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2700" windowWidth="13065" windowHeight="11415" tabRatio="610" activeTab="0"/>
  </bookViews>
  <sheets>
    <sheet name="A3" sheetId="1" r:id="rId1"/>
  </sheets>
  <definedNames>
    <definedName name="_xlnm.Print_Area" localSheetId="0">'A3'!$A$1:$O$80</definedName>
    <definedName name="_xlnm.Print_Titles" localSheetId="0">'A3'!$1:$9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<sst xmlns="http://schemas.openxmlformats.org/spreadsheetml/2006/main" count="113" uniqueCount="105">
  <si>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 </t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</si>
  <si>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</si>
  <si>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 xml:space="preserve">         2.各填報單位於次年2月底前將資料報送本署，由本署於次年3月底前完成彙編。</t>
  </si>
  <si>
    <t xml:space="preserve">         3.本年度尚未執行完成件數(4)=(1)+(2)-(3)； 本年度未完工件數(4)=(1)+(2)-(3)。</t>
  </si>
  <si>
    <t xml:space="preserve">         5.「計畫(工程)名稱」本署免填。</t>
  </si>
  <si>
    <t xml:space="preserve">           第2年應述明2/2，餘以此類推﹞。      </t>
  </si>
  <si>
    <t xml:space="preserve">         4.「計畫(工程)名稱」若係跨年度執行計畫(工程)，應分年列出並加述明﹝例如跨2年度之計畫(工程)，除填列計畫(工程)名稱外，第1年應述明1/2，</t>
  </si>
  <si>
    <t>1152-02-03</t>
  </si>
  <si>
    <r>
      <rPr>
        <sz val="12"/>
        <rFont val="標楷體"/>
        <family val="4"/>
      </rPr>
      <t>公開類</t>
    </r>
  </si>
  <si>
    <r>
      <rPr>
        <sz val="12"/>
        <rFont val="標楷體"/>
        <family val="4"/>
      </rPr>
      <t>編製機關</t>
    </r>
  </si>
  <si>
    <r>
      <rPr>
        <sz val="12"/>
        <rFont val="標楷體"/>
        <family val="4"/>
      </rPr>
      <t>經濟部水利署</t>
    </r>
  </si>
  <si>
    <r>
      <rPr>
        <sz val="12"/>
        <rFont val="標楷體"/>
        <family val="4"/>
      </rPr>
      <t>年報</t>
    </r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</si>
  <si>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</si>
  <si>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104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</si>
  <si>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安全評估</t>
    </r>
  </si>
  <si>
    <r>
      <rPr>
        <sz val="12"/>
        <rFont val="標楷體"/>
        <family val="4"/>
      </rPr>
      <t>執行件數（件）</t>
    </r>
  </si>
  <si>
    <r>
      <rPr>
        <sz val="12"/>
        <rFont val="標楷體"/>
        <family val="4"/>
      </rPr>
      <t>經費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新臺幣千元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</si>
  <si>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執行機關別</t>
    </r>
  </si>
  <si>
    <r>
      <rPr>
        <sz val="12"/>
        <rFont val="標楷體"/>
        <family val="4"/>
      </rPr>
      <t>水庫別</t>
    </r>
  </si>
  <si>
    <r>
      <rPr>
        <sz val="12"/>
        <rFont val="標楷體"/>
        <family val="4"/>
      </rPr>
      <t>計畫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工程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名稱</t>
    </r>
  </si>
  <si>
    <r>
      <rPr>
        <sz val="11"/>
        <rFont val="標楷體"/>
        <family val="4"/>
      </rPr>
      <t>以前年度委託</t>
    </r>
  </si>
  <si>
    <r>
      <rPr>
        <sz val="11"/>
        <rFont val="標楷體"/>
        <family val="4"/>
      </rPr>
      <t>本年度委託</t>
    </r>
  </si>
  <si>
    <r>
      <rPr>
        <sz val="11"/>
        <rFont val="標楷體"/>
        <family val="4"/>
      </rPr>
      <t>本年度執行完成</t>
    </r>
  </si>
  <si>
    <r>
      <rPr>
        <sz val="11"/>
        <rFont val="標楷體"/>
        <family val="4"/>
      </rPr>
      <t>本年度尚未執行完成</t>
    </r>
  </si>
  <si>
    <r>
      <rPr>
        <sz val="11"/>
        <rFont val="標楷體"/>
        <family val="4"/>
      </rPr>
      <t>自籌</t>
    </r>
  </si>
  <si>
    <r>
      <rPr>
        <sz val="11"/>
        <rFont val="標楷體"/>
        <family val="4"/>
      </rPr>
      <t>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捐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助</t>
    </r>
  </si>
  <si>
    <r>
      <rPr>
        <sz val="11"/>
        <rFont val="標楷體"/>
        <family val="4"/>
      </rPr>
      <t>以前年度開工</t>
    </r>
  </si>
  <si>
    <r>
      <rPr>
        <sz val="11"/>
        <rFont val="標楷體"/>
        <family val="4"/>
      </rPr>
      <t>本年度開工</t>
    </r>
  </si>
  <si>
    <r>
      <rPr>
        <sz val="11"/>
        <rFont val="標楷體"/>
        <family val="4"/>
      </rPr>
      <t>本年度完工</t>
    </r>
  </si>
  <si>
    <r>
      <rPr>
        <sz val="11"/>
        <rFont val="標楷體"/>
        <family val="4"/>
      </rPr>
      <t>本年度未完工</t>
    </r>
  </si>
  <si>
    <r>
      <rPr>
        <sz val="11"/>
        <rFont val="標楷體"/>
        <family val="4"/>
      </rPr>
      <t>自籌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</si>
  <si>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</si>
  <si>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</si>
  <si>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</si>
  <si>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>（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）</t>
    </r>
  </si>
  <si>
    <r>
      <rPr>
        <sz val="12"/>
        <rFont val="標楷體"/>
        <family val="4"/>
      </rPr>
      <t>石門水庫</t>
    </r>
  </si>
  <si>
    <r>
      <rPr>
        <sz val="12"/>
        <rFont val="標楷體"/>
        <family val="4"/>
      </rPr>
      <t>榮華壩</t>
    </r>
  </si>
  <si>
    <r>
      <rPr>
        <sz val="12"/>
        <rFont val="標楷體"/>
        <family val="4"/>
      </rPr>
      <t>寶二水庫</t>
    </r>
  </si>
  <si>
    <r>
      <rPr>
        <sz val="12"/>
        <rFont val="標楷體"/>
        <family val="4"/>
      </rPr>
      <t>填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表</t>
    </r>
  </si>
  <si>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核</t>
    </r>
  </si>
  <si>
    <r>
      <rPr>
        <sz val="11"/>
        <rFont val="標楷體"/>
        <family val="4"/>
      </rP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本表由本署主計室編製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份送本署水源經營組，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</si>
  <si>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>中區水資源局合計</t>
  </si>
  <si>
    <t>石岡壩</t>
  </si>
  <si>
    <t>集集攔河堰</t>
  </si>
  <si>
    <t>南區水資源局合計</t>
  </si>
  <si>
    <t>曾文水庫</t>
  </si>
  <si>
    <t>阿公店水庫</t>
  </si>
  <si>
    <t>牡丹水庫</t>
  </si>
  <si>
    <t>甲仙攔河堰</t>
  </si>
  <si>
    <t>高屏溪攔河堰</t>
  </si>
  <si>
    <t>臺灣電力股份有限公司合計</t>
  </si>
  <si>
    <t>青山壩</t>
  </si>
  <si>
    <t>霧社水庫</t>
  </si>
  <si>
    <t>明潭下池水庫</t>
  </si>
  <si>
    <t>武界壩</t>
  </si>
  <si>
    <t>明湖下水池水庫</t>
  </si>
  <si>
    <t>新山水庫</t>
  </si>
  <si>
    <t>西勢水庫</t>
  </si>
  <si>
    <t>永和山水庫</t>
  </si>
  <si>
    <t>南化水庫</t>
  </si>
  <si>
    <t>玉峰堰</t>
  </si>
  <si>
    <t>鳳山水庫</t>
  </si>
  <si>
    <t>鳶山堰水庫</t>
  </si>
  <si>
    <t>臺灣糖業股份有限公司合計</t>
  </si>
  <si>
    <t>臺灣自來水股份有限公司合計</t>
  </si>
  <si>
    <t>臺北翡翠水庫管理局合計</t>
  </si>
  <si>
    <t>翡翠水庫</t>
  </si>
  <si>
    <t>苗栗農田水利會合計</t>
  </si>
  <si>
    <t>明德水庫</t>
  </si>
  <si>
    <t>大埔水庫</t>
  </si>
  <si>
    <t>南投農田水利會合計</t>
  </si>
  <si>
    <t>頭社水庫</t>
  </si>
  <si>
    <t>嘉南農田水利會合計</t>
  </si>
  <si>
    <t>內埔子水庫</t>
  </si>
  <si>
    <t>虎頭埤水庫</t>
  </si>
  <si>
    <t>德元埤及鹽水埤水庫</t>
  </si>
  <si>
    <t>業務主管人員</t>
  </si>
  <si>
    <t>主辦統計人員</t>
  </si>
  <si>
    <t>機關首長</t>
  </si>
  <si>
    <r>
      <rPr>
        <b/>
        <sz val="12"/>
        <rFont val="標楷體"/>
        <family val="4"/>
      </rPr>
      <t>北區水資源局合計</t>
    </r>
  </si>
  <si>
    <r>
      <rPr>
        <b/>
        <sz val="13"/>
        <rFont val="標楷體"/>
        <family val="4"/>
      </rPr>
      <t>總計</t>
    </r>
  </si>
  <si>
    <t>更新維護改善</t>
  </si>
  <si>
    <t>白河水庫</t>
  </si>
  <si>
    <t>烏山頭水庫(註3)</t>
  </si>
  <si>
    <t>木瓜壩(註2)</t>
  </si>
  <si>
    <t>天輪壩(註1)</t>
  </si>
  <si>
    <t>馬鞍壩(註1)</t>
  </si>
  <si>
    <t>水簾壩(註1)</t>
  </si>
  <si>
    <t>士林攔河堰(註1)</t>
  </si>
  <si>
    <t>銃櫃壩(註1)</t>
  </si>
  <si>
    <t>德基水庫(註1)</t>
  </si>
  <si>
    <t>谷關水庫</t>
  </si>
  <si>
    <t>鹿寮溪水庫</t>
  </si>
  <si>
    <t>資料來源：本署所屬北、中、南區水資源局及台灣電力股份有限公司、台灣糖業股份有限公司、台灣自來水股份有限公司、臺北自來水事業處、金門縣政府、連江縣政府、</t>
  </si>
  <si>
    <r>
      <rPr>
        <sz val="11"/>
        <color indexed="9"/>
        <rFont val="標楷體"/>
        <family val="4"/>
      </rPr>
      <t>資料來源：</t>
    </r>
    <r>
      <rPr>
        <sz val="11"/>
        <rFont val="標楷體"/>
        <family val="4"/>
      </rPr>
      <t>臺北翡翠水庫管理局、高雄市政府、苗栗、南投、嘉南、屏東農田水利會等經公告之水庫管理單位。</t>
    </r>
    <r>
      <rPr>
        <sz val="11"/>
        <rFont val="Times New Roman"/>
        <family val="1"/>
      </rPr>
      <t xml:space="preserve">      </t>
    </r>
  </si>
  <si>
    <t>蘭潭水庫(註1)</t>
  </si>
  <si>
    <t>仁義潭及蘭潭水庫</t>
  </si>
  <si>
    <t>仁義潭水庫</t>
  </si>
  <si>
    <r>
      <rPr>
        <sz val="11"/>
        <rFont val="標楷體"/>
        <family val="4"/>
      </rPr>
      <t>附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註：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台灣電力公司執行之德基水庫、天輪壩、馬鞍壩及士林攔河堰「安全評估」與馬鞍壩、水簾壩及銃櫃壩「更新維護改善」本年度尚未執行完成且未支付款項，</t>
    </r>
  </si>
  <si>
    <r>
      <rPr>
        <sz val="11"/>
        <color indexed="9"/>
        <rFont val="標楷體"/>
        <family val="4"/>
      </rPr>
      <t>附</t>
    </r>
    <r>
      <rPr>
        <sz val="11"/>
        <color indexed="9"/>
        <rFont val="Times New Roman"/>
        <family val="1"/>
      </rPr>
      <t xml:space="preserve">    </t>
    </r>
    <r>
      <rPr>
        <sz val="11"/>
        <color indexed="9"/>
        <rFont val="標楷體"/>
        <family val="4"/>
      </rPr>
      <t>註：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木瓜壩更新維護改善工程已於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月解約。</t>
    </r>
  </si>
  <si>
    <r>
      <rPr>
        <sz val="11"/>
        <color indexed="9"/>
        <rFont val="標楷體"/>
        <family val="4"/>
      </rPr>
      <t>附</t>
    </r>
    <r>
      <rPr>
        <sz val="11"/>
        <color indexed="9"/>
        <rFont val="Times New Roman"/>
        <family val="1"/>
      </rPr>
      <t xml:space="preserve">    </t>
    </r>
    <r>
      <rPr>
        <sz val="11"/>
        <color indexed="9"/>
        <rFont val="標楷體"/>
        <family val="4"/>
      </rPr>
      <t>註：</t>
    </r>
    <r>
      <rPr>
        <sz val="11"/>
        <rFont val="Times New Roman"/>
        <family val="1"/>
      </rPr>
      <t xml:space="preserve">3. </t>
    </r>
    <r>
      <rPr>
        <sz val="11"/>
        <rFont val="標楷體"/>
        <family val="4"/>
      </rPr>
      <t>烏山頭水庫安全評估補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捐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助經費為負數係因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年核銷數溢繳退回。</t>
    </r>
  </si>
  <si>
    <r>
      <t xml:space="preserve">            </t>
    </r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日修正</t>
    </r>
  </si>
  <si>
    <t>水庫安全評估及更新維護改善執行成果(修正表)</t>
  </si>
  <si>
    <t>修正原因：臺灣自灣自來水公司部份資料誤植。</t>
  </si>
  <si>
    <r>
      <rPr>
        <sz val="11"/>
        <color indexed="9"/>
        <rFont val="標楷體"/>
        <family val="4"/>
      </rPr>
      <t>附</t>
    </r>
    <r>
      <rPr>
        <sz val="11"/>
        <color indexed="9"/>
        <rFont val="Times New Roman"/>
        <family val="1"/>
      </rPr>
      <t xml:space="preserve">    </t>
    </r>
    <r>
      <rPr>
        <sz val="11"/>
        <color indexed="9"/>
        <rFont val="標楷體"/>
        <family val="4"/>
      </rPr>
      <t>註：</t>
    </r>
    <r>
      <rPr>
        <sz val="11"/>
        <color indexed="9"/>
        <rFont val="Times New Roman"/>
        <family val="1"/>
      </rPr>
      <t>1.</t>
    </r>
    <r>
      <rPr>
        <sz val="11"/>
        <rFont val="標楷體"/>
        <family val="4"/>
      </rPr>
      <t>台灣自來水公司執行之蘭潭水庫「更新維護改善」本年度尚未執行完成且未支付款項。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</si>
</sst>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sz val="11"/>
      <color indexed="9"/>
      <name val="標楷體"/>
      <family val="4"/>
    </font>
    <font>
      <sz val="11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41" fontId="2" fillId="0" borderId="0" xfId="34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 hidden="1" locked="0"/>
    </xf>
    <xf numFmtId="4" fontId="2" fillId="0" borderId="0" xfId="0" applyNumberFormat="1" applyFont="1" applyFill="1" applyAlignment="1" applyProtection="1">
      <alignment/>
      <protection hidden="1" locked="0"/>
    </xf>
    <xf numFmtId="43" fontId="3" fillId="0" borderId="0" xfId="0" applyNumberFormat="1" applyFont="1" applyFill="1" applyAlignment="1">
      <alignment/>
    </xf>
    <xf numFmtId="4" fontId="3" fillId="0" borderId="0" xfId="0" applyNumberFormat="1" applyFont="1" applyFill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11" fontId="7" fillId="0" borderId="0" xfId="0" applyNumberFormat="1" applyFont="1" applyFill="1" applyBorder="1" applyAlignment="1">
      <alignment horizontal="left" vertical="center"/>
    </xf>
    <xf numFmtId="11" fontId="8" fillId="0" borderId="0" xfId="0" applyNumberFormat="1" applyFont="1" applyFill="1" applyBorder="1" applyAlignment="1">
      <alignment horizontal="left" vertical="center"/>
    </xf>
    <xf numFmtId="41" fontId="7" fillId="0" borderId="0" xfId="34" applyFont="1" applyFill="1" applyBorder="1" applyAlignment="1">
      <alignment/>
    </xf>
    <xf numFmtId="41" fontId="8" fillId="0" borderId="0" xfId="34" applyFont="1" applyFill="1" applyBorder="1" applyAlignment="1">
      <alignment/>
    </xf>
    <xf numFmtId="0" fontId="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1" fontId="1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1" fontId="1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/>
    </xf>
    <xf numFmtId="11" fontId="56" fillId="0" borderId="0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top" textRotation="255"/>
    </xf>
    <xf numFmtId="0" fontId="8" fillId="0" borderId="19" xfId="0" applyFont="1" applyFill="1" applyBorder="1" applyAlignment="1">
      <alignment horizontal="center" vertical="top" textRotation="255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distributed"/>
    </xf>
    <xf numFmtId="0" fontId="2" fillId="0" borderId="22" xfId="0" applyFont="1" applyFill="1" applyBorder="1" applyAlignment="1">
      <alignment horizontal="distributed"/>
    </xf>
    <xf numFmtId="0" fontId="2" fillId="0" borderId="24" xfId="0" applyFont="1" applyFill="1" applyBorder="1" applyAlignment="1">
      <alignment horizontal="distributed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304800</xdr:rowOff>
    </xdr:from>
    <xdr:to>
      <xdr:col>5</xdr:col>
      <xdr:colOff>66675</xdr:colOff>
      <xdr:row>8</xdr:row>
      <xdr:rowOff>304800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648200" y="43243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238125</xdr:colOff>
      <xdr:row>26</xdr:row>
      <xdr:rowOff>47625</xdr:rowOff>
    </xdr:from>
    <xdr:to>
      <xdr:col>12</xdr:col>
      <xdr:colOff>133350</xdr:colOff>
      <xdr:row>26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229850" y="10639425"/>
          <a:ext cx="590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649325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649325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13649325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219075</xdr:rowOff>
    </xdr:from>
    <xdr:to>
      <xdr:col>15</xdr:col>
      <xdr:colOff>0</xdr:colOff>
      <xdr:row>26</xdr:row>
      <xdr:rowOff>209550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13649325" y="4543425"/>
          <a:ext cx="0" cy="6257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295275</xdr:rowOff>
    </xdr:from>
    <xdr:to>
      <xdr:col>15</xdr:col>
      <xdr:colOff>0</xdr:colOff>
      <xdr:row>8</xdr:row>
      <xdr:rowOff>304800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649325" y="43148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304800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649325" y="4305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85725</xdr:colOff>
      <xdr:row>8</xdr:row>
      <xdr:rowOff>304800</xdr:rowOff>
    </xdr:from>
    <xdr:to>
      <xdr:col>11</xdr:col>
      <xdr:colOff>66675</xdr:colOff>
      <xdr:row>8</xdr:row>
      <xdr:rowOff>304800</xdr:rowOff>
    </xdr:to>
    <xdr:sp fLocksText="0">
      <xdr:nvSpPr>
        <xdr:cNvPr id="9" name="Text Box 19"/>
        <xdr:cNvSpPr txBox="1">
          <a:spLocks noChangeArrowheads="1"/>
        </xdr:cNvSpPr>
      </xdr:nvSpPr>
      <xdr:spPr>
        <a:xfrm>
          <a:off x="9382125" y="43243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1866900</xdr:colOff>
      <xdr:row>40</xdr:row>
      <xdr:rowOff>28575</xdr:rowOff>
    </xdr:from>
    <xdr:to>
      <xdr:col>1</xdr:col>
      <xdr:colOff>0</xdr:colOff>
      <xdr:row>41</xdr:row>
      <xdr:rowOff>38100</xdr:rowOff>
    </xdr:to>
    <xdr:sp>
      <xdr:nvSpPr>
        <xdr:cNvPr id="10" name="文字方塊 11"/>
        <xdr:cNvSpPr txBox="1">
          <a:spLocks noChangeArrowheads="1"/>
        </xdr:cNvSpPr>
      </xdr:nvSpPr>
      <xdr:spPr>
        <a:xfrm>
          <a:off x="1866900" y="149256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1866900</xdr:colOff>
      <xdr:row>41</xdr:row>
      <xdr:rowOff>28575</xdr:rowOff>
    </xdr:from>
    <xdr:to>
      <xdr:col>0</xdr:col>
      <xdr:colOff>2314575</xdr:colOff>
      <xdr:row>42</xdr:row>
      <xdr:rowOff>38100</xdr:rowOff>
    </xdr:to>
    <xdr:sp>
      <xdr:nvSpPr>
        <xdr:cNvPr id="11" name="文字方塊 12"/>
        <xdr:cNvSpPr txBox="1">
          <a:spLocks noChangeArrowheads="1"/>
        </xdr:cNvSpPr>
      </xdr:nvSpPr>
      <xdr:spPr>
        <a:xfrm>
          <a:off x="1866900" y="15249525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1866900</xdr:colOff>
      <xdr:row>43</xdr:row>
      <xdr:rowOff>19050</xdr:rowOff>
    </xdr:from>
    <xdr:to>
      <xdr:col>1</xdr:col>
      <xdr:colOff>0</xdr:colOff>
      <xdr:row>44</xdr:row>
      <xdr:rowOff>38100</xdr:rowOff>
    </xdr:to>
    <xdr:sp>
      <xdr:nvSpPr>
        <xdr:cNvPr id="12" name="文字方塊 13"/>
        <xdr:cNvSpPr txBox="1">
          <a:spLocks noChangeArrowheads="1"/>
        </xdr:cNvSpPr>
      </xdr:nvSpPr>
      <xdr:spPr>
        <a:xfrm>
          <a:off x="1866900" y="1588770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</xdr:col>
      <xdr:colOff>1219200</xdr:colOff>
      <xdr:row>39</xdr:row>
      <xdr:rowOff>19050</xdr:rowOff>
    </xdr:from>
    <xdr:to>
      <xdr:col>1</xdr:col>
      <xdr:colOff>1524000</xdr:colOff>
      <xdr:row>39</xdr:row>
      <xdr:rowOff>295275</xdr:rowOff>
    </xdr:to>
    <xdr:sp>
      <xdr:nvSpPr>
        <xdr:cNvPr id="13" name="文字方塊 17"/>
        <xdr:cNvSpPr txBox="1">
          <a:spLocks noChangeArrowheads="1"/>
        </xdr:cNvSpPr>
      </xdr:nvSpPr>
      <xdr:spPr>
        <a:xfrm>
          <a:off x="3543300" y="145923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1866900</xdr:colOff>
      <xdr:row>44</xdr:row>
      <xdr:rowOff>0</xdr:rowOff>
    </xdr:from>
    <xdr:to>
      <xdr:col>0</xdr:col>
      <xdr:colOff>2324100</xdr:colOff>
      <xdr:row>45</xdr:row>
      <xdr:rowOff>9525</xdr:rowOff>
    </xdr:to>
    <xdr:sp>
      <xdr:nvSpPr>
        <xdr:cNvPr id="14" name="文字方塊 18"/>
        <xdr:cNvSpPr txBox="1">
          <a:spLocks noChangeArrowheads="1"/>
        </xdr:cNvSpPr>
      </xdr:nvSpPr>
      <xdr:spPr>
        <a:xfrm>
          <a:off x="1866900" y="16192500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1866900</xdr:colOff>
      <xdr:row>45</xdr:row>
      <xdr:rowOff>0</xdr:rowOff>
    </xdr:from>
    <xdr:to>
      <xdr:col>0</xdr:col>
      <xdr:colOff>2314575</xdr:colOff>
      <xdr:row>46</xdr:row>
      <xdr:rowOff>9525</xdr:rowOff>
    </xdr:to>
    <xdr:sp>
      <xdr:nvSpPr>
        <xdr:cNvPr id="15" name="文字方塊 19"/>
        <xdr:cNvSpPr txBox="1">
          <a:spLocks noChangeArrowheads="1"/>
        </xdr:cNvSpPr>
      </xdr:nvSpPr>
      <xdr:spPr>
        <a:xfrm>
          <a:off x="1866900" y="16516350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1866900</xdr:colOff>
      <xdr:row>49</xdr:row>
      <xdr:rowOff>0</xdr:rowOff>
    </xdr:from>
    <xdr:to>
      <xdr:col>0</xdr:col>
      <xdr:colOff>2314575</xdr:colOff>
      <xdr:row>50</xdr:row>
      <xdr:rowOff>9525</xdr:rowOff>
    </xdr:to>
    <xdr:sp>
      <xdr:nvSpPr>
        <xdr:cNvPr id="16" name="文字方塊 20"/>
        <xdr:cNvSpPr txBox="1">
          <a:spLocks noChangeArrowheads="1"/>
        </xdr:cNvSpPr>
      </xdr:nvSpPr>
      <xdr:spPr>
        <a:xfrm>
          <a:off x="1866900" y="17811750"/>
          <a:ext cx="447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1876425</xdr:colOff>
      <xdr:row>9</xdr:row>
      <xdr:rowOff>38100</xdr:rowOff>
    </xdr:from>
    <xdr:to>
      <xdr:col>0</xdr:col>
      <xdr:colOff>2324100</xdr:colOff>
      <xdr:row>9</xdr:row>
      <xdr:rowOff>361950</xdr:rowOff>
    </xdr:to>
    <xdr:sp>
      <xdr:nvSpPr>
        <xdr:cNvPr id="17" name="文字方塊 21"/>
        <xdr:cNvSpPr txBox="1">
          <a:spLocks noChangeArrowheads="1"/>
        </xdr:cNvSpPr>
      </xdr:nvSpPr>
      <xdr:spPr>
        <a:xfrm>
          <a:off x="1876425" y="4362450"/>
          <a:ext cx="44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"/>
  <sheetViews>
    <sheetView tabSelected="1" view="pageBreakPreview" zoomScaleSheetLayoutView="100" workbookViewId="0" topLeftCell="A55">
      <selection activeCell="I78" sqref="I78"/>
    </sheetView>
  </sheetViews>
  <sheetFormatPr defaultColWidth="9.00390625" defaultRowHeight="16.5"/>
  <cols>
    <col min="1" max="1" width="30.50390625" style="4" customWidth="1"/>
    <col min="2" max="2" width="20.25390625" style="4" customWidth="1"/>
    <col min="3" max="3" width="3.25390625" style="4" hidden="1" customWidth="1"/>
    <col min="4" max="7" width="9.125" style="4" customWidth="1"/>
    <col min="8" max="8" width="13.625" style="4" customWidth="1"/>
    <col min="9" max="9" width="12.00390625" style="4" customWidth="1"/>
    <col min="10" max="13" width="9.125" style="4" customWidth="1"/>
    <col min="14" max="14" width="16.125" style="4" customWidth="1"/>
    <col min="15" max="15" width="13.625" style="4" customWidth="1"/>
    <col min="16" max="16" width="8.125" style="16" customWidth="1"/>
    <col min="17" max="17" width="8.125" style="16" hidden="1" customWidth="1"/>
    <col min="18" max="18" width="12.75390625" style="16" hidden="1" customWidth="1"/>
    <col min="19" max="19" width="3.75390625" style="16" customWidth="1"/>
    <col min="20" max="21" width="4.625" style="16" customWidth="1"/>
    <col min="22" max="22" width="8.375" style="16" customWidth="1"/>
    <col min="23" max="23" width="4.875" style="16" customWidth="1"/>
    <col min="24" max="24" width="5.875" style="16" customWidth="1"/>
    <col min="25" max="25" width="6.75390625" style="16" customWidth="1"/>
    <col min="26" max="27" width="9.00390625" style="16" customWidth="1"/>
    <col min="28" max="16384" width="9.00390625" style="4" customWidth="1"/>
  </cols>
  <sheetData>
    <row r="1" spans="1:15" ht="20.25" customHeight="1">
      <c r="A1" s="14" t="s">
        <v>8</v>
      </c>
      <c r="B1" s="15"/>
      <c r="C1" s="15"/>
      <c r="D1" s="15"/>
      <c r="L1" s="100" t="s">
        <v>9</v>
      </c>
      <c r="M1" s="101"/>
      <c r="N1" s="100" t="s">
        <v>10</v>
      </c>
      <c r="O1" s="101"/>
    </row>
    <row r="2" spans="1:15" ht="20.25" customHeight="1">
      <c r="A2" s="14" t="s">
        <v>11</v>
      </c>
      <c r="B2" s="1" t="s">
        <v>1</v>
      </c>
      <c r="C2" s="17"/>
      <c r="D2" s="17"/>
      <c r="E2" s="18"/>
      <c r="F2" s="18"/>
      <c r="G2" s="18"/>
      <c r="H2" s="18"/>
      <c r="I2" s="18"/>
      <c r="J2" s="18"/>
      <c r="L2" s="100" t="s">
        <v>12</v>
      </c>
      <c r="M2" s="101"/>
      <c r="N2" s="102" t="s">
        <v>7</v>
      </c>
      <c r="O2" s="103"/>
    </row>
    <row r="3" spans="1:22" ht="46.5" customHeight="1">
      <c r="A3" s="105" t="s">
        <v>102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9"/>
      <c r="Q3" s="19"/>
      <c r="R3" s="19"/>
      <c r="S3" s="19"/>
      <c r="T3" s="19"/>
      <c r="U3" s="19"/>
      <c r="V3" s="19"/>
    </row>
    <row r="4" spans="1:22" ht="22.5" customHeight="1">
      <c r="A4" s="104" t="s">
        <v>13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2"/>
      <c r="Q4" s="12"/>
      <c r="R4" s="12"/>
      <c r="S4" s="12"/>
      <c r="T4" s="12"/>
      <c r="U4" s="12"/>
      <c r="V4" s="12"/>
    </row>
    <row r="5" spans="1:16" ht="27" customHeight="1">
      <c r="A5" s="20"/>
      <c r="B5" s="20"/>
      <c r="C5" s="21"/>
      <c r="D5" s="97" t="s">
        <v>14</v>
      </c>
      <c r="E5" s="96"/>
      <c r="F5" s="96"/>
      <c r="G5" s="96"/>
      <c r="H5" s="96"/>
      <c r="I5" s="98"/>
      <c r="J5" s="95" t="s">
        <v>81</v>
      </c>
      <c r="K5" s="96"/>
      <c r="L5" s="96"/>
      <c r="M5" s="96"/>
      <c r="N5" s="96"/>
      <c r="O5" s="96"/>
      <c r="P5" s="22"/>
    </row>
    <row r="6" spans="1:27" s="5" customFormat="1" ht="36" customHeight="1">
      <c r="A6" s="3"/>
      <c r="B6" s="23"/>
      <c r="C6" s="22"/>
      <c r="D6" s="92" t="s">
        <v>15</v>
      </c>
      <c r="E6" s="93"/>
      <c r="F6" s="93"/>
      <c r="G6" s="94"/>
      <c r="H6" s="90" t="s">
        <v>16</v>
      </c>
      <c r="I6" s="99"/>
      <c r="J6" s="92" t="s">
        <v>15</v>
      </c>
      <c r="K6" s="93"/>
      <c r="L6" s="93"/>
      <c r="M6" s="94"/>
      <c r="N6" s="90" t="s">
        <v>16</v>
      </c>
      <c r="O6" s="9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16" ht="44.25" customHeight="1">
      <c r="A7" s="51" t="s">
        <v>17</v>
      </c>
      <c r="B7" s="3" t="s">
        <v>18</v>
      </c>
      <c r="C7" s="24" t="s">
        <v>19</v>
      </c>
      <c r="D7" s="85" t="s">
        <v>20</v>
      </c>
      <c r="E7" s="85" t="s">
        <v>21</v>
      </c>
      <c r="F7" s="85" t="s">
        <v>22</v>
      </c>
      <c r="G7" s="85" t="s">
        <v>23</v>
      </c>
      <c r="H7" s="87" t="s">
        <v>24</v>
      </c>
      <c r="I7" s="87" t="s">
        <v>25</v>
      </c>
      <c r="J7" s="85" t="s">
        <v>26</v>
      </c>
      <c r="K7" s="85" t="s">
        <v>27</v>
      </c>
      <c r="L7" s="85" t="s">
        <v>28</v>
      </c>
      <c r="M7" s="85" t="s">
        <v>29</v>
      </c>
      <c r="N7" s="87" t="s">
        <v>30</v>
      </c>
      <c r="O7" s="87" t="s">
        <v>25</v>
      </c>
      <c r="P7" s="22"/>
    </row>
    <row r="8" spans="1:16" ht="99.75" customHeight="1">
      <c r="A8" s="25"/>
      <c r="B8" s="26"/>
      <c r="C8" s="26"/>
      <c r="D8" s="86"/>
      <c r="E8" s="86"/>
      <c r="F8" s="86"/>
      <c r="G8" s="86"/>
      <c r="H8" s="88"/>
      <c r="I8" s="88"/>
      <c r="J8" s="86"/>
      <c r="K8" s="86"/>
      <c r="L8" s="86"/>
      <c r="M8" s="86"/>
      <c r="N8" s="88"/>
      <c r="O8" s="88"/>
      <c r="P8" s="22"/>
    </row>
    <row r="9" spans="1:16" ht="24" customHeight="1">
      <c r="A9" s="27"/>
      <c r="B9" s="27"/>
      <c r="C9" s="27"/>
      <c r="D9" s="28" t="s">
        <v>31</v>
      </c>
      <c r="E9" s="28" t="s">
        <v>32</v>
      </c>
      <c r="F9" s="28" t="s">
        <v>33</v>
      </c>
      <c r="G9" s="28" t="s">
        <v>34</v>
      </c>
      <c r="H9" s="89"/>
      <c r="I9" s="89"/>
      <c r="J9" s="28" t="s">
        <v>31</v>
      </c>
      <c r="K9" s="28" t="s">
        <v>32</v>
      </c>
      <c r="L9" s="28" t="s">
        <v>33</v>
      </c>
      <c r="M9" s="28" t="s">
        <v>34</v>
      </c>
      <c r="N9" s="89"/>
      <c r="O9" s="89"/>
      <c r="P9" s="22"/>
    </row>
    <row r="10" spans="1:27" s="66" customFormat="1" ht="30" customHeight="1">
      <c r="A10" s="61" t="s">
        <v>80</v>
      </c>
      <c r="B10" s="62"/>
      <c r="C10" s="63"/>
      <c r="D10" s="64">
        <f aca="true" t="shared" si="0" ref="D10:O10">D11+D15+D18+D24+D38+D40+D51+D53+D56+D58</f>
        <v>6</v>
      </c>
      <c r="E10" s="64">
        <f t="shared" si="0"/>
        <v>10</v>
      </c>
      <c r="F10" s="64">
        <f t="shared" si="0"/>
        <v>3</v>
      </c>
      <c r="G10" s="64">
        <f t="shared" si="0"/>
        <v>13</v>
      </c>
      <c r="H10" s="64">
        <f t="shared" si="0"/>
        <v>1553952</v>
      </c>
      <c r="I10" s="64">
        <f t="shared" si="0"/>
        <v>2123.891</v>
      </c>
      <c r="J10" s="64">
        <f t="shared" si="0"/>
        <v>16</v>
      </c>
      <c r="K10" s="64">
        <f t="shared" si="0"/>
        <v>80</v>
      </c>
      <c r="L10" s="64">
        <f t="shared" si="0"/>
        <v>79</v>
      </c>
      <c r="M10" s="64">
        <f t="shared" si="0"/>
        <v>17</v>
      </c>
      <c r="N10" s="64">
        <f t="shared" si="0"/>
        <v>475367.20599999995</v>
      </c>
      <c r="O10" s="64">
        <f t="shared" si="0"/>
        <v>24285.442000000003</v>
      </c>
      <c r="P10" s="65"/>
      <c r="Q10" s="67">
        <f>D10+E10-F10-G10</f>
        <v>0</v>
      </c>
      <c r="R10" s="67">
        <f>J10+K10-L10-M10</f>
        <v>0</v>
      </c>
      <c r="S10" s="65"/>
      <c r="T10" s="65"/>
      <c r="U10" s="65"/>
      <c r="V10" s="65"/>
      <c r="W10" s="65"/>
      <c r="X10" s="65"/>
      <c r="Y10" s="65"/>
      <c r="Z10" s="65"/>
      <c r="AA10" s="65"/>
    </row>
    <row r="11" spans="1:27" s="53" customFormat="1" ht="30" customHeight="1">
      <c r="A11" s="56" t="s">
        <v>79</v>
      </c>
      <c r="C11" s="54"/>
      <c r="D11" s="55">
        <f aca="true" t="shared" si="1" ref="D11:O11">SUM(D12:D14)</f>
        <v>0</v>
      </c>
      <c r="E11" s="55">
        <f t="shared" si="1"/>
        <v>1</v>
      </c>
      <c r="F11" s="55">
        <f t="shared" si="1"/>
        <v>0</v>
      </c>
      <c r="G11" s="55">
        <f t="shared" si="1"/>
        <v>1</v>
      </c>
      <c r="H11" s="55">
        <f t="shared" si="1"/>
        <v>770</v>
      </c>
      <c r="I11" s="55">
        <f t="shared" si="1"/>
        <v>0</v>
      </c>
      <c r="J11" s="55">
        <f t="shared" si="1"/>
        <v>3</v>
      </c>
      <c r="K11" s="55">
        <f t="shared" si="1"/>
        <v>3</v>
      </c>
      <c r="L11" s="55">
        <f t="shared" si="1"/>
        <v>5</v>
      </c>
      <c r="M11" s="55">
        <f t="shared" si="1"/>
        <v>1</v>
      </c>
      <c r="N11" s="55">
        <f t="shared" si="1"/>
        <v>188545</v>
      </c>
      <c r="O11" s="55">
        <f t="shared" si="1"/>
        <v>0</v>
      </c>
      <c r="P11" s="57"/>
      <c r="Q11" s="67">
        <f aca="true" t="shared" si="2" ref="Q11:Q63">D11+E11-F11-G11</f>
        <v>0</v>
      </c>
      <c r="R11" s="67">
        <f aca="true" t="shared" si="3" ref="R11:R63">J11+K11-L11-M11</f>
        <v>0</v>
      </c>
      <c r="S11" s="57"/>
      <c r="T11" s="57"/>
      <c r="U11" s="57"/>
      <c r="V11" s="57"/>
      <c r="W11" s="57"/>
      <c r="X11" s="57"/>
      <c r="Y11" s="57"/>
      <c r="Z11" s="57"/>
      <c r="AA11" s="57"/>
    </row>
    <row r="12" spans="1:18" ht="30" customHeight="1">
      <c r="A12" s="3"/>
      <c r="B12" s="5" t="s">
        <v>35</v>
      </c>
      <c r="C12" s="12"/>
      <c r="D12" s="6">
        <v>0</v>
      </c>
      <c r="E12" s="6">
        <v>1</v>
      </c>
      <c r="F12" s="6">
        <v>0</v>
      </c>
      <c r="G12" s="6">
        <v>1</v>
      </c>
      <c r="H12" s="6">
        <v>770</v>
      </c>
      <c r="I12" s="6">
        <v>0</v>
      </c>
      <c r="J12" s="6">
        <v>3</v>
      </c>
      <c r="K12" s="6">
        <v>1</v>
      </c>
      <c r="L12" s="6">
        <v>4</v>
      </c>
      <c r="M12" s="6">
        <v>0</v>
      </c>
      <c r="N12" s="29">
        <f>2349+17086+84907+76006</f>
        <v>180348</v>
      </c>
      <c r="O12" s="6">
        <v>0</v>
      </c>
      <c r="Q12" s="67">
        <f t="shared" si="2"/>
        <v>0</v>
      </c>
      <c r="R12" s="67">
        <f t="shared" si="3"/>
        <v>0</v>
      </c>
    </row>
    <row r="13" spans="1:18" ht="30" customHeight="1">
      <c r="A13" s="26"/>
      <c r="B13" s="5" t="s">
        <v>36</v>
      </c>
      <c r="C13" s="12"/>
      <c r="D13" s="6">
        <v>0</v>
      </c>
      <c r="E13" s="6">
        <v>0</v>
      </c>
      <c r="F13" s="6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0</v>
      </c>
      <c r="M13" s="29">
        <v>1</v>
      </c>
      <c r="N13" s="29">
        <v>3225</v>
      </c>
      <c r="O13" s="29">
        <v>0</v>
      </c>
      <c r="Q13" s="67">
        <f t="shared" si="2"/>
        <v>0</v>
      </c>
      <c r="R13" s="67">
        <f t="shared" si="3"/>
        <v>0</v>
      </c>
    </row>
    <row r="14" spans="1:18" ht="30" customHeight="1">
      <c r="A14" s="26"/>
      <c r="B14" s="5" t="s">
        <v>37</v>
      </c>
      <c r="C14" s="12"/>
      <c r="D14" s="6">
        <v>0</v>
      </c>
      <c r="E14" s="6">
        <v>0</v>
      </c>
      <c r="F14" s="6">
        <v>0</v>
      </c>
      <c r="G14" s="29">
        <v>0</v>
      </c>
      <c r="H14" s="29">
        <v>0</v>
      </c>
      <c r="I14" s="29">
        <v>0</v>
      </c>
      <c r="J14" s="29">
        <v>0</v>
      </c>
      <c r="K14" s="29">
        <v>1</v>
      </c>
      <c r="L14" s="29">
        <v>1</v>
      </c>
      <c r="M14" s="29">
        <v>0</v>
      </c>
      <c r="N14" s="29">
        <v>4972</v>
      </c>
      <c r="O14" s="29">
        <v>0</v>
      </c>
      <c r="Q14" s="67">
        <f t="shared" si="2"/>
        <v>0</v>
      </c>
      <c r="R14" s="67">
        <f t="shared" si="3"/>
        <v>0</v>
      </c>
    </row>
    <row r="15" spans="1:27" s="53" customFormat="1" ht="30" customHeight="1">
      <c r="A15" s="58" t="s">
        <v>41</v>
      </c>
      <c r="C15" s="54"/>
      <c r="D15" s="55">
        <f>SUM(D16:D17)</f>
        <v>0</v>
      </c>
      <c r="E15" s="55">
        <f aca="true" t="shared" si="4" ref="E15:O15">SUM(E16:E17)</f>
        <v>0</v>
      </c>
      <c r="F15" s="55">
        <f t="shared" si="4"/>
        <v>0</v>
      </c>
      <c r="G15" s="55">
        <f t="shared" si="4"/>
        <v>0</v>
      </c>
      <c r="H15" s="55">
        <f t="shared" si="4"/>
        <v>0</v>
      </c>
      <c r="I15" s="55">
        <f t="shared" si="4"/>
        <v>0</v>
      </c>
      <c r="J15" s="55">
        <f t="shared" si="4"/>
        <v>1</v>
      </c>
      <c r="K15" s="55">
        <f t="shared" si="4"/>
        <v>6</v>
      </c>
      <c r="L15" s="55">
        <f t="shared" si="4"/>
        <v>4</v>
      </c>
      <c r="M15" s="55">
        <f t="shared" si="4"/>
        <v>3</v>
      </c>
      <c r="N15" s="55">
        <f t="shared" si="4"/>
        <v>107071.196</v>
      </c>
      <c r="O15" s="55">
        <f t="shared" si="4"/>
        <v>0</v>
      </c>
      <c r="P15" s="57"/>
      <c r="Q15" s="67">
        <f t="shared" si="2"/>
        <v>0</v>
      </c>
      <c r="R15" s="67">
        <f t="shared" si="3"/>
        <v>0</v>
      </c>
      <c r="S15" s="57"/>
      <c r="T15" s="57"/>
      <c r="U15" s="57"/>
      <c r="V15" s="57"/>
      <c r="W15" s="57"/>
      <c r="X15" s="57"/>
      <c r="Y15" s="57"/>
      <c r="Z15" s="57"/>
      <c r="AA15" s="57"/>
    </row>
    <row r="16" spans="1:18" ht="30" customHeight="1">
      <c r="A16" s="26"/>
      <c r="B16" s="2" t="s">
        <v>42</v>
      </c>
      <c r="C16" s="12"/>
      <c r="D16" s="6">
        <v>0</v>
      </c>
      <c r="E16" s="6">
        <v>0</v>
      </c>
      <c r="F16" s="6">
        <v>0</v>
      </c>
      <c r="G16" s="29">
        <v>0</v>
      </c>
      <c r="H16" s="29">
        <v>0</v>
      </c>
      <c r="I16" s="29">
        <v>0</v>
      </c>
      <c r="J16" s="29">
        <v>0</v>
      </c>
      <c r="K16" s="29">
        <v>3</v>
      </c>
      <c r="L16" s="29">
        <v>0</v>
      </c>
      <c r="M16" s="29">
        <v>3</v>
      </c>
      <c r="N16" s="29">
        <v>23619.196</v>
      </c>
      <c r="O16" s="29">
        <v>0</v>
      </c>
      <c r="Q16" s="67">
        <f t="shared" si="2"/>
        <v>0</v>
      </c>
      <c r="R16" s="67">
        <f t="shared" si="3"/>
        <v>0</v>
      </c>
    </row>
    <row r="17" spans="1:18" ht="30" customHeight="1">
      <c r="A17" s="26"/>
      <c r="B17" s="2" t="s">
        <v>43</v>
      </c>
      <c r="C17" s="12"/>
      <c r="D17" s="6">
        <v>0</v>
      </c>
      <c r="E17" s="6">
        <v>0</v>
      </c>
      <c r="F17" s="6">
        <v>0</v>
      </c>
      <c r="G17" s="29">
        <v>0</v>
      </c>
      <c r="H17" s="29">
        <v>0</v>
      </c>
      <c r="I17" s="29">
        <v>0</v>
      </c>
      <c r="J17" s="29">
        <v>1</v>
      </c>
      <c r="K17" s="29">
        <v>3</v>
      </c>
      <c r="L17" s="29">
        <v>4</v>
      </c>
      <c r="M17" s="29">
        <v>0</v>
      </c>
      <c r="N17" s="29">
        <v>83452</v>
      </c>
      <c r="O17" s="29">
        <v>0</v>
      </c>
      <c r="Q17" s="67">
        <f t="shared" si="2"/>
        <v>0</v>
      </c>
      <c r="R17" s="67">
        <f t="shared" si="3"/>
        <v>0</v>
      </c>
    </row>
    <row r="18" spans="1:27" s="53" customFormat="1" ht="30" customHeight="1">
      <c r="A18" s="58" t="s">
        <v>44</v>
      </c>
      <c r="C18" s="54"/>
      <c r="D18" s="55">
        <f>SUM(D19:D23)</f>
        <v>0</v>
      </c>
      <c r="E18" s="55">
        <f aca="true" t="shared" si="5" ref="E18:O18">SUM(E19:E23)</f>
        <v>0</v>
      </c>
      <c r="F18" s="55">
        <f t="shared" si="5"/>
        <v>0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2</v>
      </c>
      <c r="K18" s="55">
        <f t="shared" si="5"/>
        <v>22</v>
      </c>
      <c r="L18" s="55">
        <f t="shared" si="5"/>
        <v>20</v>
      </c>
      <c r="M18" s="55">
        <f t="shared" si="5"/>
        <v>4</v>
      </c>
      <c r="N18" s="55">
        <f t="shared" si="5"/>
        <v>74476</v>
      </c>
      <c r="O18" s="55">
        <f t="shared" si="5"/>
        <v>0</v>
      </c>
      <c r="P18" s="57"/>
      <c r="Q18" s="67">
        <f t="shared" si="2"/>
        <v>0</v>
      </c>
      <c r="R18" s="67">
        <f t="shared" si="3"/>
        <v>0</v>
      </c>
      <c r="S18" s="57"/>
      <c r="T18" s="57"/>
      <c r="U18" s="57"/>
      <c r="V18" s="57"/>
      <c r="W18" s="57"/>
      <c r="X18" s="57"/>
      <c r="Y18" s="57"/>
      <c r="Z18" s="57"/>
      <c r="AA18" s="57"/>
    </row>
    <row r="19" spans="1:18" ht="30" customHeight="1">
      <c r="A19" s="26"/>
      <c r="B19" s="2" t="s">
        <v>45</v>
      </c>
      <c r="C19" s="12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1</v>
      </c>
      <c r="L19" s="29">
        <v>1</v>
      </c>
      <c r="M19" s="29">
        <v>1</v>
      </c>
      <c r="N19" s="29">
        <f>952+2367</f>
        <v>3319</v>
      </c>
      <c r="O19" s="29">
        <v>0</v>
      </c>
      <c r="Q19" s="67">
        <f t="shared" si="2"/>
        <v>0</v>
      </c>
      <c r="R19" s="67">
        <f t="shared" si="3"/>
        <v>0</v>
      </c>
    </row>
    <row r="20" spans="1:18" ht="30" customHeight="1">
      <c r="A20" s="26"/>
      <c r="B20" s="2" t="s">
        <v>46</v>
      </c>
      <c r="C20" s="12"/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2</v>
      </c>
      <c r="L20" s="29">
        <v>2</v>
      </c>
      <c r="M20" s="29">
        <v>0</v>
      </c>
      <c r="N20" s="29">
        <f>1243+1737</f>
        <v>2980</v>
      </c>
      <c r="O20" s="29">
        <v>0</v>
      </c>
      <c r="Q20" s="67">
        <f t="shared" si="2"/>
        <v>0</v>
      </c>
      <c r="R20" s="67">
        <f t="shared" si="3"/>
        <v>0</v>
      </c>
    </row>
    <row r="21" spans="1:18" ht="30" customHeight="1">
      <c r="A21" s="26"/>
      <c r="B21" s="2" t="s">
        <v>47</v>
      </c>
      <c r="C21" s="12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4</v>
      </c>
      <c r="L21" s="29">
        <v>4</v>
      </c>
      <c r="M21" s="29">
        <v>0</v>
      </c>
      <c r="N21" s="29">
        <v>9363</v>
      </c>
      <c r="O21" s="29">
        <v>0</v>
      </c>
      <c r="Q21" s="67">
        <f t="shared" si="2"/>
        <v>0</v>
      </c>
      <c r="R21" s="67">
        <f t="shared" si="3"/>
        <v>0</v>
      </c>
    </row>
    <row r="22" spans="1:18" ht="30" customHeight="1">
      <c r="A22" s="26"/>
      <c r="B22" s="2" t="s">
        <v>48</v>
      </c>
      <c r="C22" s="12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2</v>
      </c>
      <c r="L22" s="29">
        <v>1</v>
      </c>
      <c r="M22" s="29">
        <v>1</v>
      </c>
      <c r="N22" s="29">
        <v>9880</v>
      </c>
      <c r="O22" s="29">
        <v>0</v>
      </c>
      <c r="Q22" s="67">
        <f t="shared" si="2"/>
        <v>0</v>
      </c>
      <c r="R22" s="67">
        <f t="shared" si="3"/>
        <v>0</v>
      </c>
    </row>
    <row r="23" spans="1:18" ht="30" customHeight="1">
      <c r="A23" s="52"/>
      <c r="B23" s="73" t="s">
        <v>49</v>
      </c>
      <c r="C23" s="68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</v>
      </c>
      <c r="K23" s="33">
        <v>13</v>
      </c>
      <c r="L23" s="33">
        <v>12</v>
      </c>
      <c r="M23" s="33">
        <v>2</v>
      </c>
      <c r="N23" s="33">
        <v>48934</v>
      </c>
      <c r="O23" s="33">
        <v>0</v>
      </c>
      <c r="Q23" s="67">
        <f t="shared" si="2"/>
        <v>0</v>
      </c>
      <c r="R23" s="67">
        <f t="shared" si="3"/>
        <v>0</v>
      </c>
    </row>
    <row r="24" spans="1:27" s="53" customFormat="1" ht="25.5" customHeight="1">
      <c r="A24" s="74" t="s">
        <v>50</v>
      </c>
      <c r="B24" s="75"/>
      <c r="C24" s="76"/>
      <c r="D24" s="77">
        <f>SUM(D25:D37)</f>
        <v>3</v>
      </c>
      <c r="E24" s="77">
        <f aca="true" t="shared" si="6" ref="E24:M24">SUM(E25:E37)</f>
        <v>3</v>
      </c>
      <c r="F24" s="77">
        <f t="shared" si="6"/>
        <v>0</v>
      </c>
      <c r="G24" s="77">
        <f t="shared" si="6"/>
        <v>6</v>
      </c>
      <c r="H24" s="77">
        <f t="shared" si="6"/>
        <v>9009</v>
      </c>
      <c r="I24" s="77">
        <f t="shared" si="6"/>
        <v>0</v>
      </c>
      <c r="J24" s="77">
        <f t="shared" si="6"/>
        <v>3</v>
      </c>
      <c r="K24" s="77">
        <f t="shared" si="6"/>
        <v>16</v>
      </c>
      <c r="L24" s="77">
        <f t="shared" si="6"/>
        <v>15</v>
      </c>
      <c r="M24" s="77">
        <f t="shared" si="6"/>
        <v>4</v>
      </c>
      <c r="N24" s="77">
        <f>SUM(N25:N36)</f>
        <v>57796</v>
      </c>
      <c r="O24" s="77">
        <f>SUM(O25:O36)</f>
        <v>0</v>
      </c>
      <c r="P24" s="57"/>
      <c r="Q24" s="67">
        <f t="shared" si="2"/>
        <v>0</v>
      </c>
      <c r="R24" s="67">
        <f t="shared" si="3"/>
        <v>0</v>
      </c>
      <c r="S24" s="57"/>
      <c r="T24" s="57"/>
      <c r="U24" s="57"/>
      <c r="V24" s="57"/>
      <c r="W24" s="57"/>
      <c r="X24" s="57"/>
      <c r="Y24" s="57"/>
      <c r="Z24" s="57"/>
      <c r="AA24" s="57"/>
    </row>
    <row r="25" spans="1:18" ht="24" customHeight="1">
      <c r="A25" s="26"/>
      <c r="B25" s="2" t="s">
        <v>90</v>
      </c>
      <c r="C25" s="12"/>
      <c r="D25" s="6">
        <v>0</v>
      </c>
      <c r="E25" s="6">
        <v>1</v>
      </c>
      <c r="F25" s="6">
        <v>0</v>
      </c>
      <c r="G25" s="29">
        <v>1</v>
      </c>
      <c r="H25" s="29">
        <v>0</v>
      </c>
      <c r="I25" s="29">
        <v>0</v>
      </c>
      <c r="J25" s="29">
        <v>1</v>
      </c>
      <c r="K25" s="29">
        <v>1</v>
      </c>
      <c r="L25" s="29">
        <v>2</v>
      </c>
      <c r="M25" s="29">
        <v>0</v>
      </c>
      <c r="N25" s="29">
        <f>3500+3790+0</f>
        <v>7290</v>
      </c>
      <c r="O25" s="29">
        <v>0</v>
      </c>
      <c r="Q25" s="67">
        <f t="shared" si="2"/>
        <v>0</v>
      </c>
      <c r="R25" s="67">
        <f t="shared" si="3"/>
        <v>0</v>
      </c>
    </row>
    <row r="26" spans="1:18" ht="24" customHeight="1">
      <c r="A26" s="26"/>
      <c r="B26" s="2" t="s">
        <v>51</v>
      </c>
      <c r="C26" s="12"/>
      <c r="D26" s="6">
        <v>1</v>
      </c>
      <c r="E26" s="6">
        <v>0</v>
      </c>
      <c r="F26" s="6">
        <v>0</v>
      </c>
      <c r="G26" s="29">
        <v>1</v>
      </c>
      <c r="H26" s="29">
        <v>1590</v>
      </c>
      <c r="I26" s="29">
        <v>0</v>
      </c>
      <c r="J26" s="29">
        <v>0</v>
      </c>
      <c r="K26" s="29">
        <v>1</v>
      </c>
      <c r="L26" s="29">
        <v>1</v>
      </c>
      <c r="M26" s="29">
        <v>0</v>
      </c>
      <c r="N26" s="29">
        <v>634</v>
      </c>
      <c r="O26" s="29">
        <v>0</v>
      </c>
      <c r="Q26" s="67">
        <f t="shared" si="2"/>
        <v>0</v>
      </c>
      <c r="R26" s="67">
        <f t="shared" si="3"/>
        <v>0</v>
      </c>
    </row>
    <row r="27" spans="1:18" ht="24" customHeight="1">
      <c r="A27" s="26"/>
      <c r="B27" s="2" t="s">
        <v>91</v>
      </c>
      <c r="C27" s="12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1</v>
      </c>
      <c r="L27" s="29">
        <v>1</v>
      </c>
      <c r="M27" s="29">
        <v>0</v>
      </c>
      <c r="N27" s="29">
        <v>1389</v>
      </c>
      <c r="O27" s="29">
        <v>0</v>
      </c>
      <c r="Q27" s="67">
        <f t="shared" si="2"/>
        <v>0</v>
      </c>
      <c r="R27" s="67">
        <f t="shared" si="3"/>
        <v>0</v>
      </c>
    </row>
    <row r="28" spans="1:18" ht="24" customHeight="1">
      <c r="A28" s="26"/>
      <c r="B28" s="2" t="s">
        <v>85</v>
      </c>
      <c r="C28" s="12"/>
      <c r="D28" s="6">
        <v>0</v>
      </c>
      <c r="E28" s="6">
        <v>1</v>
      </c>
      <c r="F28" s="6">
        <v>0</v>
      </c>
      <c r="G28" s="29">
        <v>1</v>
      </c>
      <c r="H28" s="29">
        <v>0</v>
      </c>
      <c r="I28" s="29">
        <v>0</v>
      </c>
      <c r="J28" s="29">
        <v>0</v>
      </c>
      <c r="K28" s="29">
        <v>1</v>
      </c>
      <c r="L28" s="29">
        <v>1</v>
      </c>
      <c r="M28" s="29">
        <v>0</v>
      </c>
      <c r="N28" s="29">
        <v>4120</v>
      </c>
      <c r="O28" s="29">
        <v>0</v>
      </c>
      <c r="Q28" s="67">
        <f t="shared" si="2"/>
        <v>0</v>
      </c>
      <c r="R28" s="67">
        <f t="shared" si="3"/>
        <v>0</v>
      </c>
    </row>
    <row r="29" spans="1:18" ht="24" customHeight="1">
      <c r="A29" s="26"/>
      <c r="B29" s="2" t="s">
        <v>86</v>
      </c>
      <c r="C29" s="12"/>
      <c r="D29" s="6">
        <v>1</v>
      </c>
      <c r="E29" s="6">
        <v>0</v>
      </c>
      <c r="F29" s="6">
        <v>0</v>
      </c>
      <c r="G29" s="29">
        <v>1</v>
      </c>
      <c r="H29" s="29">
        <v>0</v>
      </c>
      <c r="I29" s="29">
        <v>0</v>
      </c>
      <c r="J29" s="29">
        <v>0</v>
      </c>
      <c r="K29" s="29">
        <v>1</v>
      </c>
      <c r="L29" s="29">
        <v>0</v>
      </c>
      <c r="M29" s="29">
        <v>1</v>
      </c>
      <c r="N29" s="29">
        <v>0</v>
      </c>
      <c r="O29" s="29">
        <v>0</v>
      </c>
      <c r="Q29" s="67">
        <f t="shared" si="2"/>
        <v>0</v>
      </c>
      <c r="R29" s="67">
        <f t="shared" si="3"/>
        <v>0</v>
      </c>
    </row>
    <row r="30" spans="1:18" ht="24" customHeight="1">
      <c r="A30" s="26"/>
      <c r="B30" s="2" t="s">
        <v>87</v>
      </c>
      <c r="C30" s="12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29">
        <v>0</v>
      </c>
      <c r="M30" s="29">
        <v>1</v>
      </c>
      <c r="N30" s="29">
        <v>0</v>
      </c>
      <c r="O30" s="29">
        <v>0</v>
      </c>
      <c r="Q30" s="67">
        <f t="shared" si="2"/>
        <v>0</v>
      </c>
      <c r="R30" s="67">
        <f t="shared" si="3"/>
        <v>0</v>
      </c>
    </row>
    <row r="31" spans="1:18" ht="24" customHeight="1">
      <c r="A31" s="26"/>
      <c r="B31" s="2" t="s">
        <v>52</v>
      </c>
      <c r="C31" s="12"/>
      <c r="D31" s="6">
        <v>0</v>
      </c>
      <c r="E31" s="6">
        <v>0</v>
      </c>
      <c r="F31" s="6">
        <v>0</v>
      </c>
      <c r="G31" s="29">
        <v>0</v>
      </c>
      <c r="H31" s="29">
        <v>0</v>
      </c>
      <c r="I31" s="29">
        <v>0</v>
      </c>
      <c r="J31" s="29">
        <v>0</v>
      </c>
      <c r="K31" s="29">
        <v>2</v>
      </c>
      <c r="L31" s="29">
        <v>2</v>
      </c>
      <c r="M31" s="29">
        <v>0</v>
      </c>
      <c r="N31" s="29">
        <f>1071+7640</f>
        <v>8711</v>
      </c>
      <c r="O31" s="29">
        <v>0</v>
      </c>
      <c r="Q31" s="67">
        <f t="shared" si="2"/>
        <v>0</v>
      </c>
      <c r="R31" s="67">
        <f t="shared" si="3"/>
        <v>0</v>
      </c>
    </row>
    <row r="32" spans="1:18" ht="24" customHeight="1">
      <c r="A32" s="26"/>
      <c r="B32" s="2" t="s">
        <v>53</v>
      </c>
      <c r="C32" s="12"/>
      <c r="D32" s="6">
        <v>1</v>
      </c>
      <c r="E32" s="6">
        <v>0</v>
      </c>
      <c r="F32" s="6">
        <v>0</v>
      </c>
      <c r="G32" s="29">
        <v>1</v>
      </c>
      <c r="H32" s="29">
        <v>7419</v>
      </c>
      <c r="I32" s="29">
        <v>0</v>
      </c>
      <c r="J32" s="29">
        <v>0</v>
      </c>
      <c r="K32" s="29">
        <v>5</v>
      </c>
      <c r="L32" s="29">
        <v>5</v>
      </c>
      <c r="M32" s="29">
        <v>0</v>
      </c>
      <c r="N32" s="29">
        <f>2778+433+747+1027+154</f>
        <v>5139</v>
      </c>
      <c r="O32" s="29">
        <v>0</v>
      </c>
      <c r="Q32" s="67">
        <f t="shared" si="2"/>
        <v>0</v>
      </c>
      <c r="R32" s="67">
        <f t="shared" si="3"/>
        <v>0</v>
      </c>
    </row>
    <row r="33" spans="1:18" ht="24" customHeight="1">
      <c r="A33" s="26"/>
      <c r="B33" s="2" t="s">
        <v>89</v>
      </c>
      <c r="C33" s="12"/>
      <c r="D33" s="6">
        <v>0</v>
      </c>
      <c r="E33" s="6">
        <v>0</v>
      </c>
      <c r="F33" s="6">
        <v>0</v>
      </c>
      <c r="G33" s="29">
        <v>0</v>
      </c>
      <c r="H33" s="29">
        <v>0</v>
      </c>
      <c r="I33" s="29">
        <v>0</v>
      </c>
      <c r="J33" s="29">
        <v>0</v>
      </c>
      <c r="K33" s="29">
        <v>1</v>
      </c>
      <c r="L33" s="29">
        <v>0</v>
      </c>
      <c r="M33" s="29">
        <v>1</v>
      </c>
      <c r="N33" s="29">
        <v>0</v>
      </c>
      <c r="O33" s="29">
        <v>0</v>
      </c>
      <c r="Q33" s="67">
        <f t="shared" si="2"/>
        <v>0</v>
      </c>
      <c r="R33" s="67">
        <f t="shared" si="3"/>
        <v>0</v>
      </c>
    </row>
    <row r="34" spans="1:18" ht="24" customHeight="1">
      <c r="A34" s="26"/>
      <c r="B34" s="2" t="s">
        <v>54</v>
      </c>
      <c r="C34" s="12"/>
      <c r="D34" s="6">
        <v>0</v>
      </c>
      <c r="E34" s="6">
        <v>0</v>
      </c>
      <c r="F34" s="6">
        <v>0</v>
      </c>
      <c r="G34" s="29">
        <v>0</v>
      </c>
      <c r="H34" s="29">
        <v>0</v>
      </c>
      <c r="I34" s="29">
        <v>0</v>
      </c>
      <c r="J34" s="29">
        <v>1</v>
      </c>
      <c r="K34" s="29">
        <v>1</v>
      </c>
      <c r="L34" s="29">
        <v>1</v>
      </c>
      <c r="M34" s="29">
        <v>1</v>
      </c>
      <c r="N34" s="29">
        <v>26699</v>
      </c>
      <c r="O34" s="29">
        <v>0</v>
      </c>
      <c r="Q34" s="67">
        <f t="shared" si="2"/>
        <v>0</v>
      </c>
      <c r="R34" s="67">
        <f t="shared" si="3"/>
        <v>0</v>
      </c>
    </row>
    <row r="35" spans="1:18" ht="24" customHeight="1">
      <c r="A35" s="26"/>
      <c r="B35" s="2" t="s">
        <v>55</v>
      </c>
      <c r="C35" s="12"/>
      <c r="D35" s="6">
        <v>0</v>
      </c>
      <c r="E35" s="6">
        <v>0</v>
      </c>
      <c r="F35" s="6">
        <v>0</v>
      </c>
      <c r="G35" s="29">
        <v>0</v>
      </c>
      <c r="H35" s="29">
        <v>0</v>
      </c>
      <c r="I35" s="29">
        <v>0</v>
      </c>
      <c r="J35" s="29">
        <v>0</v>
      </c>
      <c r="K35" s="29">
        <v>1</v>
      </c>
      <c r="L35" s="29">
        <v>1</v>
      </c>
      <c r="M35" s="29">
        <v>0</v>
      </c>
      <c r="N35" s="29">
        <v>3814</v>
      </c>
      <c r="O35" s="29">
        <v>0</v>
      </c>
      <c r="Q35" s="67">
        <f t="shared" si="2"/>
        <v>0</v>
      </c>
      <c r="R35" s="67">
        <f t="shared" si="3"/>
        <v>0</v>
      </c>
    </row>
    <row r="36" spans="1:18" ht="24" customHeight="1">
      <c r="A36" s="26"/>
      <c r="B36" s="2" t="s">
        <v>88</v>
      </c>
      <c r="C36" s="12"/>
      <c r="D36" s="6">
        <v>0</v>
      </c>
      <c r="E36" s="6">
        <v>1</v>
      </c>
      <c r="F36" s="6">
        <v>0</v>
      </c>
      <c r="G36" s="29">
        <v>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Q36" s="67">
        <f t="shared" si="2"/>
        <v>0</v>
      </c>
      <c r="R36" s="67">
        <f t="shared" si="3"/>
        <v>0</v>
      </c>
    </row>
    <row r="37" spans="1:18" ht="24" customHeight="1">
      <c r="A37" s="26"/>
      <c r="B37" s="2" t="s">
        <v>84</v>
      </c>
      <c r="C37" s="12"/>
      <c r="D37" s="6">
        <v>0</v>
      </c>
      <c r="E37" s="6">
        <v>0</v>
      </c>
      <c r="F37" s="6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Q37" s="67">
        <f t="shared" si="2"/>
        <v>0</v>
      </c>
      <c r="R37" s="67">
        <f t="shared" si="3"/>
        <v>0</v>
      </c>
    </row>
    <row r="38" spans="1:27" s="53" customFormat="1" ht="25.5" customHeight="1">
      <c r="A38" s="58" t="s">
        <v>63</v>
      </c>
      <c r="B38" s="59"/>
      <c r="C38" s="54"/>
      <c r="D38" s="55">
        <f>D39</f>
        <v>0</v>
      </c>
      <c r="E38" s="55">
        <f aca="true" t="shared" si="7" ref="E38:N38">E39</f>
        <v>0</v>
      </c>
      <c r="F38" s="55">
        <f t="shared" si="7"/>
        <v>0</v>
      </c>
      <c r="G38" s="55">
        <f t="shared" si="7"/>
        <v>0</v>
      </c>
      <c r="H38" s="55">
        <f t="shared" si="7"/>
        <v>0</v>
      </c>
      <c r="I38" s="55">
        <f t="shared" si="7"/>
        <v>0</v>
      </c>
      <c r="J38" s="55">
        <f t="shared" si="7"/>
        <v>0</v>
      </c>
      <c r="K38" s="55">
        <f t="shared" si="7"/>
        <v>3</v>
      </c>
      <c r="L38" s="55">
        <f t="shared" si="7"/>
        <v>2</v>
      </c>
      <c r="M38" s="55">
        <f t="shared" si="7"/>
        <v>1</v>
      </c>
      <c r="N38" s="55">
        <f t="shared" si="7"/>
        <v>950.36</v>
      </c>
      <c r="O38" s="55">
        <f>O39</f>
        <v>0</v>
      </c>
      <c r="P38" s="57"/>
      <c r="Q38" s="67">
        <f t="shared" si="2"/>
        <v>0</v>
      </c>
      <c r="R38" s="67">
        <f t="shared" si="3"/>
        <v>0</v>
      </c>
      <c r="S38" s="57"/>
      <c r="T38" s="57"/>
      <c r="U38" s="57"/>
      <c r="V38" s="57"/>
      <c r="W38" s="57"/>
      <c r="X38" s="57"/>
      <c r="Y38" s="57"/>
      <c r="Z38" s="57"/>
      <c r="AA38" s="57"/>
    </row>
    <row r="39" spans="1:18" ht="24" customHeight="1">
      <c r="A39" s="26"/>
      <c r="B39" s="2" t="s">
        <v>92</v>
      </c>
      <c r="C39" s="12"/>
      <c r="D39" s="6">
        <v>0</v>
      </c>
      <c r="E39" s="6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3</v>
      </c>
      <c r="L39" s="29">
        <v>2</v>
      </c>
      <c r="M39" s="29">
        <v>1</v>
      </c>
      <c r="N39" s="29">
        <v>950.36</v>
      </c>
      <c r="O39" s="6">
        <v>0</v>
      </c>
      <c r="Q39" s="67">
        <f t="shared" si="2"/>
        <v>0</v>
      </c>
      <c r="R39" s="67">
        <f t="shared" si="3"/>
        <v>0</v>
      </c>
    </row>
    <row r="40" spans="1:27" s="53" customFormat="1" ht="25.5" customHeight="1">
      <c r="A40" s="69" t="s">
        <v>64</v>
      </c>
      <c r="B40" s="70"/>
      <c r="C40" s="71"/>
      <c r="D40" s="72">
        <f>SUM(D41:D50)</f>
        <v>1</v>
      </c>
      <c r="E40" s="72">
        <f aca="true" t="shared" si="8" ref="E40:O40">SUM(E41:E50)</f>
        <v>6</v>
      </c>
      <c r="F40" s="72">
        <f t="shared" si="8"/>
        <v>2</v>
      </c>
      <c r="G40" s="72">
        <f t="shared" si="8"/>
        <v>5</v>
      </c>
      <c r="H40" s="72">
        <f t="shared" si="8"/>
        <v>31124</v>
      </c>
      <c r="I40" s="72">
        <f t="shared" si="8"/>
        <v>0</v>
      </c>
      <c r="J40" s="72">
        <f>SUM(J41:J50)</f>
        <v>4</v>
      </c>
      <c r="K40" s="72">
        <f t="shared" si="8"/>
        <v>14</v>
      </c>
      <c r="L40" s="72">
        <f t="shared" si="8"/>
        <v>15</v>
      </c>
      <c r="M40" s="72">
        <f t="shared" si="8"/>
        <v>3</v>
      </c>
      <c r="N40" s="72">
        <f t="shared" si="8"/>
        <v>43669</v>
      </c>
      <c r="O40" s="72">
        <f t="shared" si="8"/>
        <v>4410</v>
      </c>
      <c r="P40" s="57"/>
      <c r="Q40" s="67">
        <f t="shared" si="2"/>
        <v>0</v>
      </c>
      <c r="R40" s="67">
        <f t="shared" si="3"/>
        <v>0</v>
      </c>
      <c r="S40" s="57"/>
      <c r="T40" s="57"/>
      <c r="U40" s="57"/>
      <c r="V40" s="57"/>
      <c r="W40" s="57"/>
      <c r="X40" s="57"/>
      <c r="Y40" s="57"/>
      <c r="Z40" s="57"/>
      <c r="AA40" s="57"/>
    </row>
    <row r="41" spans="1:18" ht="25.5" customHeight="1">
      <c r="A41" s="78"/>
      <c r="B41" s="79" t="s">
        <v>56</v>
      </c>
      <c r="C41" s="80"/>
      <c r="D41" s="81">
        <v>1</v>
      </c>
      <c r="E41" s="81">
        <v>2</v>
      </c>
      <c r="F41" s="81">
        <v>1</v>
      </c>
      <c r="G41" s="82">
        <v>2</v>
      </c>
      <c r="H41" s="82">
        <f>3970+4936+3475</f>
        <v>12381</v>
      </c>
      <c r="I41" s="82">
        <v>0</v>
      </c>
      <c r="J41" s="82">
        <v>0</v>
      </c>
      <c r="K41" s="82">
        <v>1</v>
      </c>
      <c r="L41" s="82">
        <v>1</v>
      </c>
      <c r="M41" s="82">
        <v>0</v>
      </c>
      <c r="N41" s="82">
        <v>3590</v>
      </c>
      <c r="O41" s="82">
        <v>4410</v>
      </c>
      <c r="Q41" s="67">
        <f t="shared" si="2"/>
        <v>0</v>
      </c>
      <c r="R41" s="67">
        <f t="shared" si="3"/>
        <v>0</v>
      </c>
    </row>
    <row r="42" spans="1:18" ht="25.5" customHeight="1">
      <c r="A42" s="26"/>
      <c r="B42" s="2" t="s">
        <v>57</v>
      </c>
      <c r="C42" s="12"/>
      <c r="D42" s="6">
        <v>0</v>
      </c>
      <c r="E42" s="6">
        <v>1</v>
      </c>
      <c r="F42" s="6">
        <v>0</v>
      </c>
      <c r="G42" s="29">
        <v>1</v>
      </c>
      <c r="H42" s="29">
        <v>1129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Q42" s="67">
        <f t="shared" si="2"/>
        <v>0</v>
      </c>
      <c r="R42" s="67">
        <f t="shared" si="3"/>
        <v>0</v>
      </c>
    </row>
    <row r="43" spans="1:18" ht="25.5" customHeight="1">
      <c r="A43" s="26"/>
      <c r="B43" s="2" t="s">
        <v>58</v>
      </c>
      <c r="C43" s="12"/>
      <c r="D43" s="6">
        <v>0</v>
      </c>
      <c r="E43" s="6">
        <v>0</v>
      </c>
      <c r="F43" s="6">
        <v>0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1</v>
      </c>
      <c r="M43" s="29">
        <v>0</v>
      </c>
      <c r="N43" s="29">
        <v>1786</v>
      </c>
      <c r="O43" s="29">
        <v>0</v>
      </c>
      <c r="Q43" s="67">
        <f t="shared" si="2"/>
        <v>0</v>
      </c>
      <c r="R43" s="67">
        <f t="shared" si="3"/>
        <v>0</v>
      </c>
    </row>
    <row r="44" spans="1:18" ht="25.5" customHeight="1">
      <c r="A44" s="26"/>
      <c r="B44" s="2" t="s">
        <v>95</v>
      </c>
      <c r="C44" s="12"/>
      <c r="D44" s="6">
        <v>0</v>
      </c>
      <c r="E44" s="6">
        <v>0</v>
      </c>
      <c r="F44" s="6">
        <v>0</v>
      </c>
      <c r="G44" s="29">
        <v>0</v>
      </c>
      <c r="H44" s="29">
        <v>0</v>
      </c>
      <c r="I44" s="29">
        <v>0</v>
      </c>
      <c r="J44" s="29">
        <v>1</v>
      </c>
      <c r="K44" s="29">
        <v>0</v>
      </c>
      <c r="L44" s="29">
        <v>0</v>
      </c>
      <c r="M44" s="29">
        <v>1</v>
      </c>
      <c r="N44" s="29">
        <v>0</v>
      </c>
      <c r="O44" s="29">
        <v>0</v>
      </c>
      <c r="Q44" s="67">
        <f t="shared" si="2"/>
        <v>0</v>
      </c>
      <c r="R44" s="67">
        <f t="shared" si="3"/>
        <v>0</v>
      </c>
    </row>
    <row r="45" spans="1:18" ht="25.5" customHeight="1">
      <c r="A45" s="26"/>
      <c r="B45" s="2" t="s">
        <v>96</v>
      </c>
      <c r="C45" s="12"/>
      <c r="D45" s="6">
        <v>0</v>
      </c>
      <c r="E45" s="6">
        <v>1</v>
      </c>
      <c r="F45" s="6">
        <v>0</v>
      </c>
      <c r="G45" s="29">
        <v>1</v>
      </c>
      <c r="H45" s="29">
        <v>9424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Q45" s="67">
        <f t="shared" si="2"/>
        <v>0</v>
      </c>
      <c r="R45" s="67">
        <f t="shared" si="3"/>
        <v>0</v>
      </c>
    </row>
    <row r="46" spans="1:18" ht="25.5" customHeight="1">
      <c r="A46" s="26"/>
      <c r="B46" s="2" t="s">
        <v>97</v>
      </c>
      <c r="C46" s="12"/>
      <c r="D46" s="6">
        <v>0</v>
      </c>
      <c r="E46" s="6">
        <v>0</v>
      </c>
      <c r="F46" s="6">
        <v>0</v>
      </c>
      <c r="G46" s="29">
        <v>0</v>
      </c>
      <c r="H46" s="29">
        <v>0</v>
      </c>
      <c r="I46" s="29">
        <v>0</v>
      </c>
      <c r="J46" s="29">
        <v>1</v>
      </c>
      <c r="K46" s="29">
        <v>0</v>
      </c>
      <c r="L46" s="29">
        <v>1</v>
      </c>
      <c r="M46" s="29">
        <v>0</v>
      </c>
      <c r="N46" s="29">
        <v>6332</v>
      </c>
      <c r="O46" s="29">
        <v>0</v>
      </c>
      <c r="Q46" s="67">
        <f t="shared" si="2"/>
        <v>0</v>
      </c>
      <c r="R46" s="67"/>
    </row>
    <row r="47" spans="1:18" ht="25.5" customHeight="1">
      <c r="A47" s="26"/>
      <c r="B47" s="2" t="s">
        <v>59</v>
      </c>
      <c r="C47" s="12"/>
      <c r="D47" s="6">
        <v>0</v>
      </c>
      <c r="E47" s="6">
        <v>1</v>
      </c>
      <c r="F47" s="6">
        <v>0</v>
      </c>
      <c r="G47" s="29">
        <v>1</v>
      </c>
      <c r="H47" s="29">
        <v>4410</v>
      </c>
      <c r="I47" s="29">
        <v>0</v>
      </c>
      <c r="J47" s="29">
        <v>2</v>
      </c>
      <c r="K47" s="29">
        <v>6</v>
      </c>
      <c r="L47" s="29">
        <v>8</v>
      </c>
      <c r="M47" s="29">
        <v>0</v>
      </c>
      <c r="N47" s="29">
        <f>9904+2319+543+569+328+344+10036+1845</f>
        <v>25888</v>
      </c>
      <c r="O47" s="29">
        <v>0</v>
      </c>
      <c r="Q47" s="67">
        <f t="shared" si="2"/>
        <v>0</v>
      </c>
      <c r="R47" s="67">
        <f t="shared" si="3"/>
        <v>0</v>
      </c>
    </row>
    <row r="48" spans="1:18" ht="25.5" customHeight="1">
      <c r="A48" s="26"/>
      <c r="B48" s="2" t="s">
        <v>60</v>
      </c>
      <c r="C48" s="12"/>
      <c r="D48" s="6">
        <v>0</v>
      </c>
      <c r="E48" s="6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1</v>
      </c>
      <c r="L48" s="29">
        <v>1</v>
      </c>
      <c r="M48" s="29">
        <v>0</v>
      </c>
      <c r="N48" s="29">
        <v>9</v>
      </c>
      <c r="O48" s="29">
        <v>0</v>
      </c>
      <c r="Q48" s="67">
        <f t="shared" si="2"/>
        <v>0</v>
      </c>
      <c r="R48" s="67">
        <f t="shared" si="3"/>
        <v>0</v>
      </c>
    </row>
    <row r="49" spans="1:18" ht="25.5" customHeight="1">
      <c r="A49" s="26"/>
      <c r="B49" s="2" t="s">
        <v>61</v>
      </c>
      <c r="C49" s="12"/>
      <c r="D49" s="6">
        <v>0</v>
      </c>
      <c r="E49" s="6">
        <v>1</v>
      </c>
      <c r="F49" s="6">
        <v>1</v>
      </c>
      <c r="G49" s="29">
        <v>0</v>
      </c>
      <c r="H49" s="29">
        <v>3780</v>
      </c>
      <c r="I49" s="29">
        <v>0</v>
      </c>
      <c r="J49" s="29">
        <v>0</v>
      </c>
      <c r="K49" s="29">
        <v>3</v>
      </c>
      <c r="L49" s="29">
        <v>3</v>
      </c>
      <c r="M49" s="29">
        <v>0</v>
      </c>
      <c r="N49" s="29">
        <f>1300+830+1644</f>
        <v>3774</v>
      </c>
      <c r="O49" s="29">
        <v>0</v>
      </c>
      <c r="Q49" s="67">
        <f t="shared" si="2"/>
        <v>0</v>
      </c>
      <c r="R49" s="67">
        <f t="shared" si="3"/>
        <v>0</v>
      </c>
    </row>
    <row r="50" spans="1:18" ht="25.5" customHeight="1">
      <c r="A50" s="26"/>
      <c r="B50" s="2" t="s">
        <v>62</v>
      </c>
      <c r="C50" s="12"/>
      <c r="D50" s="6">
        <v>0</v>
      </c>
      <c r="E50" s="6">
        <v>0</v>
      </c>
      <c r="F50" s="6">
        <v>0</v>
      </c>
      <c r="G50" s="29">
        <v>0</v>
      </c>
      <c r="H50" s="29">
        <v>0</v>
      </c>
      <c r="I50" s="29">
        <v>0</v>
      </c>
      <c r="J50" s="29">
        <v>0</v>
      </c>
      <c r="K50" s="29">
        <v>2</v>
      </c>
      <c r="L50" s="29">
        <v>0</v>
      </c>
      <c r="M50" s="29">
        <v>2</v>
      </c>
      <c r="N50" s="29">
        <f>95+2195</f>
        <v>2290</v>
      </c>
      <c r="O50" s="29">
        <v>0</v>
      </c>
      <c r="Q50" s="67">
        <f t="shared" si="2"/>
        <v>0</v>
      </c>
      <c r="R50" s="67">
        <f t="shared" si="3"/>
        <v>0</v>
      </c>
    </row>
    <row r="51" spans="1:27" s="53" customFormat="1" ht="25.5" customHeight="1">
      <c r="A51" s="58" t="s">
        <v>65</v>
      </c>
      <c r="B51" s="60"/>
      <c r="C51" s="54"/>
      <c r="D51" s="55">
        <f>D52</f>
        <v>0</v>
      </c>
      <c r="E51" s="55">
        <f aca="true" t="shared" si="9" ref="E51:O51">E52</f>
        <v>0</v>
      </c>
      <c r="F51" s="55">
        <f t="shared" si="9"/>
        <v>0</v>
      </c>
      <c r="G51" s="55">
        <f t="shared" si="9"/>
        <v>0</v>
      </c>
      <c r="H51" s="55">
        <f t="shared" si="9"/>
        <v>0</v>
      </c>
      <c r="I51" s="55">
        <f t="shared" si="9"/>
        <v>0</v>
      </c>
      <c r="J51" s="55">
        <f t="shared" si="9"/>
        <v>0</v>
      </c>
      <c r="K51" s="55">
        <f t="shared" si="9"/>
        <v>1</v>
      </c>
      <c r="L51" s="55">
        <f t="shared" si="9"/>
        <v>1</v>
      </c>
      <c r="M51" s="55">
        <f t="shared" si="9"/>
        <v>0</v>
      </c>
      <c r="N51" s="55">
        <f t="shared" si="9"/>
        <v>750</v>
      </c>
      <c r="O51" s="55">
        <f t="shared" si="9"/>
        <v>0</v>
      </c>
      <c r="P51" s="57"/>
      <c r="Q51" s="67">
        <f t="shared" si="2"/>
        <v>0</v>
      </c>
      <c r="R51" s="67">
        <f t="shared" si="3"/>
        <v>0</v>
      </c>
      <c r="S51" s="57"/>
      <c r="T51" s="57"/>
      <c r="U51" s="57"/>
      <c r="V51" s="57"/>
      <c r="W51" s="57"/>
      <c r="X51" s="57"/>
      <c r="Y51" s="57"/>
      <c r="Z51" s="57"/>
      <c r="AA51" s="57"/>
    </row>
    <row r="52" spans="1:18" ht="25.5" customHeight="1">
      <c r="A52" s="26"/>
      <c r="B52" s="2" t="s">
        <v>66</v>
      </c>
      <c r="C52" s="12"/>
      <c r="D52" s="6">
        <v>0</v>
      </c>
      <c r="E52" s="6">
        <v>0</v>
      </c>
      <c r="F52" s="6">
        <v>0</v>
      </c>
      <c r="G52" s="29">
        <v>0</v>
      </c>
      <c r="H52" s="29">
        <v>0</v>
      </c>
      <c r="I52" s="29">
        <v>0</v>
      </c>
      <c r="J52" s="29">
        <v>0</v>
      </c>
      <c r="K52" s="29">
        <v>1</v>
      </c>
      <c r="L52" s="29">
        <v>1</v>
      </c>
      <c r="M52" s="29">
        <v>0</v>
      </c>
      <c r="N52" s="29">
        <v>750</v>
      </c>
      <c r="O52" s="29">
        <v>0</v>
      </c>
      <c r="Q52" s="67">
        <f t="shared" si="2"/>
        <v>0</v>
      </c>
      <c r="R52" s="67">
        <f t="shared" si="3"/>
        <v>0</v>
      </c>
    </row>
    <row r="53" spans="1:27" s="53" customFormat="1" ht="25.5" customHeight="1">
      <c r="A53" s="58" t="s">
        <v>67</v>
      </c>
      <c r="B53" s="60"/>
      <c r="C53" s="54"/>
      <c r="D53" s="55">
        <f>SUM(D54:D55)</f>
        <v>0</v>
      </c>
      <c r="E53" s="55">
        <f aca="true" t="shared" si="10" ref="E53:O53">SUM(E54:E55)</f>
        <v>0</v>
      </c>
      <c r="F53" s="55">
        <f t="shared" si="10"/>
        <v>0</v>
      </c>
      <c r="G53" s="55">
        <f t="shared" si="10"/>
        <v>0</v>
      </c>
      <c r="H53" s="55">
        <f t="shared" si="10"/>
        <v>0</v>
      </c>
      <c r="I53" s="55">
        <f t="shared" si="10"/>
        <v>0</v>
      </c>
      <c r="J53" s="55">
        <f t="shared" si="10"/>
        <v>0</v>
      </c>
      <c r="K53" s="55">
        <f t="shared" si="10"/>
        <v>4</v>
      </c>
      <c r="L53" s="55">
        <f t="shared" si="10"/>
        <v>4</v>
      </c>
      <c r="M53" s="55">
        <f t="shared" si="10"/>
        <v>0</v>
      </c>
      <c r="N53" s="55">
        <f t="shared" si="10"/>
        <v>345.8</v>
      </c>
      <c r="O53" s="55">
        <f t="shared" si="10"/>
        <v>12567.2</v>
      </c>
      <c r="P53" s="57"/>
      <c r="Q53" s="67">
        <f t="shared" si="2"/>
        <v>0</v>
      </c>
      <c r="R53" s="67">
        <f t="shared" si="3"/>
        <v>0</v>
      </c>
      <c r="S53" s="57"/>
      <c r="T53" s="57"/>
      <c r="U53" s="57"/>
      <c r="V53" s="57"/>
      <c r="W53" s="57"/>
      <c r="X53" s="57"/>
      <c r="Y53" s="57"/>
      <c r="Z53" s="57"/>
      <c r="AA53" s="57"/>
    </row>
    <row r="54" spans="1:18" ht="25.5" customHeight="1">
      <c r="A54" s="26"/>
      <c r="B54" s="2" t="s">
        <v>68</v>
      </c>
      <c r="C54" s="12"/>
      <c r="D54" s="6">
        <v>0</v>
      </c>
      <c r="E54" s="6">
        <v>0</v>
      </c>
      <c r="F54" s="6">
        <v>0</v>
      </c>
      <c r="G54" s="29">
        <v>0</v>
      </c>
      <c r="H54" s="29">
        <v>0</v>
      </c>
      <c r="I54" s="29">
        <v>0</v>
      </c>
      <c r="J54" s="29">
        <v>0</v>
      </c>
      <c r="K54" s="29">
        <v>3</v>
      </c>
      <c r="L54" s="29">
        <v>3</v>
      </c>
      <c r="M54" s="29">
        <v>0</v>
      </c>
      <c r="N54" s="29">
        <v>0</v>
      </c>
      <c r="O54" s="29">
        <f>9053+987+1144</f>
        <v>11184</v>
      </c>
      <c r="Q54" s="67">
        <f t="shared" si="2"/>
        <v>0</v>
      </c>
      <c r="R54" s="67">
        <f t="shared" si="3"/>
        <v>0</v>
      </c>
    </row>
    <row r="55" spans="1:18" ht="25.5" customHeight="1">
      <c r="A55" s="26"/>
      <c r="B55" s="2" t="s">
        <v>69</v>
      </c>
      <c r="C55" s="12"/>
      <c r="D55" s="6">
        <v>0</v>
      </c>
      <c r="E55" s="6">
        <v>0</v>
      </c>
      <c r="F55" s="6">
        <v>0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1</v>
      </c>
      <c r="M55" s="29">
        <v>0</v>
      </c>
      <c r="N55" s="29">
        <v>345.8</v>
      </c>
      <c r="O55" s="29">
        <v>1383.2</v>
      </c>
      <c r="Q55" s="67">
        <f t="shared" si="2"/>
        <v>0</v>
      </c>
      <c r="R55" s="67">
        <f t="shared" si="3"/>
        <v>0</v>
      </c>
    </row>
    <row r="56" spans="1:27" s="53" customFormat="1" ht="25.5" customHeight="1">
      <c r="A56" s="58" t="s">
        <v>70</v>
      </c>
      <c r="B56" s="60"/>
      <c r="C56" s="54"/>
      <c r="D56" s="55">
        <f>D57</f>
        <v>0</v>
      </c>
      <c r="E56" s="55">
        <f aca="true" t="shared" si="11" ref="E56:O56">E57</f>
        <v>0</v>
      </c>
      <c r="F56" s="55">
        <f t="shared" si="11"/>
        <v>0</v>
      </c>
      <c r="G56" s="55">
        <f t="shared" si="11"/>
        <v>0</v>
      </c>
      <c r="H56" s="55">
        <f t="shared" si="11"/>
        <v>0</v>
      </c>
      <c r="I56" s="55">
        <f t="shared" si="11"/>
        <v>0</v>
      </c>
      <c r="J56" s="55">
        <f t="shared" si="11"/>
        <v>0</v>
      </c>
      <c r="K56" s="55">
        <f t="shared" si="11"/>
        <v>10</v>
      </c>
      <c r="L56" s="55">
        <f t="shared" si="11"/>
        <v>10</v>
      </c>
      <c r="M56" s="55">
        <f t="shared" si="11"/>
        <v>0</v>
      </c>
      <c r="N56" s="55">
        <f t="shared" si="11"/>
        <v>51</v>
      </c>
      <c r="O56" s="55">
        <f t="shared" si="11"/>
        <v>0</v>
      </c>
      <c r="P56" s="57"/>
      <c r="Q56" s="67">
        <f t="shared" si="2"/>
        <v>0</v>
      </c>
      <c r="R56" s="67">
        <f t="shared" si="3"/>
        <v>0</v>
      </c>
      <c r="S56" s="57"/>
      <c r="T56" s="57"/>
      <c r="U56" s="57"/>
      <c r="V56" s="57"/>
      <c r="W56" s="57"/>
      <c r="X56" s="57"/>
      <c r="Y56" s="57"/>
      <c r="Z56" s="57"/>
      <c r="AA56" s="57"/>
    </row>
    <row r="57" spans="1:18" ht="25.5" customHeight="1">
      <c r="A57" s="52"/>
      <c r="B57" s="73" t="s">
        <v>71</v>
      </c>
      <c r="C57" s="68"/>
      <c r="D57" s="32">
        <v>0</v>
      </c>
      <c r="E57" s="32">
        <v>0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3">
        <v>10</v>
      </c>
      <c r="L57" s="33">
        <v>10</v>
      </c>
      <c r="M57" s="33">
        <v>0</v>
      </c>
      <c r="N57" s="33">
        <v>51</v>
      </c>
      <c r="O57" s="33">
        <v>0</v>
      </c>
      <c r="Q57" s="67">
        <f t="shared" si="2"/>
        <v>0</v>
      </c>
      <c r="R57" s="67">
        <f t="shared" si="3"/>
        <v>0</v>
      </c>
    </row>
    <row r="58" spans="1:27" s="53" customFormat="1" ht="22.5" customHeight="1">
      <c r="A58" s="74" t="s">
        <v>72</v>
      </c>
      <c r="B58" s="83"/>
      <c r="C58" s="76"/>
      <c r="D58" s="77">
        <f>SUM(D59:D63)</f>
        <v>2</v>
      </c>
      <c r="E58" s="77">
        <f aca="true" t="shared" si="12" ref="E58:O58">SUM(E59:E63)</f>
        <v>0</v>
      </c>
      <c r="F58" s="77">
        <f t="shared" si="12"/>
        <v>1</v>
      </c>
      <c r="G58" s="77">
        <f t="shared" si="12"/>
        <v>1</v>
      </c>
      <c r="H58" s="77">
        <f t="shared" si="12"/>
        <v>1513049</v>
      </c>
      <c r="I58" s="77">
        <f t="shared" si="12"/>
        <v>2123.891</v>
      </c>
      <c r="J58" s="77">
        <f t="shared" si="12"/>
        <v>3</v>
      </c>
      <c r="K58" s="77">
        <f t="shared" si="12"/>
        <v>1</v>
      </c>
      <c r="L58" s="77">
        <f t="shared" si="12"/>
        <v>3</v>
      </c>
      <c r="M58" s="77">
        <f t="shared" si="12"/>
        <v>1</v>
      </c>
      <c r="N58" s="77">
        <f t="shared" si="12"/>
        <v>1712.85</v>
      </c>
      <c r="O58" s="77">
        <f t="shared" si="12"/>
        <v>7308.242</v>
      </c>
      <c r="P58" s="57"/>
      <c r="Q58" s="67">
        <f t="shared" si="2"/>
        <v>0</v>
      </c>
      <c r="R58" s="67">
        <f t="shared" si="3"/>
        <v>0</v>
      </c>
      <c r="S58" s="57"/>
      <c r="T58" s="57"/>
      <c r="U58" s="57"/>
      <c r="V58" s="57"/>
      <c r="W58" s="57"/>
      <c r="X58" s="57"/>
      <c r="Y58" s="57"/>
      <c r="Z58" s="57"/>
      <c r="AA58" s="57"/>
    </row>
    <row r="59" spans="1:18" ht="22.5" customHeight="1">
      <c r="A59" s="26"/>
      <c r="B59" s="2" t="s">
        <v>83</v>
      </c>
      <c r="C59" s="12"/>
      <c r="D59" s="6">
        <v>1</v>
      </c>
      <c r="E59" s="6">
        <v>0</v>
      </c>
      <c r="F59" s="6">
        <v>1</v>
      </c>
      <c r="G59" s="29">
        <v>0</v>
      </c>
      <c r="H59" s="29">
        <v>1513049</v>
      </c>
      <c r="I59" s="30">
        <v>-131.323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Q59" s="67">
        <f t="shared" si="2"/>
        <v>0</v>
      </c>
      <c r="R59" s="67">
        <f t="shared" si="3"/>
        <v>0</v>
      </c>
    </row>
    <row r="60" spans="1:18" ht="22.5" customHeight="1">
      <c r="A60" s="26"/>
      <c r="B60" s="2" t="s">
        <v>82</v>
      </c>
      <c r="C60" s="12"/>
      <c r="D60" s="6">
        <v>0</v>
      </c>
      <c r="E60" s="6">
        <v>0</v>
      </c>
      <c r="F60" s="6">
        <v>0</v>
      </c>
      <c r="G60" s="29">
        <v>0</v>
      </c>
      <c r="H60" s="29">
        <v>0</v>
      </c>
      <c r="I60" s="29">
        <v>0</v>
      </c>
      <c r="J60" s="29">
        <v>1</v>
      </c>
      <c r="K60" s="29">
        <v>0</v>
      </c>
      <c r="L60" s="29">
        <v>1</v>
      </c>
      <c r="M60" s="29">
        <v>0</v>
      </c>
      <c r="N60" s="29">
        <v>0</v>
      </c>
      <c r="O60" s="29">
        <v>3720.816</v>
      </c>
      <c r="Q60" s="67">
        <f t="shared" si="2"/>
        <v>0</v>
      </c>
      <c r="R60" s="67">
        <f t="shared" si="3"/>
        <v>0</v>
      </c>
    </row>
    <row r="61" spans="1:18" ht="22.5" customHeight="1">
      <c r="A61" s="26"/>
      <c r="B61" s="2" t="s">
        <v>73</v>
      </c>
      <c r="C61" s="12"/>
      <c r="D61" s="6">
        <v>0</v>
      </c>
      <c r="E61" s="6">
        <v>0</v>
      </c>
      <c r="F61" s="6">
        <v>0</v>
      </c>
      <c r="G61" s="29">
        <v>0</v>
      </c>
      <c r="H61" s="29">
        <v>0</v>
      </c>
      <c r="I61" s="29">
        <v>0</v>
      </c>
      <c r="J61" s="29">
        <v>1</v>
      </c>
      <c r="K61" s="29">
        <v>1</v>
      </c>
      <c r="L61" s="29">
        <v>1</v>
      </c>
      <c r="M61" s="29">
        <v>1</v>
      </c>
      <c r="N61" s="29">
        <v>995.246</v>
      </c>
      <c r="O61" s="29">
        <f>622.504+1050.47</f>
        <v>1672.9740000000002</v>
      </c>
      <c r="Q61" s="67">
        <f t="shared" si="2"/>
        <v>0</v>
      </c>
      <c r="R61" s="67">
        <f t="shared" si="3"/>
        <v>0</v>
      </c>
    </row>
    <row r="62" spans="1:18" ht="22.5" customHeight="1">
      <c r="A62" s="26"/>
      <c r="B62" s="2" t="s">
        <v>74</v>
      </c>
      <c r="C62" s="12"/>
      <c r="D62" s="6">
        <v>0</v>
      </c>
      <c r="E62" s="6">
        <v>0</v>
      </c>
      <c r="F62" s="6">
        <v>0</v>
      </c>
      <c r="G62" s="29">
        <v>0</v>
      </c>
      <c r="H62" s="29">
        <v>0</v>
      </c>
      <c r="I62" s="29">
        <v>0</v>
      </c>
      <c r="J62" s="29">
        <v>1</v>
      </c>
      <c r="K62" s="29">
        <v>0</v>
      </c>
      <c r="L62" s="29">
        <v>1</v>
      </c>
      <c r="M62" s="29">
        <v>0</v>
      </c>
      <c r="N62" s="29">
        <v>717.604</v>
      </c>
      <c r="O62" s="29">
        <v>1914.452</v>
      </c>
      <c r="Q62" s="67">
        <f t="shared" si="2"/>
        <v>0</v>
      </c>
      <c r="R62" s="67">
        <f t="shared" si="3"/>
        <v>0</v>
      </c>
    </row>
    <row r="63" spans="1:18" ht="22.5" customHeight="1">
      <c r="A63" s="52"/>
      <c r="B63" s="13" t="s">
        <v>75</v>
      </c>
      <c r="C63" s="31"/>
      <c r="D63" s="32">
        <v>1</v>
      </c>
      <c r="E63" s="32">
        <v>0</v>
      </c>
      <c r="F63" s="32">
        <v>0</v>
      </c>
      <c r="G63" s="33">
        <v>1</v>
      </c>
      <c r="H63" s="33">
        <v>0</v>
      </c>
      <c r="I63" s="33">
        <v>2255.214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Q63" s="67">
        <f t="shared" si="2"/>
        <v>0</v>
      </c>
      <c r="R63" s="67">
        <f t="shared" si="3"/>
        <v>0</v>
      </c>
    </row>
    <row r="64" spans="1:15" ht="22.5" customHeight="1">
      <c r="A64" s="4" t="s">
        <v>0</v>
      </c>
      <c r="F64" s="34"/>
      <c r="G64" s="35" t="s">
        <v>76</v>
      </c>
      <c r="H64" s="36"/>
      <c r="I64" s="16"/>
      <c r="K64" s="49" t="s">
        <v>78</v>
      </c>
      <c r="M64" s="37"/>
      <c r="O64" s="50" t="s">
        <v>101</v>
      </c>
    </row>
    <row r="65" spans="1:18" ht="43.5" customHeight="1">
      <c r="A65" s="38" t="s">
        <v>38</v>
      </c>
      <c r="B65" s="38" t="s">
        <v>39</v>
      </c>
      <c r="G65" s="35"/>
      <c r="H65" s="36"/>
      <c r="I65" s="16"/>
      <c r="R65" s="39"/>
    </row>
    <row r="66" spans="1:13" ht="22.5" customHeight="1">
      <c r="A66" s="40" t="s">
        <v>0</v>
      </c>
      <c r="B66" s="40"/>
      <c r="C66" s="40"/>
      <c r="D66" s="40"/>
      <c r="E66" s="40"/>
      <c r="F66" s="41"/>
      <c r="G66" s="35" t="s">
        <v>77</v>
      </c>
      <c r="H66" s="36"/>
      <c r="I66" s="16"/>
      <c r="M66" s="41"/>
    </row>
    <row r="67" spans="1:18" ht="27.75" customHeight="1">
      <c r="A67" s="40"/>
      <c r="B67" s="40"/>
      <c r="C67" s="40"/>
      <c r="D67" s="40"/>
      <c r="E67" s="40"/>
      <c r="F67" s="41"/>
      <c r="G67" s="42"/>
      <c r="H67" s="43"/>
      <c r="I67" s="41"/>
      <c r="R67" s="44"/>
    </row>
    <row r="68" spans="1:52" s="10" customFormat="1" ht="16.5" customHeight="1">
      <c r="A68" s="45" t="s">
        <v>93</v>
      </c>
      <c r="B68" s="46"/>
      <c r="C68" s="46"/>
      <c r="D68" s="46"/>
      <c r="E68" s="46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8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s="10" customFormat="1" ht="16.5" customHeight="1">
      <c r="A69" s="46" t="s">
        <v>94</v>
      </c>
      <c r="B69" s="46"/>
      <c r="C69" s="46"/>
      <c r="D69" s="46"/>
      <c r="E69" s="46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8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s="10" customFormat="1" ht="15" customHeight="1">
      <c r="A70" s="46" t="s">
        <v>40</v>
      </c>
      <c r="B70" s="46"/>
      <c r="C70" s="46"/>
      <c r="D70" s="46"/>
      <c r="E70" s="46"/>
      <c r="F70" s="7"/>
      <c r="G70" s="7"/>
      <c r="H70" s="7"/>
      <c r="I70" s="7"/>
      <c r="J70" s="7"/>
      <c r="K70" s="7"/>
      <c r="L70" s="7"/>
      <c r="M70" s="7"/>
      <c r="P70" s="11"/>
      <c r="Q70" s="11"/>
      <c r="R70" s="8"/>
      <c r="S70" s="8"/>
      <c r="T70" s="11"/>
      <c r="U70" s="11"/>
      <c r="V70" s="11"/>
      <c r="W70" s="8"/>
      <c r="X70" s="8"/>
      <c r="Y70" s="9"/>
      <c r="Z70" s="9"/>
      <c r="AA70" s="8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10" customFormat="1" ht="16.5" customHeight="1">
      <c r="A71" s="47" t="s">
        <v>2</v>
      </c>
      <c r="B71" s="48"/>
      <c r="C71" s="48"/>
      <c r="D71" s="48"/>
      <c r="E71" s="48"/>
      <c r="F71" s="7"/>
      <c r="G71" s="7"/>
      <c r="H71" s="7"/>
      <c r="I71" s="7"/>
      <c r="J71" s="7"/>
      <c r="K71" s="7"/>
      <c r="L71" s="7"/>
      <c r="M71" s="7"/>
      <c r="P71" s="11"/>
      <c r="Q71" s="11"/>
      <c r="R71" s="8"/>
      <c r="S71" s="8"/>
      <c r="T71" s="11"/>
      <c r="U71" s="11"/>
      <c r="V71" s="11"/>
      <c r="W71" s="8"/>
      <c r="X71" s="8"/>
      <c r="Y71" s="9"/>
      <c r="Z71" s="9"/>
      <c r="AA71" s="8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10" customFormat="1" ht="16.5" customHeight="1">
      <c r="A72" s="47" t="s">
        <v>3</v>
      </c>
      <c r="B72" s="48"/>
      <c r="C72" s="7"/>
      <c r="D72" s="7"/>
      <c r="E72" s="7"/>
      <c r="F72" s="7"/>
      <c r="G72" s="7"/>
      <c r="H72" s="7"/>
      <c r="I72" s="7"/>
      <c r="J72" s="7"/>
      <c r="K72" s="7"/>
      <c r="P72" s="11"/>
      <c r="Q72" s="11"/>
      <c r="R72" s="8"/>
      <c r="S72" s="9"/>
      <c r="T72" s="9"/>
      <c r="U72" s="11"/>
      <c r="V72" s="11"/>
      <c r="W72" s="8"/>
      <c r="X72" s="8"/>
      <c r="Y72" s="9"/>
      <c r="Z72" s="9"/>
      <c r="AA72" s="8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ht="16.5" customHeight="1">
      <c r="A73" s="47" t="s">
        <v>6</v>
      </c>
    </row>
    <row r="74" ht="16.5" customHeight="1">
      <c r="A74" s="47" t="s">
        <v>5</v>
      </c>
    </row>
    <row r="75" ht="16.5" customHeight="1">
      <c r="A75" s="47" t="s">
        <v>4</v>
      </c>
    </row>
    <row r="76" ht="16.5" customHeight="1">
      <c r="A76" s="46" t="s">
        <v>98</v>
      </c>
    </row>
    <row r="77" ht="16.5" customHeight="1">
      <c r="A77" s="84" t="s">
        <v>104</v>
      </c>
    </row>
    <row r="78" ht="16.5" customHeight="1">
      <c r="A78" s="46" t="s">
        <v>99</v>
      </c>
    </row>
    <row r="79" ht="16.5" customHeight="1">
      <c r="A79" s="10" t="s">
        <v>100</v>
      </c>
    </row>
    <row r="80" ht="15.75">
      <c r="A80" s="45" t="s">
        <v>103</v>
      </c>
    </row>
  </sheetData>
  <sheetProtection/>
  <mergeCells count="24">
    <mergeCell ref="N1:O1"/>
    <mergeCell ref="N2:O2"/>
    <mergeCell ref="L1:M1"/>
    <mergeCell ref="L2:M2"/>
    <mergeCell ref="A4:O4"/>
    <mergeCell ref="A3:O3"/>
    <mergeCell ref="N6:O6"/>
    <mergeCell ref="N7:N9"/>
    <mergeCell ref="O7:O9"/>
    <mergeCell ref="J6:M6"/>
    <mergeCell ref="J5:O5"/>
    <mergeCell ref="D5:I5"/>
    <mergeCell ref="D6:G6"/>
    <mergeCell ref="H6:I6"/>
    <mergeCell ref="J7:J8"/>
    <mergeCell ref="K7:K8"/>
    <mergeCell ref="L7:L8"/>
    <mergeCell ref="M7:M8"/>
    <mergeCell ref="D7:D8"/>
    <mergeCell ref="E7:E8"/>
    <mergeCell ref="F7:F8"/>
    <mergeCell ref="G7:G8"/>
    <mergeCell ref="I7:I9"/>
    <mergeCell ref="H7:H9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geOrder="overThenDown" paperSize="8" scale="98" r:id="rId2"/>
  <rowBreaks count="3" manualBreakCount="3">
    <brk id="23" max="14" man="1"/>
    <brk id="40" max="14" man="1"/>
    <brk id="5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水庫或壩堰安全評估及更新維護改善執行成果</dc:title>
  <dc:subject>水庫或壩堰安全評估及更新維護改善執行成果</dc:subject>
  <dc:creator>經濟部水利署</dc:creator>
  <cp:keywords>水庫或壩堰安全評估及更新維護改善執行成果</cp:keywords>
  <dc:description>水庫或壩堰安全評估及更新維護改善執行成果</dc:description>
  <cp:lastModifiedBy>主計室三科張雅媛</cp:lastModifiedBy>
  <cp:lastPrinted>2017-03-22T09:06:03Z</cp:lastPrinted>
  <dcterms:created xsi:type="dcterms:W3CDTF">2002-08-07T06:48:21Z</dcterms:created>
  <dcterms:modified xsi:type="dcterms:W3CDTF">2017-03-22T09:10:12Z</dcterms:modified>
  <cp:category>I2Z</cp:category>
  <cp:version/>
  <cp:contentType/>
  <cp:contentStatus/>
</cp:coreProperties>
</file>