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1865" windowHeight="5625" tabRatio="610" activeTab="0"/>
  </bookViews>
  <sheets>
    <sheet name="Sheet1" sheetId="1" r:id="rId1"/>
  </sheets>
  <definedNames>
    <definedName name="_xlnm.Print_Area" localSheetId="0">'Sheet1'!$A$1:$N$85</definedName>
    <definedName name="_xlnm.Print_Titles" localSheetId="0">'Sheet1'!$1:$9</definedName>
  </definedNames>
  <calcPr fullCalcOnLoad="1"/>
</workbook>
</file>

<file path=xl/sharedStrings.xml><?xml version="1.0" encoding="utf-8"?>
<sst xmlns="http://schemas.openxmlformats.org/spreadsheetml/2006/main" count="117" uniqueCount="108">
  <si>
    <t xml:space="preserve"> </t>
  </si>
  <si>
    <t xml:space="preserve">   主辦業務人員</t>
  </si>
  <si>
    <t xml:space="preserve">   主辦統計人員</t>
  </si>
  <si>
    <t>(2)</t>
  </si>
  <si>
    <t>(3)</t>
  </si>
  <si>
    <t>(4)</t>
  </si>
  <si>
    <t>寶山第二水庫</t>
  </si>
  <si>
    <t>集集攔河堰</t>
  </si>
  <si>
    <t>曾文水庫</t>
  </si>
  <si>
    <t>甲仙攔河堰</t>
  </si>
  <si>
    <t>高屏溪攔河堰</t>
  </si>
  <si>
    <t>牡丹水庫</t>
  </si>
  <si>
    <t>阿公店水庫</t>
  </si>
  <si>
    <t>明德水庫</t>
  </si>
  <si>
    <t>台灣糖業公司合計</t>
  </si>
  <si>
    <t>編製機關</t>
  </si>
  <si>
    <t>經濟部水利署</t>
  </si>
  <si>
    <t>年報</t>
  </si>
  <si>
    <t>次年3月底前編報</t>
  </si>
  <si>
    <t>表    號</t>
  </si>
  <si>
    <t>1152-02-03</t>
  </si>
  <si>
    <t>執行機關別</t>
  </si>
  <si>
    <t>水庫別</t>
  </si>
  <si>
    <t>安全評估</t>
  </si>
  <si>
    <t>更新維護改善</t>
  </si>
  <si>
    <t>執行件數（件）</t>
  </si>
  <si>
    <t>經費(新臺幣千元)</t>
  </si>
  <si>
    <t>以前年度委託</t>
  </si>
  <si>
    <t>本年度委託</t>
  </si>
  <si>
    <t>本年度執行完成</t>
  </si>
  <si>
    <t>本年度尚未執行完成</t>
  </si>
  <si>
    <t>自籌</t>
  </si>
  <si>
    <t>補(捐)助</t>
  </si>
  <si>
    <t>本年度開工</t>
  </si>
  <si>
    <t>本年度完工</t>
  </si>
  <si>
    <t>本年度未完工</t>
  </si>
  <si>
    <t>(1)</t>
  </si>
  <si>
    <t>北區水資源局合計</t>
  </si>
  <si>
    <t>羅東攔河堰</t>
  </si>
  <si>
    <t>石門水庫</t>
  </si>
  <si>
    <t>中區水資源局合計</t>
  </si>
  <si>
    <t>石岡壩</t>
  </si>
  <si>
    <t>鯉魚潭水庫</t>
  </si>
  <si>
    <t>南區水資源局合計</t>
  </si>
  <si>
    <t>谷關</t>
  </si>
  <si>
    <t>霧社水庫</t>
  </si>
  <si>
    <t>尖山埤水庫</t>
  </si>
  <si>
    <t>觀音湖水庫</t>
  </si>
  <si>
    <t>台灣自來水股份有限公司合計</t>
  </si>
  <si>
    <t>新山水庫</t>
  </si>
  <si>
    <t>南化水庫</t>
  </si>
  <si>
    <t>玉峰堰</t>
  </si>
  <si>
    <t>鳳山水庫</t>
  </si>
  <si>
    <t>臺北自來水事業處合計</t>
  </si>
  <si>
    <t>青潭堰</t>
  </si>
  <si>
    <t>金門縣自來水廠合計</t>
  </si>
  <si>
    <t>蓮湖水庫</t>
  </si>
  <si>
    <t>臺北翡翠水庫管理局合計</t>
  </si>
  <si>
    <t>苗栗農田水利會合計</t>
  </si>
  <si>
    <t>大埔水庫</t>
  </si>
  <si>
    <t>嘉南農田水利會合計</t>
  </si>
  <si>
    <t>烏山頭水庫</t>
  </si>
  <si>
    <t>高雄農田水利會合計</t>
  </si>
  <si>
    <t>屏東農田水利會合計</t>
  </si>
  <si>
    <t>龍鑾潭水庫</t>
  </si>
  <si>
    <t>填  表</t>
  </si>
  <si>
    <t>審  核</t>
  </si>
  <si>
    <t>機關長官</t>
  </si>
  <si>
    <t>資料來源：本署所屬北、中、南區水資源局、台灣電力股份有限公司、台灣糖業股份有限公司、台灣自來水股份有限公司、臺北自來水事業處、金門縣自來水廠、連江縣自來水廠、臺北翡翠水庫管理</t>
  </si>
  <si>
    <t>填表說明：1.本表由本署會計室編製1式2份，1份送本署水源經營組，1份自存，並公布於本署網站。</t>
  </si>
  <si>
    <t xml:space="preserve">          2.各填報單位於次年2月底前將資料報送本署，由本署於次年3月底前完成彙編。</t>
  </si>
  <si>
    <t xml:space="preserve">          3.本年度尚未執行完成件數(4)=(1)+(2)-(3)； 本年度未完工件數(4)=(1)+(2)-(3)。</t>
  </si>
  <si>
    <t xml:space="preserve">          4.本表總計與細項和或有不符，係小數點以下採四捨五入所致。</t>
  </si>
  <si>
    <t>翡翠水庫</t>
  </si>
  <si>
    <t>中華民國102年</t>
  </si>
  <si>
    <t>明潭水庫</t>
  </si>
  <si>
    <t>榮華壩</t>
  </si>
  <si>
    <t>馬鞍壩（註1）</t>
  </si>
  <si>
    <t>武界壩（註1）</t>
  </si>
  <si>
    <t>日月潭水庫（註1）</t>
  </si>
  <si>
    <t>明湖水庫（註1）</t>
  </si>
  <si>
    <t xml:space="preserve">白河水庫 </t>
  </si>
  <si>
    <t>以前年度開工</t>
  </si>
  <si>
    <t>總  計</t>
  </si>
  <si>
    <t>台灣電力公司合計</t>
  </si>
  <si>
    <t>士林堰</t>
  </si>
  <si>
    <t>德基水庫</t>
  </si>
  <si>
    <t>溪畔壩</t>
  </si>
  <si>
    <t>蘭潭水庫</t>
  </si>
  <si>
    <t>酬勤水庫</t>
  </si>
  <si>
    <t>連江縣自來水廠合計</t>
  </si>
  <si>
    <t>高雄市政府合計</t>
  </si>
  <si>
    <t>劍潭水庫</t>
  </si>
  <si>
    <t xml:space="preserve">          局、高雄市政府、苗栗、南投、嘉南、高雄、屏東及臺東農田水利會。</t>
  </si>
  <si>
    <t>津沙水庫</t>
  </si>
  <si>
    <t>南竿各水庫</t>
  </si>
  <si>
    <t>鹽水埤 (註3)</t>
  </si>
  <si>
    <t>曹公圳攔河堰 (註4)</t>
  </si>
  <si>
    <t>虎頭埤 (註3)</t>
  </si>
  <si>
    <t>中正湖水庫 (註2)</t>
  </si>
  <si>
    <t xml:space="preserve">          4.高雄農田水利會執行之曹公圳攔河堰更新維護改善工程經費係農委會補助。</t>
  </si>
  <si>
    <t xml:space="preserve"> 民國 103年3月25日編製</t>
  </si>
  <si>
    <t xml:space="preserve">          2.高雄市政府中正湖水庫更新維護改善工程，本年度發包後僅從事先期作業並未支付款項，故「經費」一欄無數字。</t>
  </si>
  <si>
    <t>附    註：1.台灣電力公司執行之馬鞍壩、武界、日月潭及明湖水庫「安全評估」本年度尚未執行完成且未支付款項，故「經費」欄無數字。</t>
  </si>
  <si>
    <t xml:space="preserve">          3.嘉南農田水利會本年度補助執行之虎頭埤更新維護改善工程係與鹽水埤併案委託發包。</t>
  </si>
  <si>
    <t>水庫或壩堰安全評估及更新維護改善執行成果（修正表）（本表共4頁）</t>
  </si>
  <si>
    <t xml:space="preserve"> 民國 104年3月19日修正</t>
  </si>
  <si>
    <t xml:space="preserve">          5.南區水資源局修正曾文水庫安全評估誤植未完工為已完工件數；台灣電力公司日月潭補列安全評估1件；高雄市政府中正湖水庫修正「安全評估」執行經費。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</si>
</sst>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m&quot;月&quot;d&quot;日&quot;"/>
  </numFmts>
  <fonts count="10">
    <font>
      <sz val="12"/>
      <name val="新細明體"/>
      <family val="1"/>
    </font>
    <font>
      <sz val="9"/>
      <name val="新細明體"/>
      <family val="1"/>
    </font>
    <font>
      <sz val="12"/>
      <name val="Times New Roman"/>
      <family val="1"/>
    </font>
    <font>
      <sz val="12"/>
      <name val="標楷體"/>
      <family val="4"/>
    </font>
    <font>
      <u val="single"/>
      <sz val="12"/>
      <color indexed="12"/>
      <name val="新細明體"/>
      <family val="1"/>
    </font>
    <font>
      <u val="single"/>
      <sz val="12"/>
      <color indexed="36"/>
      <name val="新細明體"/>
      <family val="1"/>
    </font>
    <font>
      <sz val="18"/>
      <name val="標楷體"/>
      <family val="4"/>
    </font>
    <font>
      <sz val="11"/>
      <name val="標楷體"/>
      <family val="4"/>
    </font>
    <font>
      <b/>
      <sz val="12"/>
      <name val="標楷體"/>
      <family val="4"/>
    </font>
    <font>
      <sz val="10"/>
      <name val="Helv"/>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2">
    <xf numFmtId="0" fontId="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68">
    <xf numFmtId="0" fontId="0" fillId="0" borderId="0" xfId="0" applyAlignment="1">
      <alignment/>
    </xf>
    <xf numFmtId="41" fontId="7" fillId="0" borderId="0" xfId="0" applyNumberFormat="1" applyFont="1" applyFill="1" applyAlignment="1">
      <alignment/>
    </xf>
    <xf numFmtId="41" fontId="7" fillId="0" borderId="0" xfId="0" applyNumberFormat="1" applyFont="1" applyFill="1" applyBorder="1" applyAlignment="1">
      <alignment/>
    </xf>
    <xf numFmtId="41" fontId="3" fillId="0" borderId="1" xfId="0" applyNumberFormat="1" applyFont="1" applyFill="1" applyBorder="1" applyAlignment="1">
      <alignment horizontal="left"/>
    </xf>
    <xf numFmtId="41" fontId="3" fillId="0" borderId="0" xfId="0" applyNumberFormat="1" applyFont="1" applyFill="1" applyAlignment="1">
      <alignment horizontal="right"/>
    </xf>
    <xf numFmtId="2"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1" fontId="3" fillId="0" borderId="0" xfId="0" applyNumberFormat="1" applyFont="1" applyFill="1" applyBorder="1" applyAlignment="1">
      <alignment horizontal="center"/>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0" xfId="0" applyNumberFormat="1" applyFont="1" applyFill="1" applyBorder="1" applyAlignment="1">
      <alignment horizontal="left"/>
    </xf>
    <xf numFmtId="41" fontId="3" fillId="0" borderId="2" xfId="0" applyNumberFormat="1" applyFont="1" applyFill="1" applyBorder="1" applyAlignment="1">
      <alignment horizontal="left"/>
    </xf>
    <xf numFmtId="41" fontId="6" fillId="0" borderId="0"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0" applyNumberFormat="1" applyFont="1" applyFill="1" applyAlignment="1">
      <alignment vertical="center"/>
    </xf>
    <xf numFmtId="41" fontId="8" fillId="0" borderId="0" xfId="0" applyNumberFormat="1" applyFont="1" applyFill="1" applyBorder="1" applyAlignment="1">
      <alignment/>
    </xf>
    <xf numFmtId="41" fontId="8" fillId="0" borderId="0" xfId="0" applyNumberFormat="1" applyFont="1" applyFill="1" applyAlignment="1">
      <alignment/>
    </xf>
    <xf numFmtId="0" fontId="3" fillId="0" borderId="3" xfId="0" applyFont="1" applyFill="1" applyBorder="1" applyAlignment="1">
      <alignment horizontal="distributed"/>
    </xf>
    <xf numFmtId="41" fontId="3" fillId="0" borderId="0" xfId="0" applyNumberFormat="1" applyFont="1" applyFill="1" applyBorder="1" applyAlignment="1">
      <alignment horizontal="distributed"/>
    </xf>
    <xf numFmtId="41" fontId="3" fillId="0" borderId="1" xfId="0" applyNumberFormat="1" applyFont="1" applyFill="1" applyBorder="1" applyAlignment="1">
      <alignment horizontal="distributed"/>
    </xf>
    <xf numFmtId="41" fontId="3" fillId="0" borderId="1" xfId="0" applyNumberFormat="1" applyFont="1" applyFill="1" applyBorder="1" applyAlignment="1">
      <alignment/>
    </xf>
    <xf numFmtId="41" fontId="3" fillId="0" borderId="4" xfId="0" applyNumberFormat="1" applyFont="1" applyFill="1" applyBorder="1" applyAlignment="1">
      <alignment/>
    </xf>
    <xf numFmtId="41" fontId="3" fillId="0" borderId="4" xfId="0" applyNumberFormat="1" applyFont="1" applyFill="1" applyBorder="1" applyAlignment="1">
      <alignment horizontal="left"/>
    </xf>
    <xf numFmtId="41" fontId="2" fillId="0" borderId="4" xfId="0" applyNumberFormat="1" applyFont="1" applyFill="1" applyBorder="1" applyAlignment="1" quotePrefix="1">
      <alignment horizontal="center" vertical="center"/>
    </xf>
    <xf numFmtId="41" fontId="2" fillId="0" borderId="5" xfId="0" applyNumberFormat="1" applyFont="1" applyFill="1" applyBorder="1" applyAlignment="1" quotePrefix="1">
      <alignment horizontal="center" vertical="center"/>
    </xf>
    <xf numFmtId="41" fontId="8" fillId="0" borderId="0" xfId="0" applyNumberFormat="1" applyFont="1" applyFill="1" applyAlignment="1">
      <alignment horizontal="left"/>
    </xf>
    <xf numFmtId="41" fontId="8" fillId="0" borderId="0" xfId="0" applyNumberFormat="1" applyFont="1" applyFill="1" applyBorder="1" applyAlignment="1">
      <alignment horizontal="center"/>
    </xf>
    <xf numFmtId="41" fontId="3" fillId="0" borderId="0" xfId="0" applyNumberFormat="1" applyFont="1" applyFill="1" applyAlignment="1">
      <alignment horizontal="left"/>
    </xf>
    <xf numFmtId="41" fontId="3" fillId="0" borderId="0" xfId="0" applyNumberFormat="1" applyFont="1" applyFill="1" applyAlignment="1" applyProtection="1">
      <alignment/>
      <protection locked="0"/>
    </xf>
    <xf numFmtId="41" fontId="3" fillId="0" borderId="0" xfId="0" applyNumberFormat="1" applyFont="1" applyFill="1" applyAlignment="1" applyProtection="1">
      <alignment horizontal="left"/>
      <protection hidden="1" locked="0"/>
    </xf>
    <xf numFmtId="41" fontId="3" fillId="0" borderId="0" xfId="0" applyNumberFormat="1" applyFont="1" applyFill="1" applyAlignment="1" applyProtection="1">
      <alignment/>
      <protection hidden="1" locked="0"/>
    </xf>
    <xf numFmtId="41" fontId="7" fillId="0" borderId="0" xfId="0" applyNumberFormat="1" applyFont="1" applyFill="1" applyBorder="1" applyAlignment="1">
      <alignment horizontal="left" vertical="center"/>
    </xf>
    <xf numFmtId="41" fontId="7" fillId="0" borderId="0" xfId="16" applyNumberFormat="1" applyFont="1" applyFill="1" applyBorder="1" applyAlignment="1">
      <alignment/>
    </xf>
    <xf numFmtId="41" fontId="7" fillId="0" borderId="0" xfId="16" applyNumberFormat="1" applyFont="1" applyFill="1" applyBorder="1" applyAlignment="1">
      <alignment horizontal="left"/>
    </xf>
    <xf numFmtId="41" fontId="7" fillId="0" borderId="0" xfId="16" applyFont="1" applyFill="1" applyBorder="1" applyAlignment="1">
      <alignment/>
    </xf>
    <xf numFmtId="41" fontId="3" fillId="0" borderId="0" xfId="0" applyNumberFormat="1" applyFont="1" applyFill="1" applyBorder="1" applyAlignment="1">
      <alignment vertical="justify" textRotation="255"/>
    </xf>
    <xf numFmtId="41" fontId="8" fillId="0" borderId="6" xfId="0" applyNumberFormat="1" applyFont="1" applyFill="1" applyBorder="1" applyAlignment="1">
      <alignment horizontal="left"/>
    </xf>
    <xf numFmtId="41" fontId="3" fillId="0" borderId="1" xfId="0" applyNumberFormat="1" applyFont="1" applyFill="1" applyBorder="1" applyAlignment="1">
      <alignment horizontal="center"/>
    </xf>
    <xf numFmtId="41" fontId="3" fillId="0" borderId="7" xfId="0" applyNumberFormat="1" applyFont="1" applyFill="1" applyBorder="1" applyAlignment="1">
      <alignment/>
    </xf>
    <xf numFmtId="41" fontId="3" fillId="0" borderId="1" xfId="0" applyNumberFormat="1" applyFont="1" applyFill="1" applyBorder="1" applyAlignment="1">
      <alignment horizontal="left" vertical="center"/>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8" xfId="0" applyNumberFormat="1" applyFont="1" applyFill="1" applyBorder="1" applyAlignment="1" applyProtection="1">
      <alignment horizontal="center" vertical="center"/>
      <protection hidden="1" locked="0"/>
    </xf>
    <xf numFmtId="41" fontId="3" fillId="0" borderId="9" xfId="0" applyNumberFormat="1" applyFont="1" applyFill="1" applyBorder="1" applyAlignment="1" applyProtection="1">
      <alignment horizontal="center" vertical="center"/>
      <protection hidden="1" locked="0"/>
    </xf>
    <xf numFmtId="41" fontId="6" fillId="0" borderId="10" xfId="0" applyNumberFormat="1" applyFont="1" applyFill="1" applyBorder="1" applyAlignment="1">
      <alignment horizontal="center" vertical="center"/>
    </xf>
    <xf numFmtId="41" fontId="3" fillId="0" borderId="1" xfId="0" applyNumberFormat="1" applyFont="1" applyFill="1" applyBorder="1" applyAlignment="1">
      <alignment horizontal="center"/>
    </xf>
    <xf numFmtId="41" fontId="3" fillId="0" borderId="6"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wrapText="1"/>
    </xf>
    <xf numFmtId="41" fontId="3" fillId="0" borderId="11" xfId="0" applyNumberFormat="1" applyFont="1" applyFill="1" applyBorder="1" applyAlignment="1">
      <alignment horizontal="center" vertical="center" wrapText="1"/>
    </xf>
    <xf numFmtId="41" fontId="3" fillId="0" borderId="12" xfId="0" applyNumberFormat="1" applyFont="1" applyFill="1" applyBorder="1" applyAlignment="1">
      <alignment horizontal="center" vertical="center" wrapText="1"/>
    </xf>
    <xf numFmtId="41" fontId="3" fillId="0" borderId="8" xfId="0" applyNumberFormat="1" applyFont="1" applyFill="1" applyBorder="1" applyAlignment="1">
      <alignment horizontal="distributed"/>
    </xf>
    <xf numFmtId="0" fontId="0" fillId="0" borderId="13" xfId="0" applyFont="1" applyFill="1" applyBorder="1" applyAlignment="1">
      <alignment/>
    </xf>
    <xf numFmtId="0" fontId="0" fillId="0" borderId="9" xfId="0" applyFont="1" applyFill="1" applyBorder="1" applyAlignment="1">
      <alignment/>
    </xf>
    <xf numFmtId="41" fontId="3" fillId="0" borderId="13" xfId="0" applyNumberFormat="1" applyFont="1" applyFill="1" applyBorder="1" applyAlignment="1">
      <alignment horizontal="distributed"/>
    </xf>
    <xf numFmtId="41" fontId="3" fillId="0" borderId="8" xfId="0" applyNumberFormat="1" applyFont="1" applyFill="1" applyBorder="1" applyAlignment="1">
      <alignment horizontal="center" vertical="center"/>
    </xf>
    <xf numFmtId="41" fontId="3" fillId="0" borderId="13" xfId="0" applyNumberFormat="1" applyFont="1" applyFill="1" applyBorder="1" applyAlignment="1">
      <alignment horizontal="center" vertical="center"/>
    </xf>
    <xf numFmtId="41" fontId="3" fillId="0" borderId="9" xfId="0" applyNumberFormat="1" applyFont="1" applyFill="1" applyBorder="1" applyAlignment="1">
      <alignment horizontal="center" vertical="center"/>
    </xf>
    <xf numFmtId="41" fontId="3" fillId="0" borderId="8" xfId="0" applyNumberFormat="1" applyFont="1" applyFill="1" applyBorder="1" applyAlignment="1">
      <alignment horizontal="center" vertical="center" wrapText="1"/>
    </xf>
    <xf numFmtId="41" fontId="3" fillId="0" borderId="9" xfId="0" applyNumberFormat="1" applyFont="1" applyFill="1" applyBorder="1" applyAlignment="1">
      <alignment horizontal="center" vertical="center" wrapText="1"/>
    </xf>
    <xf numFmtId="41" fontId="3" fillId="0" borderId="13" xfId="0" applyNumberFormat="1" applyFont="1" applyFill="1" applyBorder="1" applyAlignment="1">
      <alignment horizontal="center" vertical="center" wrapText="1"/>
    </xf>
    <xf numFmtId="41" fontId="3" fillId="0" borderId="11" xfId="0" applyNumberFormat="1" applyFont="1" applyFill="1" applyBorder="1" applyAlignment="1">
      <alignment horizontal="center" vertical="justify" textRotation="255"/>
    </xf>
    <xf numFmtId="41" fontId="3" fillId="0" borderId="12" xfId="0" applyNumberFormat="1" applyFont="1" applyFill="1" applyBorder="1" applyAlignment="1">
      <alignment horizontal="center" vertical="justify" textRotation="255"/>
    </xf>
    <xf numFmtId="41" fontId="3" fillId="0" borderId="11" xfId="0" applyNumberFormat="1" applyFont="1" applyFill="1" applyBorder="1" applyAlignment="1">
      <alignment horizontal="center" vertical="top" textRotation="255"/>
    </xf>
    <xf numFmtId="41" fontId="3" fillId="0" borderId="12" xfId="0" applyNumberFormat="1" applyFont="1" applyFill="1" applyBorder="1" applyAlignment="1">
      <alignment horizontal="center" vertical="top" textRotation="255"/>
    </xf>
    <xf numFmtId="41" fontId="7" fillId="0" borderId="14" xfId="0" applyNumberFormat="1" applyFont="1" applyFill="1" applyBorder="1" applyAlignment="1">
      <alignment horizontal="center" vertical="center" wrapText="1"/>
    </xf>
    <xf numFmtId="41" fontId="7" fillId="0" borderId="7" xfId="0" applyNumberFormat="1" applyFont="1" applyFill="1" applyBorder="1" applyAlignment="1">
      <alignment horizontal="center" vertical="center" wrapText="1"/>
    </xf>
    <xf numFmtId="41" fontId="7" fillId="0" borderId="15" xfId="0" applyNumberFormat="1" applyFont="1" applyFill="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20</xdr:row>
      <xdr:rowOff>0</xdr:rowOff>
    </xdr:from>
    <xdr:to>
      <xdr:col>10</xdr:col>
      <xdr:colOff>533400</xdr:colOff>
      <xdr:row>21</xdr:row>
      <xdr:rowOff>9525</xdr:rowOff>
    </xdr:to>
    <xdr:sp>
      <xdr:nvSpPr>
        <xdr:cNvPr id="1" name="TextBox 1"/>
        <xdr:cNvSpPr txBox="1">
          <a:spLocks noChangeArrowheads="1"/>
        </xdr:cNvSpPr>
      </xdr:nvSpPr>
      <xdr:spPr>
        <a:xfrm flipV="1">
          <a:off x="10991850" y="7296150"/>
          <a:ext cx="276225" cy="24765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11</xdr:col>
      <xdr:colOff>257175</xdr:colOff>
      <xdr:row>20</xdr:row>
      <xdr:rowOff>0</xdr:rowOff>
    </xdr:from>
    <xdr:to>
      <xdr:col>11</xdr:col>
      <xdr:colOff>533400</xdr:colOff>
      <xdr:row>21</xdr:row>
      <xdr:rowOff>9525</xdr:rowOff>
    </xdr:to>
    <xdr:sp>
      <xdr:nvSpPr>
        <xdr:cNvPr id="2" name="TextBox 2"/>
        <xdr:cNvSpPr txBox="1">
          <a:spLocks noChangeArrowheads="1"/>
        </xdr:cNvSpPr>
      </xdr:nvSpPr>
      <xdr:spPr>
        <a:xfrm flipV="1">
          <a:off x="11801475" y="7296150"/>
          <a:ext cx="276225" cy="24765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10</xdr:col>
      <xdr:colOff>238125</xdr:colOff>
      <xdr:row>9</xdr:row>
      <xdr:rowOff>180975</xdr:rowOff>
    </xdr:from>
    <xdr:to>
      <xdr:col>10</xdr:col>
      <xdr:colOff>514350</xdr:colOff>
      <xdr:row>10</xdr:row>
      <xdr:rowOff>38100</xdr:rowOff>
    </xdr:to>
    <xdr:sp>
      <xdr:nvSpPr>
        <xdr:cNvPr id="3" name="TextBox 3"/>
        <xdr:cNvSpPr txBox="1">
          <a:spLocks noChangeArrowheads="1"/>
        </xdr:cNvSpPr>
      </xdr:nvSpPr>
      <xdr:spPr>
        <a:xfrm flipV="1">
          <a:off x="10972800" y="4029075"/>
          <a:ext cx="276225" cy="24765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11</xdr:col>
      <xdr:colOff>238125</xdr:colOff>
      <xdr:row>9</xdr:row>
      <xdr:rowOff>180975</xdr:rowOff>
    </xdr:from>
    <xdr:to>
      <xdr:col>11</xdr:col>
      <xdr:colOff>514350</xdr:colOff>
      <xdr:row>10</xdr:row>
      <xdr:rowOff>38100</xdr:rowOff>
    </xdr:to>
    <xdr:sp>
      <xdr:nvSpPr>
        <xdr:cNvPr id="4" name="TextBox 4"/>
        <xdr:cNvSpPr txBox="1">
          <a:spLocks noChangeArrowheads="1"/>
        </xdr:cNvSpPr>
      </xdr:nvSpPr>
      <xdr:spPr>
        <a:xfrm flipV="1">
          <a:off x="11782425" y="4029075"/>
          <a:ext cx="276225" cy="24765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10</xdr:col>
      <xdr:colOff>257175</xdr:colOff>
      <xdr:row>19</xdr:row>
      <xdr:rowOff>0</xdr:rowOff>
    </xdr:from>
    <xdr:to>
      <xdr:col>10</xdr:col>
      <xdr:colOff>533400</xdr:colOff>
      <xdr:row>19</xdr:row>
      <xdr:rowOff>247650</xdr:rowOff>
    </xdr:to>
    <xdr:sp>
      <xdr:nvSpPr>
        <xdr:cNvPr id="5" name="TextBox 5"/>
        <xdr:cNvSpPr txBox="1">
          <a:spLocks noChangeArrowheads="1"/>
        </xdr:cNvSpPr>
      </xdr:nvSpPr>
      <xdr:spPr>
        <a:xfrm flipV="1">
          <a:off x="10991850" y="6915150"/>
          <a:ext cx="276225" cy="24765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11</xdr:col>
      <xdr:colOff>257175</xdr:colOff>
      <xdr:row>19</xdr:row>
      <xdr:rowOff>0</xdr:rowOff>
    </xdr:from>
    <xdr:to>
      <xdr:col>11</xdr:col>
      <xdr:colOff>533400</xdr:colOff>
      <xdr:row>19</xdr:row>
      <xdr:rowOff>247650</xdr:rowOff>
    </xdr:to>
    <xdr:sp>
      <xdr:nvSpPr>
        <xdr:cNvPr id="6" name="TextBox 6"/>
        <xdr:cNvSpPr txBox="1">
          <a:spLocks noChangeArrowheads="1"/>
        </xdr:cNvSpPr>
      </xdr:nvSpPr>
      <xdr:spPr>
        <a:xfrm flipV="1">
          <a:off x="11801475" y="6915150"/>
          <a:ext cx="276225" cy="24765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2</xdr:col>
      <xdr:colOff>247650</xdr:colOff>
      <xdr:row>25</xdr:row>
      <xdr:rowOff>133350</xdr:rowOff>
    </xdr:from>
    <xdr:to>
      <xdr:col>2</xdr:col>
      <xdr:colOff>523875</xdr:colOff>
      <xdr:row>26</xdr:row>
      <xdr:rowOff>47625</xdr:rowOff>
    </xdr:to>
    <xdr:sp>
      <xdr:nvSpPr>
        <xdr:cNvPr id="7" name="TextBox 7"/>
        <xdr:cNvSpPr txBox="1">
          <a:spLocks noChangeArrowheads="1"/>
        </xdr:cNvSpPr>
      </xdr:nvSpPr>
      <xdr:spPr>
        <a:xfrm flipV="1">
          <a:off x="4448175" y="862012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5</xdr:col>
      <xdr:colOff>247650</xdr:colOff>
      <xdr:row>25</xdr:row>
      <xdr:rowOff>133350</xdr:rowOff>
    </xdr:from>
    <xdr:to>
      <xdr:col>5</xdr:col>
      <xdr:colOff>523875</xdr:colOff>
      <xdr:row>26</xdr:row>
      <xdr:rowOff>47625</xdr:rowOff>
    </xdr:to>
    <xdr:sp>
      <xdr:nvSpPr>
        <xdr:cNvPr id="8" name="TextBox 8"/>
        <xdr:cNvSpPr txBox="1">
          <a:spLocks noChangeArrowheads="1"/>
        </xdr:cNvSpPr>
      </xdr:nvSpPr>
      <xdr:spPr>
        <a:xfrm flipV="1">
          <a:off x="6877050" y="862012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6</xdr:col>
      <xdr:colOff>247650</xdr:colOff>
      <xdr:row>25</xdr:row>
      <xdr:rowOff>133350</xdr:rowOff>
    </xdr:from>
    <xdr:to>
      <xdr:col>6</xdr:col>
      <xdr:colOff>523875</xdr:colOff>
      <xdr:row>26</xdr:row>
      <xdr:rowOff>47625</xdr:rowOff>
    </xdr:to>
    <xdr:sp>
      <xdr:nvSpPr>
        <xdr:cNvPr id="9" name="TextBox 9"/>
        <xdr:cNvSpPr txBox="1">
          <a:spLocks noChangeArrowheads="1"/>
        </xdr:cNvSpPr>
      </xdr:nvSpPr>
      <xdr:spPr>
        <a:xfrm flipV="1">
          <a:off x="7686675" y="862012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2</xdr:col>
      <xdr:colOff>219075</xdr:colOff>
      <xdr:row>33</xdr:row>
      <xdr:rowOff>47625</xdr:rowOff>
    </xdr:from>
    <xdr:to>
      <xdr:col>2</xdr:col>
      <xdr:colOff>495300</xdr:colOff>
      <xdr:row>34</xdr:row>
      <xdr:rowOff>57150</xdr:rowOff>
    </xdr:to>
    <xdr:sp>
      <xdr:nvSpPr>
        <xdr:cNvPr id="10" name="TextBox 12"/>
        <xdr:cNvSpPr txBox="1">
          <a:spLocks noChangeArrowheads="1"/>
        </xdr:cNvSpPr>
      </xdr:nvSpPr>
      <xdr:spPr>
        <a:xfrm flipV="1">
          <a:off x="4419600" y="1061085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5</xdr:col>
      <xdr:colOff>219075</xdr:colOff>
      <xdr:row>33</xdr:row>
      <xdr:rowOff>47625</xdr:rowOff>
    </xdr:from>
    <xdr:to>
      <xdr:col>5</xdr:col>
      <xdr:colOff>495300</xdr:colOff>
      <xdr:row>34</xdr:row>
      <xdr:rowOff>57150</xdr:rowOff>
    </xdr:to>
    <xdr:sp>
      <xdr:nvSpPr>
        <xdr:cNvPr id="11" name="TextBox 13"/>
        <xdr:cNvSpPr txBox="1">
          <a:spLocks noChangeArrowheads="1"/>
        </xdr:cNvSpPr>
      </xdr:nvSpPr>
      <xdr:spPr>
        <a:xfrm flipV="1">
          <a:off x="6848475" y="1061085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6</xdr:col>
      <xdr:colOff>219075</xdr:colOff>
      <xdr:row>33</xdr:row>
      <xdr:rowOff>47625</xdr:rowOff>
    </xdr:from>
    <xdr:to>
      <xdr:col>6</xdr:col>
      <xdr:colOff>495300</xdr:colOff>
      <xdr:row>34</xdr:row>
      <xdr:rowOff>57150</xdr:rowOff>
    </xdr:to>
    <xdr:sp>
      <xdr:nvSpPr>
        <xdr:cNvPr id="12" name="TextBox 14"/>
        <xdr:cNvSpPr txBox="1">
          <a:spLocks noChangeArrowheads="1"/>
        </xdr:cNvSpPr>
      </xdr:nvSpPr>
      <xdr:spPr>
        <a:xfrm flipV="1">
          <a:off x="7658100" y="1061085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2</xdr:col>
      <xdr:colOff>219075</xdr:colOff>
      <xdr:row>9</xdr:row>
      <xdr:rowOff>180975</xdr:rowOff>
    </xdr:from>
    <xdr:to>
      <xdr:col>2</xdr:col>
      <xdr:colOff>495300</xdr:colOff>
      <xdr:row>10</xdr:row>
      <xdr:rowOff>47625</xdr:rowOff>
    </xdr:to>
    <xdr:sp>
      <xdr:nvSpPr>
        <xdr:cNvPr id="13" name="TextBox 15"/>
        <xdr:cNvSpPr txBox="1">
          <a:spLocks noChangeArrowheads="1"/>
        </xdr:cNvSpPr>
      </xdr:nvSpPr>
      <xdr:spPr>
        <a:xfrm flipV="1">
          <a:off x="4419600" y="402907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4</xdr:col>
      <xdr:colOff>238125</xdr:colOff>
      <xdr:row>9</xdr:row>
      <xdr:rowOff>190500</xdr:rowOff>
    </xdr:from>
    <xdr:to>
      <xdr:col>4</xdr:col>
      <xdr:colOff>514350</xdr:colOff>
      <xdr:row>10</xdr:row>
      <xdr:rowOff>57150</xdr:rowOff>
    </xdr:to>
    <xdr:sp>
      <xdr:nvSpPr>
        <xdr:cNvPr id="14" name="TextBox 16"/>
        <xdr:cNvSpPr txBox="1">
          <a:spLocks noChangeArrowheads="1"/>
        </xdr:cNvSpPr>
      </xdr:nvSpPr>
      <xdr:spPr>
        <a:xfrm flipV="1">
          <a:off x="6057900" y="403860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6</xdr:col>
      <xdr:colOff>38100</xdr:colOff>
      <xdr:row>9</xdr:row>
      <xdr:rowOff>190500</xdr:rowOff>
    </xdr:from>
    <xdr:to>
      <xdr:col>6</xdr:col>
      <xdr:colOff>314325</xdr:colOff>
      <xdr:row>10</xdr:row>
      <xdr:rowOff>57150</xdr:rowOff>
    </xdr:to>
    <xdr:sp>
      <xdr:nvSpPr>
        <xdr:cNvPr id="15" name="TextBox 17"/>
        <xdr:cNvSpPr txBox="1">
          <a:spLocks noChangeArrowheads="1"/>
        </xdr:cNvSpPr>
      </xdr:nvSpPr>
      <xdr:spPr>
        <a:xfrm flipV="1">
          <a:off x="7477125" y="403860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6</xdr:col>
      <xdr:colOff>247650</xdr:colOff>
      <xdr:row>55</xdr:row>
      <xdr:rowOff>133350</xdr:rowOff>
    </xdr:from>
    <xdr:to>
      <xdr:col>6</xdr:col>
      <xdr:colOff>523875</xdr:colOff>
      <xdr:row>56</xdr:row>
      <xdr:rowOff>76200</xdr:rowOff>
    </xdr:to>
    <xdr:sp>
      <xdr:nvSpPr>
        <xdr:cNvPr id="16" name="TextBox 18"/>
        <xdr:cNvSpPr txBox="1">
          <a:spLocks noChangeArrowheads="1"/>
        </xdr:cNvSpPr>
      </xdr:nvSpPr>
      <xdr:spPr>
        <a:xfrm flipV="1">
          <a:off x="7686675" y="1710690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6</xdr:col>
      <xdr:colOff>247650</xdr:colOff>
      <xdr:row>56</xdr:row>
      <xdr:rowOff>133350</xdr:rowOff>
    </xdr:from>
    <xdr:to>
      <xdr:col>6</xdr:col>
      <xdr:colOff>523875</xdr:colOff>
      <xdr:row>57</xdr:row>
      <xdr:rowOff>76200</xdr:rowOff>
    </xdr:to>
    <xdr:sp>
      <xdr:nvSpPr>
        <xdr:cNvPr id="17" name="TextBox 19"/>
        <xdr:cNvSpPr txBox="1">
          <a:spLocks noChangeArrowheads="1"/>
        </xdr:cNvSpPr>
      </xdr:nvSpPr>
      <xdr:spPr>
        <a:xfrm flipV="1">
          <a:off x="7686675" y="1742122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7</xdr:col>
      <xdr:colOff>247650</xdr:colOff>
      <xdr:row>55</xdr:row>
      <xdr:rowOff>133350</xdr:rowOff>
    </xdr:from>
    <xdr:to>
      <xdr:col>7</xdr:col>
      <xdr:colOff>523875</xdr:colOff>
      <xdr:row>56</xdr:row>
      <xdr:rowOff>76200</xdr:rowOff>
    </xdr:to>
    <xdr:sp>
      <xdr:nvSpPr>
        <xdr:cNvPr id="18" name="TextBox 20"/>
        <xdr:cNvSpPr txBox="1">
          <a:spLocks noChangeArrowheads="1"/>
        </xdr:cNvSpPr>
      </xdr:nvSpPr>
      <xdr:spPr>
        <a:xfrm flipV="1">
          <a:off x="8562975" y="17106900"/>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7</xdr:col>
      <xdr:colOff>247650</xdr:colOff>
      <xdr:row>56</xdr:row>
      <xdr:rowOff>133350</xdr:rowOff>
    </xdr:from>
    <xdr:to>
      <xdr:col>7</xdr:col>
      <xdr:colOff>523875</xdr:colOff>
      <xdr:row>57</xdr:row>
      <xdr:rowOff>76200</xdr:rowOff>
    </xdr:to>
    <xdr:sp>
      <xdr:nvSpPr>
        <xdr:cNvPr id="19" name="TextBox 21"/>
        <xdr:cNvSpPr txBox="1">
          <a:spLocks noChangeArrowheads="1"/>
        </xdr:cNvSpPr>
      </xdr:nvSpPr>
      <xdr:spPr>
        <a:xfrm flipV="1">
          <a:off x="8562975" y="1742122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7</xdr:col>
      <xdr:colOff>85725</xdr:colOff>
      <xdr:row>9</xdr:row>
      <xdr:rowOff>180975</xdr:rowOff>
    </xdr:from>
    <xdr:to>
      <xdr:col>7</xdr:col>
      <xdr:colOff>361950</xdr:colOff>
      <xdr:row>10</xdr:row>
      <xdr:rowOff>47625</xdr:rowOff>
    </xdr:to>
    <xdr:sp>
      <xdr:nvSpPr>
        <xdr:cNvPr id="20" name="TextBox 22"/>
        <xdr:cNvSpPr txBox="1">
          <a:spLocks noChangeArrowheads="1"/>
        </xdr:cNvSpPr>
      </xdr:nvSpPr>
      <xdr:spPr>
        <a:xfrm flipV="1">
          <a:off x="8401050" y="4029075"/>
          <a:ext cx="276225" cy="25717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85"/>
  <sheetViews>
    <sheetView tabSelected="1" zoomScale="115" zoomScaleNormal="115" workbookViewId="0" topLeftCell="A1">
      <selection activeCell="A1" sqref="A1"/>
    </sheetView>
  </sheetViews>
  <sheetFormatPr defaultColWidth="9.00390625" defaultRowHeight="16.5"/>
  <cols>
    <col min="1" max="1" width="30.75390625" style="9" customWidth="1"/>
    <col min="2" max="2" width="24.375" style="28" customWidth="1"/>
    <col min="3" max="6" width="10.625" style="9" customWidth="1"/>
    <col min="7" max="7" width="11.50390625" style="9" customWidth="1"/>
    <col min="8" max="8" width="10.50390625" style="9" customWidth="1"/>
    <col min="9" max="12" width="10.625" style="9" customWidth="1"/>
    <col min="13" max="13" width="11.50390625" style="9" customWidth="1"/>
    <col min="14" max="14" width="11.25390625" style="9" customWidth="1"/>
    <col min="15" max="15" width="9.875" style="10" customWidth="1"/>
    <col min="16" max="16" width="12.375" style="10" customWidth="1"/>
    <col min="17" max="17" width="7.25390625" style="10" customWidth="1"/>
    <col min="18" max="18" width="7.625" style="10" customWidth="1"/>
    <col min="19" max="19" width="10.50390625" style="10" bestFit="1" customWidth="1"/>
    <col min="20" max="20" width="9.00390625" style="10" customWidth="1"/>
    <col min="21" max="16384" width="9.00390625" style="9" customWidth="1"/>
  </cols>
  <sheetData>
    <row r="1" spans="1:14" ht="20.25" customHeight="1">
      <c r="A1" s="18">
        <v>3</v>
      </c>
      <c r="B1" s="11"/>
      <c r="C1" s="19"/>
      <c r="K1" s="41" t="s">
        <v>15</v>
      </c>
      <c r="L1" s="42"/>
      <c r="M1" s="41" t="s">
        <v>16</v>
      </c>
      <c r="N1" s="42"/>
    </row>
    <row r="2" spans="1:14" ht="20.25" customHeight="1">
      <c r="A2" s="18" t="s">
        <v>17</v>
      </c>
      <c r="B2" s="3" t="s">
        <v>18</v>
      </c>
      <c r="C2" s="20"/>
      <c r="D2" s="21"/>
      <c r="E2" s="21"/>
      <c r="F2" s="21"/>
      <c r="G2" s="21"/>
      <c r="H2" s="21"/>
      <c r="I2" s="21"/>
      <c r="K2" s="41" t="s">
        <v>19</v>
      </c>
      <c r="L2" s="42"/>
      <c r="M2" s="43" t="s">
        <v>20</v>
      </c>
      <c r="N2" s="44"/>
    </row>
    <row r="3" spans="1:15" ht="24.75" customHeight="1">
      <c r="A3" s="45" t="s">
        <v>105</v>
      </c>
      <c r="B3" s="45"/>
      <c r="C3" s="45"/>
      <c r="D3" s="45"/>
      <c r="E3" s="45"/>
      <c r="F3" s="45"/>
      <c r="G3" s="45"/>
      <c r="H3" s="45"/>
      <c r="I3" s="45"/>
      <c r="J3" s="45"/>
      <c r="K3" s="45"/>
      <c r="L3" s="45"/>
      <c r="M3" s="45"/>
      <c r="N3" s="45"/>
      <c r="O3" s="13"/>
    </row>
    <row r="4" spans="1:15" ht="15.75" customHeight="1">
      <c r="A4" s="46" t="s">
        <v>74</v>
      </c>
      <c r="B4" s="46"/>
      <c r="C4" s="46"/>
      <c r="D4" s="46"/>
      <c r="E4" s="46"/>
      <c r="F4" s="46"/>
      <c r="G4" s="46"/>
      <c r="H4" s="46"/>
      <c r="I4" s="46"/>
      <c r="J4" s="46"/>
      <c r="K4" s="46"/>
      <c r="L4" s="46"/>
      <c r="M4" s="46"/>
      <c r="N4" s="46"/>
      <c r="O4" s="8"/>
    </row>
    <row r="5" spans="1:14" ht="17.25" customHeight="1">
      <c r="A5" s="47" t="s">
        <v>21</v>
      </c>
      <c r="B5" s="49" t="s">
        <v>22</v>
      </c>
      <c r="C5" s="51" t="s">
        <v>23</v>
      </c>
      <c r="D5" s="52"/>
      <c r="E5" s="52"/>
      <c r="F5" s="52"/>
      <c r="G5" s="52"/>
      <c r="H5" s="53"/>
      <c r="I5" s="51" t="s">
        <v>24</v>
      </c>
      <c r="J5" s="54"/>
      <c r="K5" s="54"/>
      <c r="L5" s="54"/>
      <c r="M5" s="54"/>
      <c r="N5" s="54"/>
    </row>
    <row r="6" spans="1:20" s="15" customFormat="1" ht="17.25" customHeight="1">
      <c r="A6" s="48"/>
      <c r="B6" s="50"/>
      <c r="C6" s="55" t="s">
        <v>25</v>
      </c>
      <c r="D6" s="56"/>
      <c r="E6" s="56"/>
      <c r="F6" s="57"/>
      <c r="G6" s="58" t="s">
        <v>26</v>
      </c>
      <c r="H6" s="59"/>
      <c r="I6" s="55" t="s">
        <v>25</v>
      </c>
      <c r="J6" s="56"/>
      <c r="K6" s="56"/>
      <c r="L6" s="57"/>
      <c r="M6" s="58" t="s">
        <v>26</v>
      </c>
      <c r="N6" s="60"/>
      <c r="O6" s="14"/>
      <c r="P6" s="14"/>
      <c r="Q6" s="14"/>
      <c r="R6" s="14"/>
      <c r="S6" s="14"/>
      <c r="T6" s="14"/>
    </row>
    <row r="7" spans="1:14" ht="11.25" customHeight="1">
      <c r="A7" s="48"/>
      <c r="B7" s="50"/>
      <c r="C7" s="61" t="s">
        <v>27</v>
      </c>
      <c r="D7" s="63" t="s">
        <v>28</v>
      </c>
      <c r="E7" s="63" t="s">
        <v>29</v>
      </c>
      <c r="F7" s="63" t="s">
        <v>30</v>
      </c>
      <c r="G7" s="65" t="s">
        <v>31</v>
      </c>
      <c r="H7" s="65" t="s">
        <v>32</v>
      </c>
      <c r="I7" s="63" t="s">
        <v>82</v>
      </c>
      <c r="J7" s="63" t="s">
        <v>33</v>
      </c>
      <c r="K7" s="63" t="s">
        <v>34</v>
      </c>
      <c r="L7" s="63" t="s">
        <v>35</v>
      </c>
      <c r="M7" s="65" t="s">
        <v>31</v>
      </c>
      <c r="N7" s="65" t="s">
        <v>32</v>
      </c>
    </row>
    <row r="8" spans="1:16" ht="156.75" customHeight="1">
      <c r="A8" s="48"/>
      <c r="B8" s="50"/>
      <c r="C8" s="62"/>
      <c r="D8" s="64"/>
      <c r="E8" s="64"/>
      <c r="F8" s="64"/>
      <c r="G8" s="66"/>
      <c r="H8" s="66"/>
      <c r="I8" s="64"/>
      <c r="J8" s="64"/>
      <c r="K8" s="64"/>
      <c r="L8" s="64"/>
      <c r="M8" s="66"/>
      <c r="N8" s="66"/>
      <c r="P8" s="36"/>
    </row>
    <row r="9" spans="1:14" ht="19.5" customHeight="1">
      <c r="A9" s="22"/>
      <c r="B9" s="23"/>
      <c r="C9" s="24" t="s">
        <v>36</v>
      </c>
      <c r="D9" s="24" t="s">
        <v>3</v>
      </c>
      <c r="E9" s="24" t="s">
        <v>4</v>
      </c>
      <c r="F9" s="24" t="s">
        <v>5</v>
      </c>
      <c r="G9" s="67"/>
      <c r="H9" s="67"/>
      <c r="I9" s="25" t="s">
        <v>36</v>
      </c>
      <c r="J9" s="24" t="s">
        <v>3</v>
      </c>
      <c r="K9" s="24" t="s">
        <v>4</v>
      </c>
      <c r="L9" s="24" t="s">
        <v>5</v>
      </c>
      <c r="M9" s="67"/>
      <c r="N9" s="67"/>
    </row>
    <row r="10" spans="1:20" s="17" customFormat="1" ht="30.75" customHeight="1">
      <c r="A10" s="37" t="s">
        <v>83</v>
      </c>
      <c r="B10" s="26"/>
      <c r="C10" s="27">
        <f aca="true" t="shared" si="0" ref="C10:N10">C11+C16+C20+C26+C37+C40+C47+C49+C51+C54+C56+C58+C62+C67+C69</f>
        <v>13</v>
      </c>
      <c r="D10" s="27">
        <f t="shared" si="0"/>
        <v>5</v>
      </c>
      <c r="E10" s="27">
        <f t="shared" si="0"/>
        <v>7</v>
      </c>
      <c r="F10" s="27">
        <f t="shared" si="0"/>
        <v>11</v>
      </c>
      <c r="G10" s="27">
        <f t="shared" si="0"/>
        <v>34023.5</v>
      </c>
      <c r="H10" s="27">
        <f t="shared" si="0"/>
        <v>2506.955</v>
      </c>
      <c r="I10" s="27">
        <f t="shared" si="0"/>
        <v>19</v>
      </c>
      <c r="J10" s="27">
        <f t="shared" si="0"/>
        <v>84</v>
      </c>
      <c r="K10" s="27">
        <f t="shared" si="0"/>
        <v>76</v>
      </c>
      <c r="L10" s="27">
        <f t="shared" si="0"/>
        <v>27</v>
      </c>
      <c r="M10" s="27">
        <f t="shared" si="0"/>
        <v>607036.803</v>
      </c>
      <c r="N10" s="27">
        <f t="shared" si="0"/>
        <v>66198.823</v>
      </c>
      <c r="O10" s="16"/>
      <c r="P10" s="16"/>
      <c r="Q10" s="16"/>
      <c r="R10" s="16"/>
      <c r="S10" s="16"/>
      <c r="T10" s="16"/>
    </row>
    <row r="11" spans="1:14" ht="22.5" customHeight="1">
      <c r="A11" s="12" t="s">
        <v>37</v>
      </c>
      <c r="C11" s="8">
        <f aca="true" t="shared" si="1" ref="C11:N11">SUM(C12:C15)</f>
        <v>2</v>
      </c>
      <c r="D11" s="8">
        <f t="shared" si="1"/>
        <v>2</v>
      </c>
      <c r="E11" s="8">
        <f t="shared" si="1"/>
        <v>3</v>
      </c>
      <c r="F11" s="8">
        <f t="shared" si="1"/>
        <v>1</v>
      </c>
      <c r="G11" s="8">
        <f t="shared" si="1"/>
        <v>13234</v>
      </c>
      <c r="H11" s="8">
        <f t="shared" si="1"/>
        <v>0</v>
      </c>
      <c r="I11" s="8">
        <f t="shared" si="1"/>
        <v>2</v>
      </c>
      <c r="J11" s="8">
        <f t="shared" si="1"/>
        <v>3</v>
      </c>
      <c r="K11" s="8">
        <f t="shared" si="1"/>
        <v>3</v>
      </c>
      <c r="L11" s="8">
        <f t="shared" si="1"/>
        <v>2</v>
      </c>
      <c r="M11" s="8">
        <f t="shared" si="1"/>
        <v>60410</v>
      </c>
      <c r="N11" s="8">
        <f t="shared" si="1"/>
        <v>0</v>
      </c>
    </row>
    <row r="12" spans="1:14" ht="22.5" customHeight="1">
      <c r="A12" s="12"/>
      <c r="B12" s="11" t="s">
        <v>38</v>
      </c>
      <c r="C12" s="8">
        <v>0</v>
      </c>
      <c r="D12" s="8">
        <v>1</v>
      </c>
      <c r="E12" s="8">
        <v>1</v>
      </c>
      <c r="F12" s="9">
        <f aca="true" t="shared" si="2" ref="F12:F35">(C12+D12)-E12</f>
        <v>0</v>
      </c>
      <c r="G12" s="9">
        <v>2580</v>
      </c>
      <c r="H12" s="9">
        <v>0</v>
      </c>
      <c r="I12" s="9">
        <v>0</v>
      </c>
      <c r="J12" s="9">
        <v>0</v>
      </c>
      <c r="K12" s="9">
        <v>0</v>
      </c>
      <c r="L12" s="9">
        <f aca="true" t="shared" si="3" ref="L12:L25">(I12+J12)-K12</f>
        <v>0</v>
      </c>
      <c r="M12" s="9">
        <v>0</v>
      </c>
      <c r="N12" s="9">
        <v>0</v>
      </c>
    </row>
    <row r="13" spans="1:14" ht="22.5" customHeight="1">
      <c r="A13" s="12"/>
      <c r="B13" s="11" t="s">
        <v>39</v>
      </c>
      <c r="C13" s="8">
        <v>0</v>
      </c>
      <c r="D13" s="8">
        <v>0</v>
      </c>
      <c r="E13" s="8">
        <v>0</v>
      </c>
      <c r="F13" s="9">
        <f t="shared" si="2"/>
        <v>0</v>
      </c>
      <c r="G13" s="9">
        <v>0</v>
      </c>
      <c r="H13" s="9">
        <v>0</v>
      </c>
      <c r="I13" s="9">
        <v>2</v>
      </c>
      <c r="J13" s="9">
        <v>1</v>
      </c>
      <c r="K13" s="9">
        <v>2</v>
      </c>
      <c r="L13" s="9">
        <f t="shared" si="3"/>
        <v>1</v>
      </c>
      <c r="M13" s="9">
        <f>44052+6217+4340</f>
        <v>54609</v>
      </c>
      <c r="N13" s="9">
        <v>0</v>
      </c>
    </row>
    <row r="14" spans="1:14" ht="22.5" customHeight="1">
      <c r="A14" s="12"/>
      <c r="B14" s="11" t="s">
        <v>76</v>
      </c>
      <c r="C14" s="8">
        <v>1</v>
      </c>
      <c r="D14" s="8">
        <v>1</v>
      </c>
      <c r="E14" s="8">
        <v>1</v>
      </c>
      <c r="F14" s="9">
        <f t="shared" si="2"/>
        <v>1</v>
      </c>
      <c r="G14" s="8">
        <f>4680+1474</f>
        <v>6154</v>
      </c>
      <c r="H14" s="9">
        <v>0</v>
      </c>
      <c r="I14" s="9">
        <v>0</v>
      </c>
      <c r="J14" s="9">
        <v>1</v>
      </c>
      <c r="K14" s="9">
        <v>0</v>
      </c>
      <c r="L14" s="9">
        <f t="shared" si="3"/>
        <v>1</v>
      </c>
      <c r="M14" s="9">
        <v>2435</v>
      </c>
      <c r="N14" s="9">
        <v>0</v>
      </c>
    </row>
    <row r="15" spans="1:14" ht="22.5" customHeight="1">
      <c r="A15" s="12"/>
      <c r="B15" s="11" t="s">
        <v>6</v>
      </c>
      <c r="C15" s="8">
        <v>1</v>
      </c>
      <c r="D15" s="8">
        <v>0</v>
      </c>
      <c r="E15" s="8">
        <v>1</v>
      </c>
      <c r="F15" s="9">
        <f t="shared" si="2"/>
        <v>0</v>
      </c>
      <c r="G15" s="9">
        <v>4500</v>
      </c>
      <c r="H15" s="9">
        <v>0</v>
      </c>
      <c r="I15" s="9">
        <v>0</v>
      </c>
      <c r="J15" s="9">
        <v>1</v>
      </c>
      <c r="K15" s="9">
        <v>1</v>
      </c>
      <c r="L15" s="9">
        <f t="shared" si="3"/>
        <v>0</v>
      </c>
      <c r="M15" s="9">
        <v>3366</v>
      </c>
      <c r="N15" s="9">
        <v>0</v>
      </c>
    </row>
    <row r="16" spans="1:14" ht="30.75" customHeight="1">
      <c r="A16" s="12" t="s">
        <v>40</v>
      </c>
      <c r="B16" s="11"/>
      <c r="C16" s="8">
        <f>SUM(C17:C19)</f>
        <v>1</v>
      </c>
      <c r="D16" s="8">
        <f aca="true" t="shared" si="4" ref="D16:N16">SUM(D17:D19)</f>
        <v>0</v>
      </c>
      <c r="E16" s="8">
        <f t="shared" si="4"/>
        <v>1</v>
      </c>
      <c r="F16" s="8">
        <f t="shared" si="4"/>
        <v>0</v>
      </c>
      <c r="G16" s="8">
        <f t="shared" si="4"/>
        <v>4215</v>
      </c>
      <c r="H16" s="8">
        <f t="shared" si="4"/>
        <v>0</v>
      </c>
      <c r="I16" s="8">
        <f t="shared" si="4"/>
        <v>0</v>
      </c>
      <c r="J16" s="8">
        <f t="shared" si="4"/>
        <v>8</v>
      </c>
      <c r="K16" s="8">
        <f t="shared" si="4"/>
        <v>6</v>
      </c>
      <c r="L16" s="8">
        <f t="shared" si="4"/>
        <v>2</v>
      </c>
      <c r="M16" s="8">
        <f t="shared" si="4"/>
        <v>188626</v>
      </c>
      <c r="N16" s="8">
        <f t="shared" si="4"/>
        <v>0</v>
      </c>
    </row>
    <row r="17" spans="1:14" ht="22.5" customHeight="1">
      <c r="A17" s="12"/>
      <c r="B17" s="11" t="s">
        <v>41</v>
      </c>
      <c r="C17" s="8">
        <v>0</v>
      </c>
      <c r="D17" s="8">
        <v>0</v>
      </c>
      <c r="E17" s="8">
        <v>0</v>
      </c>
      <c r="F17" s="9">
        <f t="shared" si="2"/>
        <v>0</v>
      </c>
      <c r="G17" s="9">
        <v>0</v>
      </c>
      <c r="H17" s="9">
        <v>0</v>
      </c>
      <c r="I17" s="9">
        <v>0</v>
      </c>
      <c r="J17" s="9">
        <v>4</v>
      </c>
      <c r="K17" s="9">
        <v>4</v>
      </c>
      <c r="L17" s="9">
        <f t="shared" si="3"/>
        <v>0</v>
      </c>
      <c r="M17" s="9">
        <f>6759+12156+12331+11387</f>
        <v>42633</v>
      </c>
      <c r="N17" s="9">
        <v>0</v>
      </c>
    </row>
    <row r="18" spans="1:14" ht="22.5" customHeight="1">
      <c r="A18" s="12"/>
      <c r="B18" s="11" t="s">
        <v>7</v>
      </c>
      <c r="C18" s="8">
        <v>0</v>
      </c>
      <c r="D18" s="8">
        <v>0</v>
      </c>
      <c r="E18" s="8">
        <v>0</v>
      </c>
      <c r="F18" s="9">
        <f t="shared" si="2"/>
        <v>0</v>
      </c>
      <c r="G18" s="9">
        <v>0</v>
      </c>
      <c r="H18" s="9">
        <v>0</v>
      </c>
      <c r="I18" s="9">
        <v>0</v>
      </c>
      <c r="J18" s="9">
        <v>4</v>
      </c>
      <c r="K18" s="9">
        <v>2</v>
      </c>
      <c r="L18" s="9">
        <f t="shared" si="3"/>
        <v>2</v>
      </c>
      <c r="M18" s="9">
        <f>17922+24417+34169+69485</f>
        <v>145993</v>
      </c>
      <c r="N18" s="9">
        <v>0</v>
      </c>
    </row>
    <row r="19" spans="1:13" ht="22.5" customHeight="1">
      <c r="A19" s="12"/>
      <c r="B19" s="11" t="s">
        <v>42</v>
      </c>
      <c r="C19" s="8">
        <v>1</v>
      </c>
      <c r="D19" s="8">
        <v>0</v>
      </c>
      <c r="E19" s="8">
        <v>1</v>
      </c>
      <c r="F19" s="9">
        <f>(C19+D19)-E19</f>
        <v>0</v>
      </c>
      <c r="G19" s="9">
        <v>4215</v>
      </c>
      <c r="H19" s="9">
        <v>0</v>
      </c>
      <c r="I19" s="9">
        <v>0</v>
      </c>
      <c r="J19" s="9">
        <v>0</v>
      </c>
      <c r="K19" s="9">
        <v>0</v>
      </c>
      <c r="L19" s="9">
        <v>0</v>
      </c>
      <c r="M19" s="9">
        <v>0</v>
      </c>
    </row>
    <row r="20" spans="1:14" ht="30" customHeight="1">
      <c r="A20" s="12" t="s">
        <v>43</v>
      </c>
      <c r="B20" s="11"/>
      <c r="C20" s="8">
        <f>SUM(C21:C25)</f>
        <v>0</v>
      </c>
      <c r="D20" s="8">
        <f>SUM(D21:D25)</f>
        <v>0</v>
      </c>
      <c r="E20" s="8">
        <f>SUM(E21:E25)</f>
        <v>0</v>
      </c>
      <c r="F20" s="9">
        <f t="shared" si="2"/>
        <v>0</v>
      </c>
      <c r="G20" s="8">
        <f>SUM(G21:G25)</f>
        <v>0</v>
      </c>
      <c r="H20" s="8">
        <f>SUM(H21:H25)</f>
        <v>0</v>
      </c>
      <c r="I20" s="8">
        <f>SUM(I21:I25)</f>
        <v>2</v>
      </c>
      <c r="J20" s="8">
        <f>SUM(J21:J25)</f>
        <v>20</v>
      </c>
      <c r="K20" s="8">
        <f>SUM(K21:K25)</f>
        <v>18</v>
      </c>
      <c r="L20" s="9">
        <f t="shared" si="3"/>
        <v>4</v>
      </c>
      <c r="M20" s="8">
        <f>SUM(M21:M25)</f>
        <v>146157</v>
      </c>
      <c r="N20" s="8">
        <f>SUM(N21:N25)</f>
        <v>0</v>
      </c>
    </row>
    <row r="21" spans="1:14" ht="18.75" customHeight="1">
      <c r="A21" s="12"/>
      <c r="B21" s="11" t="s">
        <v>8</v>
      </c>
      <c r="C21" s="8">
        <v>0</v>
      </c>
      <c r="D21" s="8">
        <v>0</v>
      </c>
      <c r="E21" s="8">
        <v>0</v>
      </c>
      <c r="F21" s="9">
        <f t="shared" si="2"/>
        <v>0</v>
      </c>
      <c r="G21" s="8">
        <v>0</v>
      </c>
      <c r="H21" s="8">
        <v>0</v>
      </c>
      <c r="I21" s="8">
        <v>0</v>
      </c>
      <c r="J21" s="8">
        <v>1</v>
      </c>
      <c r="K21" s="8">
        <v>0</v>
      </c>
      <c r="L21" s="9">
        <f t="shared" si="3"/>
        <v>1</v>
      </c>
      <c r="M21" s="8">
        <v>2267</v>
      </c>
      <c r="N21" s="9">
        <v>0</v>
      </c>
    </row>
    <row r="22" spans="1:14" ht="18.75" customHeight="1">
      <c r="A22" s="12"/>
      <c r="B22" s="11" t="s">
        <v>9</v>
      </c>
      <c r="C22" s="8">
        <v>0</v>
      </c>
      <c r="D22" s="8">
        <v>0</v>
      </c>
      <c r="E22" s="8">
        <v>0</v>
      </c>
      <c r="F22" s="9">
        <v>0</v>
      </c>
      <c r="G22" s="8">
        <v>0</v>
      </c>
      <c r="H22" s="8">
        <v>0</v>
      </c>
      <c r="I22" s="8">
        <v>1</v>
      </c>
      <c r="J22" s="8">
        <v>2</v>
      </c>
      <c r="K22" s="8">
        <v>1</v>
      </c>
      <c r="L22" s="9">
        <f t="shared" si="3"/>
        <v>2</v>
      </c>
      <c r="M22" s="8">
        <f>16163+19282+1590</f>
        <v>37035</v>
      </c>
      <c r="N22" s="9">
        <v>0</v>
      </c>
    </row>
    <row r="23" spans="1:14" ht="18.75" customHeight="1">
      <c r="A23" s="12"/>
      <c r="B23" s="11" t="s">
        <v>12</v>
      </c>
      <c r="C23" s="9">
        <v>0</v>
      </c>
      <c r="D23" s="8">
        <v>0</v>
      </c>
      <c r="E23" s="8">
        <v>0</v>
      </c>
      <c r="F23" s="9">
        <f t="shared" si="2"/>
        <v>0</v>
      </c>
      <c r="G23" s="8">
        <v>0</v>
      </c>
      <c r="H23" s="9">
        <v>0</v>
      </c>
      <c r="I23" s="9">
        <v>0</v>
      </c>
      <c r="J23" s="9">
        <v>2</v>
      </c>
      <c r="K23" s="9">
        <v>2</v>
      </c>
      <c r="L23" s="9">
        <f t="shared" si="3"/>
        <v>0</v>
      </c>
      <c r="M23" s="9">
        <f>1785+995</f>
        <v>2780</v>
      </c>
      <c r="N23" s="9">
        <v>0</v>
      </c>
    </row>
    <row r="24" spans="1:14" ht="18.75" customHeight="1">
      <c r="A24" s="12"/>
      <c r="B24" s="11" t="s">
        <v>10</v>
      </c>
      <c r="C24" s="8">
        <v>0</v>
      </c>
      <c r="D24" s="8">
        <v>0</v>
      </c>
      <c r="E24" s="8">
        <v>0</v>
      </c>
      <c r="F24" s="9">
        <f t="shared" si="2"/>
        <v>0</v>
      </c>
      <c r="G24" s="9">
        <v>0</v>
      </c>
      <c r="H24" s="9">
        <v>0</v>
      </c>
      <c r="I24" s="9">
        <v>1</v>
      </c>
      <c r="J24" s="9">
        <v>13</v>
      </c>
      <c r="K24" s="9">
        <v>13</v>
      </c>
      <c r="L24" s="9">
        <f t="shared" si="3"/>
        <v>1</v>
      </c>
      <c r="M24" s="9">
        <f>34670+7680+57802+1822</f>
        <v>101974</v>
      </c>
      <c r="N24" s="9">
        <v>0</v>
      </c>
    </row>
    <row r="25" spans="1:14" ht="18.75" customHeight="1">
      <c r="A25" s="23"/>
      <c r="B25" s="3" t="s">
        <v>11</v>
      </c>
      <c r="C25" s="38">
        <v>0</v>
      </c>
      <c r="D25" s="38">
        <v>0</v>
      </c>
      <c r="E25" s="38">
        <v>0</v>
      </c>
      <c r="F25" s="21">
        <f t="shared" si="2"/>
        <v>0</v>
      </c>
      <c r="G25" s="21">
        <v>0</v>
      </c>
      <c r="H25" s="21">
        <v>0</v>
      </c>
      <c r="I25" s="21">
        <v>0</v>
      </c>
      <c r="J25" s="21">
        <v>2</v>
      </c>
      <c r="K25" s="21">
        <v>2</v>
      </c>
      <c r="L25" s="21">
        <f t="shared" si="3"/>
        <v>0</v>
      </c>
      <c r="M25" s="21">
        <f>1048+1053</f>
        <v>2101</v>
      </c>
      <c r="N25" s="21">
        <v>0</v>
      </c>
    </row>
    <row r="26" spans="1:14" ht="27" customHeight="1">
      <c r="A26" s="12" t="s">
        <v>84</v>
      </c>
      <c r="B26" s="11"/>
      <c r="C26" s="8">
        <f>SUM(C27:C36)</f>
        <v>7</v>
      </c>
      <c r="D26" s="8">
        <f>SUM(D27:D36)</f>
        <v>0</v>
      </c>
      <c r="E26" s="8">
        <f>SUM(E27:E36)</f>
        <v>0</v>
      </c>
      <c r="F26" s="9">
        <f t="shared" si="2"/>
        <v>7</v>
      </c>
      <c r="G26" s="8">
        <f>SUM(G27:G36)</f>
        <v>8550</v>
      </c>
      <c r="H26" s="8">
        <f aca="true" t="shared" si="5" ref="H26:N26">SUM(H27:H36)</f>
        <v>0</v>
      </c>
      <c r="I26" s="8">
        <f t="shared" si="5"/>
        <v>2</v>
      </c>
      <c r="J26" s="8">
        <f t="shared" si="5"/>
        <v>12</v>
      </c>
      <c r="K26" s="8">
        <f t="shared" si="5"/>
        <v>13</v>
      </c>
      <c r="L26" s="8">
        <f t="shared" si="5"/>
        <v>1</v>
      </c>
      <c r="M26" s="8">
        <f t="shared" si="5"/>
        <v>52634</v>
      </c>
      <c r="N26" s="8">
        <f t="shared" si="5"/>
        <v>0</v>
      </c>
    </row>
    <row r="27" spans="1:14" ht="19.5" customHeight="1">
      <c r="A27" s="12"/>
      <c r="B27" s="10" t="s">
        <v>85</v>
      </c>
      <c r="C27" s="8">
        <v>0</v>
      </c>
      <c r="D27" s="8">
        <v>0</v>
      </c>
      <c r="E27" s="8">
        <v>0</v>
      </c>
      <c r="F27" s="9">
        <f t="shared" si="2"/>
        <v>0</v>
      </c>
      <c r="G27" s="9">
        <v>0</v>
      </c>
      <c r="H27" s="9">
        <v>0</v>
      </c>
      <c r="I27" s="9">
        <v>0</v>
      </c>
      <c r="J27" s="9">
        <v>1</v>
      </c>
      <c r="K27" s="9">
        <v>1</v>
      </c>
      <c r="L27" s="9">
        <f aca="true" t="shared" si="6" ref="L27:L36">(I27+J27)-K27</f>
        <v>0</v>
      </c>
      <c r="M27" s="9">
        <v>5800</v>
      </c>
      <c r="N27" s="9">
        <v>0</v>
      </c>
    </row>
    <row r="28" spans="1:14" ht="19.5" customHeight="1">
      <c r="A28" s="12"/>
      <c r="B28" s="10" t="s">
        <v>86</v>
      </c>
      <c r="C28" s="8">
        <v>0</v>
      </c>
      <c r="D28" s="8">
        <v>0</v>
      </c>
      <c r="E28" s="8">
        <v>0</v>
      </c>
      <c r="F28" s="9">
        <f t="shared" si="2"/>
        <v>0</v>
      </c>
      <c r="G28" s="9">
        <v>0</v>
      </c>
      <c r="H28" s="9">
        <v>0</v>
      </c>
      <c r="I28" s="9">
        <v>1</v>
      </c>
      <c r="J28" s="9">
        <v>2</v>
      </c>
      <c r="K28" s="9">
        <v>3</v>
      </c>
      <c r="L28" s="9">
        <f t="shared" si="6"/>
        <v>0</v>
      </c>
      <c r="M28" s="9">
        <f>880+2917+14419</f>
        <v>18216</v>
      </c>
      <c r="N28" s="9">
        <v>0</v>
      </c>
    </row>
    <row r="29" spans="1:14" ht="19.5" customHeight="1">
      <c r="A29" s="12"/>
      <c r="B29" s="10" t="s">
        <v>44</v>
      </c>
      <c r="C29" s="8">
        <v>1</v>
      </c>
      <c r="D29" s="8">
        <v>0</v>
      </c>
      <c r="E29" s="8">
        <v>0</v>
      </c>
      <c r="F29" s="9">
        <f t="shared" si="2"/>
        <v>1</v>
      </c>
      <c r="G29" s="9">
        <v>3363</v>
      </c>
      <c r="H29" s="9">
        <v>0</v>
      </c>
      <c r="I29" s="9">
        <v>0</v>
      </c>
      <c r="J29" s="9">
        <v>0</v>
      </c>
      <c r="K29" s="9">
        <v>0</v>
      </c>
      <c r="L29" s="9">
        <f>(I29+J29)-K29</f>
        <v>0</v>
      </c>
      <c r="M29" s="9">
        <v>0</v>
      </c>
      <c r="N29" s="9">
        <v>0</v>
      </c>
    </row>
    <row r="30" spans="1:14" ht="19.5" customHeight="1">
      <c r="A30" s="12"/>
      <c r="B30" s="39" t="s">
        <v>77</v>
      </c>
      <c r="C30" s="8">
        <v>1</v>
      </c>
      <c r="D30" s="8">
        <v>0</v>
      </c>
      <c r="E30" s="8">
        <v>0</v>
      </c>
      <c r="F30" s="9">
        <f t="shared" si="2"/>
        <v>1</v>
      </c>
      <c r="G30" s="10">
        <v>0</v>
      </c>
      <c r="H30" s="10">
        <v>0</v>
      </c>
      <c r="I30" s="10">
        <v>0</v>
      </c>
      <c r="J30" s="10">
        <v>1</v>
      </c>
      <c r="K30" s="10">
        <v>1</v>
      </c>
      <c r="L30" s="9">
        <f t="shared" si="6"/>
        <v>0</v>
      </c>
      <c r="M30" s="10">
        <v>2453</v>
      </c>
      <c r="N30" s="10">
        <v>0</v>
      </c>
    </row>
    <row r="31" spans="1:14" ht="19.5" customHeight="1">
      <c r="A31" s="12"/>
      <c r="B31" s="9" t="s">
        <v>75</v>
      </c>
      <c r="C31" s="8">
        <v>1</v>
      </c>
      <c r="D31" s="8">
        <v>0</v>
      </c>
      <c r="E31" s="8">
        <v>0</v>
      </c>
      <c r="F31" s="9">
        <f t="shared" si="2"/>
        <v>1</v>
      </c>
      <c r="G31" s="10">
        <v>3387</v>
      </c>
      <c r="H31" s="10">
        <v>0</v>
      </c>
      <c r="I31" s="10">
        <v>0</v>
      </c>
      <c r="J31" s="9">
        <v>7</v>
      </c>
      <c r="K31" s="9">
        <v>6</v>
      </c>
      <c r="L31" s="9">
        <f>(I31+J31)-K31</f>
        <v>1</v>
      </c>
      <c r="M31" s="9">
        <f>5933+524+751+1817+8938+674+12</f>
        <v>18649</v>
      </c>
      <c r="N31" s="10">
        <v>0</v>
      </c>
    </row>
    <row r="32" spans="1:14" ht="19.5" customHeight="1">
      <c r="A32" s="12"/>
      <c r="B32" s="9" t="s">
        <v>45</v>
      </c>
      <c r="C32" s="8">
        <v>0</v>
      </c>
      <c r="D32" s="8">
        <v>0</v>
      </c>
      <c r="E32" s="8">
        <v>0</v>
      </c>
      <c r="F32" s="9">
        <f>(C32+D32)-E32</f>
        <v>0</v>
      </c>
      <c r="G32" s="9">
        <v>0</v>
      </c>
      <c r="H32" s="9">
        <v>0</v>
      </c>
      <c r="I32" s="9">
        <v>0</v>
      </c>
      <c r="J32" s="9">
        <v>1</v>
      </c>
      <c r="K32" s="9">
        <v>1</v>
      </c>
      <c r="L32" s="9">
        <f t="shared" si="6"/>
        <v>0</v>
      </c>
      <c r="M32" s="9">
        <v>423</v>
      </c>
      <c r="N32" s="9">
        <v>0</v>
      </c>
    </row>
    <row r="33" spans="1:14" ht="19.5" customHeight="1">
      <c r="A33" s="12"/>
      <c r="B33" s="9" t="s">
        <v>78</v>
      </c>
      <c r="C33" s="8">
        <v>1</v>
      </c>
      <c r="D33" s="8">
        <v>0</v>
      </c>
      <c r="E33" s="8">
        <v>0</v>
      </c>
      <c r="F33" s="9">
        <f>(C33+D33)-E33</f>
        <v>1</v>
      </c>
      <c r="G33" s="9">
        <v>0</v>
      </c>
      <c r="H33" s="9">
        <v>0</v>
      </c>
      <c r="I33" s="9">
        <v>0</v>
      </c>
      <c r="J33" s="9">
        <v>0</v>
      </c>
      <c r="K33" s="9">
        <v>0</v>
      </c>
      <c r="L33" s="9">
        <f>(I33+J33)-K33</f>
        <v>0</v>
      </c>
      <c r="M33" s="9">
        <v>0</v>
      </c>
      <c r="N33" s="9">
        <v>0</v>
      </c>
    </row>
    <row r="34" spans="1:14" ht="19.5" customHeight="1">
      <c r="A34" s="12"/>
      <c r="B34" s="9" t="s">
        <v>79</v>
      </c>
      <c r="C34" s="8">
        <v>2</v>
      </c>
      <c r="D34" s="8">
        <v>0</v>
      </c>
      <c r="E34" s="8">
        <v>0</v>
      </c>
      <c r="F34" s="9">
        <f t="shared" si="2"/>
        <v>2</v>
      </c>
      <c r="G34" s="9">
        <v>1800</v>
      </c>
      <c r="H34" s="9">
        <v>0</v>
      </c>
      <c r="I34" s="9">
        <v>0</v>
      </c>
      <c r="J34" s="9">
        <v>0</v>
      </c>
      <c r="K34" s="9">
        <v>0</v>
      </c>
      <c r="L34" s="9">
        <f t="shared" si="6"/>
        <v>0</v>
      </c>
      <c r="M34" s="9">
        <v>0</v>
      </c>
      <c r="N34" s="9">
        <v>0</v>
      </c>
    </row>
    <row r="35" spans="1:14" ht="19.5" customHeight="1">
      <c r="A35" s="12"/>
      <c r="B35" s="9" t="s">
        <v>80</v>
      </c>
      <c r="C35" s="8">
        <v>1</v>
      </c>
      <c r="D35" s="8">
        <v>0</v>
      </c>
      <c r="E35" s="8">
        <v>0</v>
      </c>
      <c r="F35" s="9">
        <f t="shared" si="2"/>
        <v>1</v>
      </c>
      <c r="G35" s="9">
        <v>0</v>
      </c>
      <c r="H35" s="9">
        <v>0</v>
      </c>
      <c r="I35" s="9">
        <v>0</v>
      </c>
      <c r="J35" s="9">
        <v>0</v>
      </c>
      <c r="K35" s="9">
        <v>0</v>
      </c>
      <c r="L35" s="9">
        <f t="shared" si="6"/>
        <v>0</v>
      </c>
      <c r="M35" s="9">
        <v>0</v>
      </c>
      <c r="N35" s="9">
        <v>0</v>
      </c>
    </row>
    <row r="36" spans="1:14" ht="19.5" customHeight="1">
      <c r="A36" s="12"/>
      <c r="B36" s="9" t="s">
        <v>87</v>
      </c>
      <c r="C36" s="8">
        <v>0</v>
      </c>
      <c r="D36" s="8">
        <v>0</v>
      </c>
      <c r="E36" s="8">
        <v>0</v>
      </c>
      <c r="F36" s="9">
        <f>(C36+D36)-E36</f>
        <v>0</v>
      </c>
      <c r="G36" s="9">
        <v>0</v>
      </c>
      <c r="H36" s="9">
        <v>0</v>
      </c>
      <c r="I36" s="9">
        <v>1</v>
      </c>
      <c r="J36" s="9">
        <v>0</v>
      </c>
      <c r="K36" s="9">
        <v>1</v>
      </c>
      <c r="L36" s="9">
        <f t="shared" si="6"/>
        <v>0</v>
      </c>
      <c r="M36" s="9">
        <v>7093</v>
      </c>
      <c r="N36" s="9">
        <v>0</v>
      </c>
    </row>
    <row r="37" spans="1:14" ht="23.25" customHeight="1">
      <c r="A37" s="12" t="s">
        <v>14</v>
      </c>
      <c r="B37" s="9"/>
      <c r="C37" s="8">
        <f>SUM(C38:C39)</f>
        <v>1</v>
      </c>
      <c r="D37" s="8">
        <f>SUM(D38:D39)</f>
        <v>0</v>
      </c>
      <c r="E37" s="8">
        <f>SUM(E38:E39)</f>
        <v>1</v>
      </c>
      <c r="F37" s="9">
        <f aca="true" t="shared" si="7" ref="F37:F60">(C37+D37)-E37</f>
        <v>0</v>
      </c>
      <c r="G37" s="8">
        <f aca="true" t="shared" si="8" ref="G37:N37">SUM(G38:G39)</f>
        <v>1109</v>
      </c>
      <c r="H37" s="8">
        <f t="shared" si="8"/>
        <v>0</v>
      </c>
      <c r="I37" s="8">
        <f t="shared" si="8"/>
        <v>1</v>
      </c>
      <c r="J37" s="8">
        <f t="shared" si="8"/>
        <v>0</v>
      </c>
      <c r="K37" s="8">
        <f t="shared" si="8"/>
        <v>1</v>
      </c>
      <c r="L37" s="8">
        <f t="shared" si="8"/>
        <v>0</v>
      </c>
      <c r="M37" s="8">
        <f t="shared" si="8"/>
        <v>894</v>
      </c>
      <c r="N37" s="8">
        <f t="shared" si="8"/>
        <v>0</v>
      </c>
    </row>
    <row r="38" spans="1:14" ht="21.75" customHeight="1">
      <c r="A38" s="12"/>
      <c r="B38" s="11" t="s">
        <v>46</v>
      </c>
      <c r="C38" s="8">
        <v>1</v>
      </c>
      <c r="D38" s="8">
        <v>0</v>
      </c>
      <c r="E38" s="8">
        <v>1</v>
      </c>
      <c r="F38" s="10">
        <f t="shared" si="7"/>
        <v>0</v>
      </c>
      <c r="G38" s="8">
        <v>1109</v>
      </c>
      <c r="H38" s="10">
        <v>0</v>
      </c>
      <c r="I38" s="10">
        <v>0</v>
      </c>
      <c r="J38" s="10">
        <v>0</v>
      </c>
      <c r="K38" s="10">
        <v>0</v>
      </c>
      <c r="L38" s="10">
        <v>0</v>
      </c>
      <c r="M38" s="10">
        <v>0</v>
      </c>
      <c r="N38" s="10">
        <v>0</v>
      </c>
    </row>
    <row r="39" spans="1:14" ht="21.75" customHeight="1">
      <c r="A39" s="12"/>
      <c r="B39" s="9" t="s">
        <v>47</v>
      </c>
      <c r="C39" s="8">
        <v>0</v>
      </c>
      <c r="D39" s="8">
        <v>0</v>
      </c>
      <c r="E39" s="8">
        <v>0</v>
      </c>
      <c r="F39" s="9">
        <f t="shared" si="7"/>
        <v>0</v>
      </c>
      <c r="G39" s="10">
        <v>0</v>
      </c>
      <c r="H39" s="10">
        <v>0</v>
      </c>
      <c r="I39" s="10">
        <v>1</v>
      </c>
      <c r="J39" s="9">
        <v>0</v>
      </c>
      <c r="K39" s="9">
        <v>1</v>
      </c>
      <c r="L39" s="9">
        <f>(I39+J39)-K39</f>
        <v>0</v>
      </c>
      <c r="M39" s="9">
        <v>894</v>
      </c>
      <c r="N39" s="10">
        <v>0</v>
      </c>
    </row>
    <row r="40" spans="1:14" ht="26.25" customHeight="1">
      <c r="A40" s="12" t="s">
        <v>48</v>
      </c>
      <c r="B40" s="9"/>
      <c r="C40" s="8">
        <f>SUM(C41:C46)</f>
        <v>1</v>
      </c>
      <c r="D40" s="8">
        <f aca="true" t="shared" si="9" ref="D40:L40">SUM(D41:D46)</f>
        <v>1</v>
      </c>
      <c r="E40" s="8">
        <f t="shared" si="9"/>
        <v>1</v>
      </c>
      <c r="F40" s="9">
        <f t="shared" si="9"/>
        <v>1</v>
      </c>
      <c r="G40" s="9">
        <f t="shared" si="9"/>
        <v>6728</v>
      </c>
      <c r="H40" s="9">
        <f t="shared" si="9"/>
        <v>0</v>
      </c>
      <c r="I40" s="9">
        <f t="shared" si="9"/>
        <v>5</v>
      </c>
      <c r="J40" s="9">
        <f t="shared" si="9"/>
        <v>20</v>
      </c>
      <c r="K40" s="9">
        <f t="shared" si="9"/>
        <v>21</v>
      </c>
      <c r="L40" s="9">
        <f t="shared" si="9"/>
        <v>4</v>
      </c>
      <c r="M40" s="9">
        <f>SUM(M41:M46)</f>
        <v>121383</v>
      </c>
      <c r="N40" s="9">
        <f>SUM(N41:N45)</f>
        <v>0</v>
      </c>
    </row>
    <row r="41" spans="1:14" ht="21.75" customHeight="1">
      <c r="A41" s="12"/>
      <c r="B41" s="11" t="s">
        <v>49</v>
      </c>
      <c r="C41" s="8">
        <v>1</v>
      </c>
      <c r="D41" s="8">
        <v>0</v>
      </c>
      <c r="E41" s="8">
        <v>1</v>
      </c>
      <c r="F41" s="9">
        <f t="shared" si="7"/>
        <v>0</v>
      </c>
      <c r="G41" s="9">
        <v>2324</v>
      </c>
      <c r="H41" s="9">
        <v>0</v>
      </c>
      <c r="I41" s="9">
        <v>1</v>
      </c>
      <c r="J41" s="9">
        <v>0</v>
      </c>
      <c r="K41" s="9">
        <v>1</v>
      </c>
      <c r="L41" s="9">
        <f>(I41+J41)-K41</f>
        <v>0</v>
      </c>
      <c r="M41" s="8">
        <v>2830</v>
      </c>
      <c r="N41" s="8">
        <v>0</v>
      </c>
    </row>
    <row r="42" spans="1:14" ht="21.75" customHeight="1">
      <c r="A42" s="12"/>
      <c r="B42" s="11" t="s">
        <v>88</v>
      </c>
      <c r="C42" s="8">
        <v>0</v>
      </c>
      <c r="D42" s="8">
        <v>0</v>
      </c>
      <c r="E42" s="8">
        <v>0</v>
      </c>
      <c r="F42" s="9">
        <f t="shared" si="7"/>
        <v>0</v>
      </c>
      <c r="G42" s="9">
        <v>0</v>
      </c>
      <c r="H42" s="9">
        <v>0</v>
      </c>
      <c r="I42" s="8">
        <v>0</v>
      </c>
      <c r="J42" s="8">
        <v>1</v>
      </c>
      <c r="K42" s="8">
        <v>0</v>
      </c>
      <c r="L42" s="9">
        <v>1</v>
      </c>
      <c r="M42" s="9">
        <v>12000</v>
      </c>
      <c r="N42" s="9">
        <v>0</v>
      </c>
    </row>
    <row r="43" spans="1:14" ht="21.75" customHeight="1">
      <c r="A43" s="12"/>
      <c r="B43" s="11" t="s">
        <v>50</v>
      </c>
      <c r="C43" s="8">
        <v>0</v>
      </c>
      <c r="D43" s="8">
        <v>1</v>
      </c>
      <c r="E43" s="8">
        <v>0</v>
      </c>
      <c r="F43" s="9">
        <f t="shared" si="7"/>
        <v>1</v>
      </c>
      <c r="G43" s="9">
        <v>4404</v>
      </c>
      <c r="H43" s="9">
        <v>0</v>
      </c>
      <c r="I43" s="8">
        <v>4</v>
      </c>
      <c r="J43" s="8">
        <v>10</v>
      </c>
      <c r="K43" s="8">
        <v>13</v>
      </c>
      <c r="L43" s="9">
        <f>(I43+J43)-K43</f>
        <v>1</v>
      </c>
      <c r="M43" s="9">
        <f>1047+1123+1992+397+383+173+2897+3774+7403+3816+25136+13276+332+38766</f>
        <v>100515</v>
      </c>
      <c r="N43" s="9">
        <v>0</v>
      </c>
    </row>
    <row r="44" spans="1:14" ht="21.75" customHeight="1">
      <c r="A44" s="12"/>
      <c r="B44" s="11" t="s">
        <v>51</v>
      </c>
      <c r="C44" s="8">
        <v>0</v>
      </c>
      <c r="D44" s="8">
        <v>0</v>
      </c>
      <c r="E44" s="8">
        <v>0</v>
      </c>
      <c r="F44" s="9">
        <f t="shared" si="7"/>
        <v>0</v>
      </c>
      <c r="G44" s="9">
        <v>0</v>
      </c>
      <c r="H44" s="9">
        <v>0</v>
      </c>
      <c r="I44" s="8">
        <v>0</v>
      </c>
      <c r="J44" s="8">
        <v>1</v>
      </c>
      <c r="K44" s="8">
        <v>1</v>
      </c>
      <c r="L44" s="9">
        <f>(I44+J44)-K44</f>
        <v>0</v>
      </c>
      <c r="M44" s="10">
        <v>2396</v>
      </c>
      <c r="N44" s="9">
        <v>0</v>
      </c>
    </row>
    <row r="45" spans="1:14" ht="21.75" customHeight="1">
      <c r="A45" s="12"/>
      <c r="B45" s="11" t="s">
        <v>52</v>
      </c>
      <c r="C45" s="8">
        <v>0</v>
      </c>
      <c r="D45" s="8">
        <v>0</v>
      </c>
      <c r="E45" s="8">
        <v>0</v>
      </c>
      <c r="F45" s="10">
        <f>(C45+D45)-E45</f>
        <v>0</v>
      </c>
      <c r="G45" s="10">
        <v>0</v>
      </c>
      <c r="H45" s="10">
        <v>0</v>
      </c>
      <c r="I45" s="8">
        <v>0</v>
      </c>
      <c r="J45" s="8">
        <v>7</v>
      </c>
      <c r="K45" s="8">
        <v>6</v>
      </c>
      <c r="L45" s="10">
        <f>(I45+J45)-K45</f>
        <v>1</v>
      </c>
      <c r="M45" s="10">
        <f>286+739+72+44+1195+84+82</f>
        <v>2502</v>
      </c>
      <c r="N45" s="10">
        <v>0</v>
      </c>
    </row>
    <row r="46" spans="1:14" ht="21.75" customHeight="1">
      <c r="A46" s="23"/>
      <c r="B46" s="3" t="s">
        <v>89</v>
      </c>
      <c r="C46" s="38">
        <v>0</v>
      </c>
      <c r="D46" s="38">
        <v>0</v>
      </c>
      <c r="E46" s="38">
        <v>0</v>
      </c>
      <c r="F46" s="21">
        <f>(C46+D46)-E46</f>
        <v>0</v>
      </c>
      <c r="G46" s="21">
        <v>0</v>
      </c>
      <c r="H46" s="21">
        <v>0</v>
      </c>
      <c r="I46" s="38">
        <v>0</v>
      </c>
      <c r="J46" s="38">
        <v>1</v>
      </c>
      <c r="K46" s="38">
        <v>0</v>
      </c>
      <c r="L46" s="21">
        <f>(I46+J46)-K46</f>
        <v>1</v>
      </c>
      <c r="M46" s="21">
        <v>1140</v>
      </c>
      <c r="N46" s="21">
        <v>0</v>
      </c>
    </row>
    <row r="47" spans="1:14" ht="24.75" customHeight="1">
      <c r="A47" s="12" t="s">
        <v>53</v>
      </c>
      <c r="B47" s="11"/>
      <c r="C47" s="8">
        <f>SUM(C48:C48)</f>
        <v>0</v>
      </c>
      <c r="D47" s="8">
        <f>SUM(D48:D48)</f>
        <v>0</v>
      </c>
      <c r="E47" s="8">
        <f>SUM(E48:E48)</f>
        <v>0</v>
      </c>
      <c r="F47" s="9">
        <f t="shared" si="7"/>
        <v>0</v>
      </c>
      <c r="G47" s="8">
        <f aca="true" t="shared" si="10" ref="G47:N47">SUM(G48:G48)</f>
        <v>0</v>
      </c>
      <c r="H47" s="8">
        <f t="shared" si="10"/>
        <v>0</v>
      </c>
      <c r="I47" s="8">
        <f t="shared" si="10"/>
        <v>0</v>
      </c>
      <c r="J47" s="8">
        <f t="shared" si="10"/>
        <v>2</v>
      </c>
      <c r="K47" s="8">
        <f t="shared" si="10"/>
        <v>2</v>
      </c>
      <c r="L47" s="8">
        <f t="shared" si="10"/>
        <v>0</v>
      </c>
      <c r="M47" s="8">
        <f t="shared" si="10"/>
        <v>6141</v>
      </c>
      <c r="N47" s="8">
        <f t="shared" si="10"/>
        <v>0</v>
      </c>
    </row>
    <row r="48" spans="1:14" ht="24.75" customHeight="1">
      <c r="A48" s="12"/>
      <c r="B48" s="11" t="s">
        <v>54</v>
      </c>
      <c r="C48" s="8">
        <v>0</v>
      </c>
      <c r="D48" s="8">
        <v>0</v>
      </c>
      <c r="E48" s="8">
        <v>0</v>
      </c>
      <c r="F48" s="8">
        <f t="shared" si="7"/>
        <v>0</v>
      </c>
      <c r="G48" s="10">
        <v>0</v>
      </c>
      <c r="H48" s="10">
        <v>0</v>
      </c>
      <c r="I48" s="10">
        <v>0</v>
      </c>
      <c r="J48" s="10">
        <v>2</v>
      </c>
      <c r="K48" s="10">
        <v>2</v>
      </c>
      <c r="L48" s="9">
        <f>(I48+J48)-K48</f>
        <v>0</v>
      </c>
      <c r="M48" s="10">
        <f>3670+2471</f>
        <v>6141</v>
      </c>
      <c r="N48" s="10">
        <v>0</v>
      </c>
    </row>
    <row r="49" spans="1:14" ht="24.75" customHeight="1">
      <c r="A49" s="12" t="s">
        <v>55</v>
      </c>
      <c r="B49" s="10"/>
      <c r="C49" s="8">
        <f>C50</f>
        <v>0</v>
      </c>
      <c r="D49" s="8">
        <f>D50</f>
        <v>0</v>
      </c>
      <c r="E49" s="8">
        <f>E50</f>
        <v>0</v>
      </c>
      <c r="F49" s="8">
        <f t="shared" si="7"/>
        <v>0</v>
      </c>
      <c r="G49" s="8">
        <f aca="true" t="shared" si="11" ref="G49:N49">G50</f>
        <v>0</v>
      </c>
      <c r="H49" s="8">
        <f t="shared" si="11"/>
        <v>0</v>
      </c>
      <c r="I49" s="8">
        <f t="shared" si="11"/>
        <v>1</v>
      </c>
      <c r="J49" s="8">
        <f t="shared" si="11"/>
        <v>0</v>
      </c>
      <c r="K49" s="8">
        <f t="shared" si="11"/>
        <v>1</v>
      </c>
      <c r="L49" s="8">
        <f t="shared" si="11"/>
        <v>0</v>
      </c>
      <c r="M49" s="8">
        <f t="shared" si="11"/>
        <v>0</v>
      </c>
      <c r="N49" s="8">
        <f t="shared" si="11"/>
        <v>11003</v>
      </c>
    </row>
    <row r="50" spans="1:14" ht="24.75" customHeight="1">
      <c r="A50" s="12"/>
      <c r="B50" s="10" t="s">
        <v>56</v>
      </c>
      <c r="C50" s="8">
        <v>0</v>
      </c>
      <c r="D50" s="8">
        <v>0</v>
      </c>
      <c r="E50" s="8">
        <v>0</v>
      </c>
      <c r="F50" s="8">
        <f t="shared" si="7"/>
        <v>0</v>
      </c>
      <c r="G50" s="10">
        <v>0</v>
      </c>
      <c r="H50" s="10">
        <v>0</v>
      </c>
      <c r="I50" s="10">
        <v>1</v>
      </c>
      <c r="J50" s="10">
        <v>0</v>
      </c>
      <c r="K50" s="10">
        <v>1</v>
      </c>
      <c r="L50" s="10">
        <f>(I50+J50)-K50</f>
        <v>0</v>
      </c>
      <c r="M50" s="10">
        <v>0</v>
      </c>
      <c r="N50" s="10">
        <v>11003</v>
      </c>
    </row>
    <row r="51" spans="1:14" ht="24.75" customHeight="1">
      <c r="A51" s="12" t="s">
        <v>90</v>
      </c>
      <c r="B51" s="10"/>
      <c r="C51" s="8">
        <f>C52+C53</f>
        <v>0</v>
      </c>
      <c r="D51" s="8">
        <f aca="true" t="shared" si="12" ref="D51:N51">D52+D53</f>
        <v>0</v>
      </c>
      <c r="E51" s="8">
        <f t="shared" si="12"/>
        <v>0</v>
      </c>
      <c r="F51" s="8">
        <f t="shared" si="12"/>
        <v>0</v>
      </c>
      <c r="G51" s="8">
        <f t="shared" si="12"/>
        <v>0</v>
      </c>
      <c r="H51" s="8">
        <f t="shared" si="12"/>
        <v>0</v>
      </c>
      <c r="I51" s="8">
        <f t="shared" si="12"/>
        <v>0</v>
      </c>
      <c r="J51" s="8">
        <f t="shared" si="12"/>
        <v>2</v>
      </c>
      <c r="K51" s="8">
        <f t="shared" si="12"/>
        <v>0</v>
      </c>
      <c r="L51" s="8">
        <f t="shared" si="12"/>
        <v>2</v>
      </c>
      <c r="M51" s="8">
        <f t="shared" si="12"/>
        <v>0</v>
      </c>
      <c r="N51" s="8">
        <f t="shared" si="12"/>
        <v>1877.3439999999998</v>
      </c>
    </row>
    <row r="52" spans="1:14" ht="24.75" customHeight="1">
      <c r="A52" s="12"/>
      <c r="B52" s="10" t="s">
        <v>94</v>
      </c>
      <c r="C52" s="8">
        <v>0</v>
      </c>
      <c r="D52" s="8">
        <v>0</v>
      </c>
      <c r="E52" s="8">
        <v>0</v>
      </c>
      <c r="F52" s="8">
        <v>0</v>
      </c>
      <c r="G52" s="10">
        <v>0</v>
      </c>
      <c r="H52" s="10">
        <v>0</v>
      </c>
      <c r="I52" s="10">
        <v>0</v>
      </c>
      <c r="J52" s="10">
        <v>1</v>
      </c>
      <c r="K52" s="10">
        <v>0</v>
      </c>
      <c r="L52" s="10">
        <f>(I52+J52)-K52</f>
        <v>1</v>
      </c>
      <c r="M52" s="10">
        <v>0</v>
      </c>
      <c r="N52" s="10">
        <v>273.753</v>
      </c>
    </row>
    <row r="53" spans="1:14" ht="24.75" customHeight="1">
      <c r="A53" s="12"/>
      <c r="B53" s="10" t="s">
        <v>95</v>
      </c>
      <c r="C53" s="8">
        <v>0</v>
      </c>
      <c r="D53" s="8">
        <v>0</v>
      </c>
      <c r="E53" s="8">
        <v>0</v>
      </c>
      <c r="F53" s="8">
        <v>0</v>
      </c>
      <c r="G53" s="10">
        <v>0</v>
      </c>
      <c r="H53" s="10">
        <v>0</v>
      </c>
      <c r="I53" s="10">
        <v>0</v>
      </c>
      <c r="J53" s="10">
        <v>1</v>
      </c>
      <c r="K53" s="10">
        <v>0</v>
      </c>
      <c r="L53" s="10">
        <f>(I53+J53)-K53</f>
        <v>1</v>
      </c>
      <c r="M53" s="10">
        <v>0</v>
      </c>
      <c r="N53" s="10">
        <v>1603.591</v>
      </c>
    </row>
    <row r="54" spans="1:14" ht="24.75" customHeight="1">
      <c r="A54" s="12" t="s">
        <v>57</v>
      </c>
      <c r="B54" s="10"/>
      <c r="C54" s="8">
        <f>C55</f>
        <v>0</v>
      </c>
      <c r="D54" s="8">
        <f>D55</f>
        <v>0</v>
      </c>
      <c r="E54" s="8">
        <f>E55</f>
        <v>0</v>
      </c>
      <c r="F54" s="8">
        <f t="shared" si="7"/>
        <v>0</v>
      </c>
      <c r="G54" s="8">
        <f aca="true" t="shared" si="13" ref="G54:N54">G55</f>
        <v>0</v>
      </c>
      <c r="H54" s="8">
        <f t="shared" si="13"/>
        <v>0</v>
      </c>
      <c r="I54" s="8">
        <f t="shared" si="13"/>
        <v>0</v>
      </c>
      <c r="J54" s="8">
        <f t="shared" si="13"/>
        <v>3</v>
      </c>
      <c r="K54" s="8">
        <f t="shared" si="13"/>
        <v>3</v>
      </c>
      <c r="L54" s="8">
        <f t="shared" si="13"/>
        <v>0</v>
      </c>
      <c r="M54" s="8">
        <f t="shared" si="13"/>
        <v>19486</v>
      </c>
      <c r="N54" s="8">
        <f t="shared" si="13"/>
        <v>0</v>
      </c>
    </row>
    <row r="55" spans="1:14" ht="24.75" customHeight="1">
      <c r="A55" s="12"/>
      <c r="B55" s="10" t="s">
        <v>73</v>
      </c>
      <c r="C55" s="8">
        <v>0</v>
      </c>
      <c r="D55" s="8">
        <v>0</v>
      </c>
      <c r="E55" s="8">
        <v>0</v>
      </c>
      <c r="F55" s="8">
        <f t="shared" si="7"/>
        <v>0</v>
      </c>
      <c r="G55" s="10">
        <v>0</v>
      </c>
      <c r="H55" s="10">
        <v>0</v>
      </c>
      <c r="I55" s="10">
        <v>0</v>
      </c>
      <c r="J55" s="10">
        <v>3</v>
      </c>
      <c r="K55" s="10">
        <v>3</v>
      </c>
      <c r="L55" s="9">
        <f>(I55+J55)-K55</f>
        <v>0</v>
      </c>
      <c r="M55" s="10">
        <f>17207+1253+1026</f>
        <v>19486</v>
      </c>
      <c r="N55" s="10">
        <v>0</v>
      </c>
    </row>
    <row r="56" spans="1:14" ht="24.75" customHeight="1">
      <c r="A56" s="12" t="s">
        <v>91</v>
      </c>
      <c r="B56" s="10"/>
      <c r="C56" s="8">
        <f>C57</f>
        <v>1</v>
      </c>
      <c r="D56" s="8">
        <f>D57</f>
        <v>0</v>
      </c>
      <c r="E56" s="8">
        <f>E57</f>
        <v>1</v>
      </c>
      <c r="F56" s="8">
        <f t="shared" si="7"/>
        <v>0</v>
      </c>
      <c r="G56" s="8">
        <f aca="true" t="shared" si="14" ref="G56:N56">G57</f>
        <v>187.5</v>
      </c>
      <c r="H56" s="8">
        <f t="shared" si="14"/>
        <v>187.5</v>
      </c>
      <c r="I56" s="8">
        <f t="shared" si="14"/>
        <v>0</v>
      </c>
      <c r="J56" s="8">
        <f t="shared" si="14"/>
        <v>1</v>
      </c>
      <c r="K56" s="8">
        <f t="shared" si="14"/>
        <v>0</v>
      </c>
      <c r="L56" s="8">
        <f t="shared" si="14"/>
        <v>1</v>
      </c>
      <c r="M56" s="8">
        <f t="shared" si="14"/>
        <v>0</v>
      </c>
      <c r="N56" s="8">
        <f t="shared" si="14"/>
        <v>0</v>
      </c>
    </row>
    <row r="57" spans="1:14" ht="24.75" customHeight="1">
      <c r="A57" s="12"/>
      <c r="B57" s="10" t="s">
        <v>99</v>
      </c>
      <c r="C57" s="8">
        <v>1</v>
      </c>
      <c r="D57" s="8">
        <v>0</v>
      </c>
      <c r="E57" s="8">
        <v>1</v>
      </c>
      <c r="F57" s="8">
        <f>(C57+D57)-E57</f>
        <v>0</v>
      </c>
      <c r="G57" s="10">
        <v>187.5</v>
      </c>
      <c r="H57" s="10">
        <v>187.5</v>
      </c>
      <c r="I57" s="10">
        <v>0</v>
      </c>
      <c r="J57" s="10">
        <v>1</v>
      </c>
      <c r="K57" s="10">
        <v>0</v>
      </c>
      <c r="L57" s="10">
        <f>(I57+J57)-K57</f>
        <v>1</v>
      </c>
      <c r="M57" s="10">
        <v>0</v>
      </c>
      <c r="N57" s="10">
        <v>0</v>
      </c>
    </row>
    <row r="58" spans="1:14" ht="24.75" customHeight="1">
      <c r="A58" s="12" t="s">
        <v>58</v>
      </c>
      <c r="B58" s="11"/>
      <c r="C58" s="8">
        <f>SUM(C59:C61)</f>
        <v>0</v>
      </c>
      <c r="D58" s="8">
        <f aca="true" t="shared" si="15" ref="D58:N58">SUM(D59:D61)</f>
        <v>1</v>
      </c>
      <c r="E58" s="8">
        <f t="shared" si="15"/>
        <v>0</v>
      </c>
      <c r="F58" s="8">
        <f t="shared" si="15"/>
        <v>1</v>
      </c>
      <c r="G58" s="8">
        <f t="shared" si="15"/>
        <v>0</v>
      </c>
      <c r="H58" s="8">
        <f t="shared" si="15"/>
        <v>1000</v>
      </c>
      <c r="I58" s="8">
        <f t="shared" si="15"/>
        <v>4</v>
      </c>
      <c r="J58" s="8">
        <f t="shared" si="15"/>
        <v>9</v>
      </c>
      <c r="K58" s="8">
        <f t="shared" si="15"/>
        <v>4</v>
      </c>
      <c r="L58" s="8">
        <f t="shared" si="15"/>
        <v>9</v>
      </c>
      <c r="M58" s="8">
        <f t="shared" si="15"/>
        <v>9819.6</v>
      </c>
      <c r="N58" s="8">
        <f t="shared" si="15"/>
        <v>36831</v>
      </c>
    </row>
    <row r="59" spans="1:14" ht="24.75" customHeight="1">
      <c r="A59" s="12"/>
      <c r="B59" s="11" t="s">
        <v>13</v>
      </c>
      <c r="C59" s="8">
        <v>0</v>
      </c>
      <c r="D59" s="8">
        <v>1</v>
      </c>
      <c r="E59" s="8">
        <v>0</v>
      </c>
      <c r="F59" s="8">
        <f t="shared" si="7"/>
        <v>1</v>
      </c>
      <c r="G59" s="10">
        <v>0</v>
      </c>
      <c r="H59" s="10">
        <v>1000</v>
      </c>
      <c r="I59" s="10">
        <v>2</v>
      </c>
      <c r="J59" s="10">
        <v>1</v>
      </c>
      <c r="K59" s="10">
        <v>2</v>
      </c>
      <c r="L59" s="10">
        <f>(I59+J59)-K59</f>
        <v>1</v>
      </c>
      <c r="M59" s="10">
        <v>0</v>
      </c>
      <c r="N59" s="10">
        <f>5733.7+578.3+300</f>
        <v>6612</v>
      </c>
    </row>
    <row r="60" spans="1:15" ht="24.75" customHeight="1">
      <c r="A60" s="12"/>
      <c r="B60" s="11" t="s">
        <v>59</v>
      </c>
      <c r="C60" s="8">
        <v>0</v>
      </c>
      <c r="D60" s="8">
        <v>0</v>
      </c>
      <c r="E60" s="8">
        <v>0</v>
      </c>
      <c r="F60" s="8">
        <f t="shared" si="7"/>
        <v>0</v>
      </c>
      <c r="G60" s="10">
        <v>0</v>
      </c>
      <c r="H60" s="10">
        <v>0</v>
      </c>
      <c r="I60" s="10">
        <v>2</v>
      </c>
      <c r="J60" s="10">
        <v>5</v>
      </c>
      <c r="K60" s="10">
        <v>2</v>
      </c>
      <c r="L60" s="10">
        <f>(I60+J60)-K60</f>
        <v>5</v>
      </c>
      <c r="M60" s="10">
        <f>709+902.6+747.6+1231.2+1416.2+1716.4+1343.8</f>
        <v>8066.8</v>
      </c>
      <c r="N60" s="10">
        <f>761.3+805.7+2429.7+4001.4+5664.8+6865.6+3359.5</f>
        <v>23888</v>
      </c>
      <c r="O60" s="9"/>
    </row>
    <row r="61" spans="1:14" ht="24.75" customHeight="1">
      <c r="A61" s="23"/>
      <c r="B61" s="3" t="s">
        <v>92</v>
      </c>
      <c r="C61" s="38">
        <v>0</v>
      </c>
      <c r="D61" s="38">
        <v>0</v>
      </c>
      <c r="E61" s="38">
        <v>0</v>
      </c>
      <c r="F61" s="38">
        <f>(C61+D61)-E61</f>
        <v>0</v>
      </c>
      <c r="G61" s="21">
        <v>0</v>
      </c>
      <c r="H61" s="21">
        <v>0</v>
      </c>
      <c r="I61" s="21">
        <v>0</v>
      </c>
      <c r="J61" s="21">
        <v>3</v>
      </c>
      <c r="K61" s="21">
        <v>0</v>
      </c>
      <c r="L61" s="21">
        <v>3</v>
      </c>
      <c r="M61" s="21">
        <f>477.8+368+907</f>
        <v>1752.8</v>
      </c>
      <c r="N61" s="21">
        <f>1911.2+1472+2947.8</f>
        <v>6331</v>
      </c>
    </row>
    <row r="62" spans="1:15" ht="25.5" customHeight="1">
      <c r="A62" s="12" t="s">
        <v>60</v>
      </c>
      <c r="B62" s="11"/>
      <c r="C62" s="8">
        <f aca="true" t="shared" si="16" ref="C62:K62">SUM(C63:C66)</f>
        <v>0</v>
      </c>
      <c r="D62" s="8">
        <f t="shared" si="16"/>
        <v>1</v>
      </c>
      <c r="E62" s="8">
        <f t="shared" si="16"/>
        <v>0</v>
      </c>
      <c r="F62" s="8">
        <f t="shared" si="16"/>
        <v>1</v>
      </c>
      <c r="G62" s="10">
        <f t="shared" si="16"/>
        <v>0</v>
      </c>
      <c r="H62" s="10">
        <f t="shared" si="16"/>
        <v>1319.455</v>
      </c>
      <c r="I62" s="10">
        <f t="shared" si="16"/>
        <v>2</v>
      </c>
      <c r="J62" s="10">
        <f t="shared" si="16"/>
        <v>2</v>
      </c>
      <c r="K62" s="10">
        <f t="shared" si="16"/>
        <v>3</v>
      </c>
      <c r="L62" s="9">
        <f>(I62+J62)-K62</f>
        <v>1</v>
      </c>
      <c r="M62" s="10">
        <f>SUM(M63:M66)</f>
        <v>1486.203</v>
      </c>
      <c r="N62" s="10">
        <f>SUM(N63:N66)</f>
        <v>11287.479</v>
      </c>
      <c r="O62" s="9"/>
    </row>
    <row r="63" spans="1:14" ht="18" customHeight="1">
      <c r="A63" s="12"/>
      <c r="B63" s="11" t="s">
        <v>61</v>
      </c>
      <c r="C63" s="8">
        <v>0</v>
      </c>
      <c r="D63" s="8">
        <v>1</v>
      </c>
      <c r="E63" s="8">
        <v>0</v>
      </c>
      <c r="F63" s="8">
        <f aca="true" t="shared" si="17" ref="F63:F70">(C63+D63)-E63</f>
        <v>1</v>
      </c>
      <c r="G63" s="10">
        <v>0</v>
      </c>
      <c r="H63" s="10">
        <v>1319.455</v>
      </c>
      <c r="I63" s="10">
        <v>0</v>
      </c>
      <c r="J63" s="8">
        <v>1</v>
      </c>
      <c r="K63" s="8">
        <v>1</v>
      </c>
      <c r="L63" s="9">
        <v>0</v>
      </c>
      <c r="M63" s="8">
        <v>338</v>
      </c>
      <c r="N63" s="8">
        <v>1350.479</v>
      </c>
    </row>
    <row r="64" spans="1:14" ht="18" customHeight="1">
      <c r="A64" s="12"/>
      <c r="B64" s="11" t="s">
        <v>81</v>
      </c>
      <c r="C64" s="8">
        <v>0</v>
      </c>
      <c r="D64" s="8">
        <v>0</v>
      </c>
      <c r="E64" s="8">
        <v>0</v>
      </c>
      <c r="F64" s="8">
        <f t="shared" si="17"/>
        <v>0</v>
      </c>
      <c r="G64" s="10">
        <v>0</v>
      </c>
      <c r="H64" s="10">
        <v>0</v>
      </c>
      <c r="I64" s="9">
        <v>1</v>
      </c>
      <c r="J64" s="8">
        <v>0</v>
      </c>
      <c r="K64" s="8">
        <v>1</v>
      </c>
      <c r="L64" s="9">
        <f>(I64+J64)-K64</f>
        <v>0</v>
      </c>
      <c r="M64" s="8">
        <v>0</v>
      </c>
      <c r="N64" s="8">
        <v>7164</v>
      </c>
    </row>
    <row r="65" spans="1:14" ht="18" customHeight="1">
      <c r="A65" s="12"/>
      <c r="B65" s="9" t="s">
        <v>98</v>
      </c>
      <c r="C65" s="8">
        <v>0</v>
      </c>
      <c r="D65" s="8">
        <v>0</v>
      </c>
      <c r="E65" s="8">
        <v>0</v>
      </c>
      <c r="F65" s="8">
        <f t="shared" si="17"/>
        <v>0</v>
      </c>
      <c r="G65" s="10">
        <v>0</v>
      </c>
      <c r="H65" s="10">
        <v>0</v>
      </c>
      <c r="I65" s="9">
        <v>1</v>
      </c>
      <c r="J65" s="8">
        <v>1</v>
      </c>
      <c r="K65" s="8">
        <v>1</v>
      </c>
      <c r="L65" s="9">
        <f>(I65+J65)-K65</f>
        <v>1</v>
      </c>
      <c r="M65" s="8">
        <v>1148.203</v>
      </c>
      <c r="N65" s="8">
        <v>2773</v>
      </c>
    </row>
    <row r="66" spans="1:14" ht="18" customHeight="1">
      <c r="A66" s="12"/>
      <c r="B66" s="9" t="s">
        <v>96</v>
      </c>
      <c r="C66" s="8">
        <v>0</v>
      </c>
      <c r="D66" s="8">
        <v>0</v>
      </c>
      <c r="E66" s="8">
        <v>0</v>
      </c>
      <c r="F66" s="8">
        <f t="shared" si="17"/>
        <v>0</v>
      </c>
      <c r="G66" s="9">
        <v>0</v>
      </c>
      <c r="H66" s="9">
        <v>0</v>
      </c>
      <c r="I66" s="9">
        <v>0</v>
      </c>
      <c r="J66" s="8">
        <v>0</v>
      </c>
      <c r="K66" s="8">
        <v>0</v>
      </c>
      <c r="L66" s="9">
        <f>(I66+J66)-K66</f>
        <v>0</v>
      </c>
      <c r="M66" s="8">
        <v>0</v>
      </c>
      <c r="N66" s="8">
        <v>0</v>
      </c>
    </row>
    <row r="67" spans="1:14" ht="18" customHeight="1">
      <c r="A67" s="12" t="s">
        <v>62</v>
      </c>
      <c r="B67" s="11"/>
      <c r="C67" s="8">
        <f aca="true" t="shared" si="18" ref="C67:I67">C68</f>
        <v>0</v>
      </c>
      <c r="D67" s="8">
        <f t="shared" si="18"/>
        <v>0</v>
      </c>
      <c r="E67" s="8">
        <f t="shared" si="18"/>
        <v>0</v>
      </c>
      <c r="F67" s="8">
        <f t="shared" si="18"/>
        <v>0</v>
      </c>
      <c r="G67" s="8">
        <f t="shared" si="18"/>
        <v>0</v>
      </c>
      <c r="H67" s="8">
        <f t="shared" si="18"/>
        <v>0</v>
      </c>
      <c r="I67" s="8">
        <f t="shared" si="18"/>
        <v>0</v>
      </c>
      <c r="J67" s="8">
        <f>J68</f>
        <v>1</v>
      </c>
      <c r="K67" s="8">
        <f>K68</f>
        <v>0</v>
      </c>
      <c r="L67" s="8">
        <f>L68</f>
        <v>1</v>
      </c>
      <c r="M67" s="8">
        <f>M68</f>
        <v>0</v>
      </c>
      <c r="N67" s="8">
        <f>N68</f>
        <v>5000</v>
      </c>
    </row>
    <row r="68" spans="1:15" ht="18" customHeight="1">
      <c r="A68" s="12"/>
      <c r="B68" s="10" t="s">
        <v>97</v>
      </c>
      <c r="C68" s="8">
        <v>0</v>
      </c>
      <c r="D68" s="8">
        <v>0</v>
      </c>
      <c r="E68" s="8">
        <v>0</v>
      </c>
      <c r="F68" s="8">
        <f t="shared" si="17"/>
        <v>0</v>
      </c>
      <c r="G68" s="10">
        <v>0</v>
      </c>
      <c r="H68" s="10">
        <v>0</v>
      </c>
      <c r="I68" s="10">
        <v>0</v>
      </c>
      <c r="J68" s="10">
        <v>1</v>
      </c>
      <c r="K68" s="10">
        <v>0</v>
      </c>
      <c r="L68" s="9">
        <f>(I68+J68)-K68</f>
        <v>1</v>
      </c>
      <c r="M68" s="8">
        <v>0</v>
      </c>
      <c r="N68" s="8">
        <v>5000</v>
      </c>
      <c r="O68" s="9"/>
    </row>
    <row r="69" spans="1:16" ht="18" customHeight="1">
      <c r="A69" s="12" t="s">
        <v>63</v>
      </c>
      <c r="B69" s="10"/>
      <c r="C69" s="8">
        <f>C70</f>
        <v>0</v>
      </c>
      <c r="D69" s="8">
        <f>D70</f>
        <v>0</v>
      </c>
      <c r="E69" s="8">
        <f>E70</f>
        <v>0</v>
      </c>
      <c r="F69" s="8">
        <f t="shared" si="17"/>
        <v>0</v>
      </c>
      <c r="G69" s="8">
        <f aca="true" t="shared" si="19" ref="G69:N69">G70</f>
        <v>0</v>
      </c>
      <c r="H69" s="8">
        <f t="shared" si="19"/>
        <v>0</v>
      </c>
      <c r="I69" s="8">
        <f t="shared" si="19"/>
        <v>0</v>
      </c>
      <c r="J69" s="8">
        <f t="shared" si="19"/>
        <v>1</v>
      </c>
      <c r="K69" s="8">
        <f t="shared" si="19"/>
        <v>1</v>
      </c>
      <c r="L69" s="8">
        <f t="shared" si="19"/>
        <v>0</v>
      </c>
      <c r="M69" s="8">
        <f t="shared" si="19"/>
        <v>0</v>
      </c>
      <c r="N69" s="8">
        <f t="shared" si="19"/>
        <v>200</v>
      </c>
      <c r="P69" s="9"/>
    </row>
    <row r="70" spans="1:14" ht="18" customHeight="1">
      <c r="A70" s="23"/>
      <c r="B70" s="40" t="s">
        <v>64</v>
      </c>
      <c r="C70" s="38">
        <v>0</v>
      </c>
      <c r="D70" s="38">
        <v>0</v>
      </c>
      <c r="E70" s="38">
        <v>0</v>
      </c>
      <c r="F70" s="38">
        <f t="shared" si="17"/>
        <v>0</v>
      </c>
      <c r="G70" s="21">
        <v>0</v>
      </c>
      <c r="H70" s="21">
        <v>0</v>
      </c>
      <c r="I70" s="21">
        <v>0</v>
      </c>
      <c r="J70" s="21">
        <v>1</v>
      </c>
      <c r="K70" s="21">
        <v>1</v>
      </c>
      <c r="L70" s="21">
        <f>(I70+J70)-K70</f>
        <v>0</v>
      </c>
      <c r="M70" s="38">
        <v>0</v>
      </c>
      <c r="N70" s="38">
        <v>200</v>
      </c>
    </row>
    <row r="71" spans="1:21" ht="16.5" customHeight="1">
      <c r="A71" s="9" t="s">
        <v>0</v>
      </c>
      <c r="F71" s="10" t="s">
        <v>2</v>
      </c>
      <c r="G71" s="10"/>
      <c r="H71" s="10"/>
      <c r="L71" s="29"/>
      <c r="U71" s="10"/>
    </row>
    <row r="72" spans="1:13" ht="16.5" customHeight="1">
      <c r="A72" s="28" t="s">
        <v>65</v>
      </c>
      <c r="B72" s="28" t="s">
        <v>66</v>
      </c>
      <c r="C72" s="28"/>
      <c r="F72" s="10"/>
      <c r="G72" s="10"/>
      <c r="H72" s="10"/>
      <c r="M72" s="9" t="s">
        <v>67</v>
      </c>
    </row>
    <row r="73" spans="1:12" ht="16.5" customHeight="1">
      <c r="A73" s="30" t="s">
        <v>0</v>
      </c>
      <c r="B73" s="30"/>
      <c r="C73" s="30"/>
      <c r="D73" s="30"/>
      <c r="E73" s="31"/>
      <c r="F73" s="10" t="s">
        <v>1</v>
      </c>
      <c r="G73" s="10"/>
      <c r="H73" s="10"/>
      <c r="L73" s="31"/>
    </row>
    <row r="74" spans="1:8" ht="5.25" customHeight="1">
      <c r="A74" s="30"/>
      <c r="B74" s="30"/>
      <c r="C74" s="30"/>
      <c r="D74" s="30"/>
      <c r="E74" s="31"/>
      <c r="G74" s="31"/>
      <c r="H74" s="31"/>
    </row>
    <row r="75" spans="1:14" ht="15.75" customHeight="1">
      <c r="A75" s="32" t="s">
        <v>68</v>
      </c>
      <c r="B75" s="32"/>
      <c r="C75" s="32"/>
      <c r="D75" s="32"/>
      <c r="E75" s="1"/>
      <c r="F75" s="1"/>
      <c r="G75" s="1"/>
      <c r="H75" s="1"/>
      <c r="I75" s="1"/>
      <c r="J75" s="1"/>
      <c r="K75" s="1"/>
      <c r="L75" s="1"/>
      <c r="M75" s="1"/>
      <c r="N75" s="1"/>
    </row>
    <row r="76" spans="1:15" ht="15.75" customHeight="1">
      <c r="A76" s="32" t="s">
        <v>93</v>
      </c>
      <c r="B76" s="32"/>
      <c r="C76" s="32"/>
      <c r="D76" s="32"/>
      <c r="E76" s="1"/>
      <c r="F76" s="1"/>
      <c r="G76" s="1"/>
      <c r="H76" s="1"/>
      <c r="I76" s="1"/>
      <c r="J76" s="1"/>
      <c r="K76" s="1"/>
      <c r="L76" s="1"/>
      <c r="M76" s="1"/>
      <c r="N76" s="1"/>
      <c r="O76" s="2"/>
    </row>
    <row r="77" spans="1:20" s="1" customFormat="1" ht="15.75" customHeight="1">
      <c r="A77" s="32" t="s">
        <v>69</v>
      </c>
      <c r="B77" s="32"/>
      <c r="O77" s="2"/>
      <c r="P77" s="2"/>
      <c r="Q77" s="2"/>
      <c r="R77" s="2"/>
      <c r="S77" s="2"/>
      <c r="T77" s="2"/>
    </row>
    <row r="78" spans="1:20" s="1" customFormat="1" ht="15.75" customHeight="1">
      <c r="A78" s="33" t="s">
        <v>70</v>
      </c>
      <c r="B78" s="32"/>
      <c r="C78" s="32"/>
      <c r="D78" s="32"/>
      <c r="O78" s="2"/>
      <c r="P78" s="2"/>
      <c r="Q78" s="2"/>
      <c r="R78" s="2"/>
      <c r="S78" s="2"/>
      <c r="T78" s="2"/>
    </row>
    <row r="79" spans="1:20" s="1" customFormat="1" ht="15.75" customHeight="1">
      <c r="A79" s="33" t="s">
        <v>71</v>
      </c>
      <c r="B79" s="34"/>
      <c r="C79" s="33"/>
      <c r="D79" s="33"/>
      <c r="O79" s="2"/>
      <c r="P79" s="2"/>
      <c r="Q79" s="2"/>
      <c r="R79" s="2"/>
      <c r="S79" s="2"/>
      <c r="T79" s="2"/>
    </row>
    <row r="80" spans="1:20" s="1" customFormat="1" ht="15.75" customHeight="1">
      <c r="A80" s="35" t="s">
        <v>72</v>
      </c>
      <c r="B80" s="35"/>
      <c r="I80" s="4"/>
      <c r="J80" s="5"/>
      <c r="K80" s="5"/>
      <c r="L80" s="2"/>
      <c r="M80" s="2"/>
      <c r="N80" s="2"/>
      <c r="O80" s="2"/>
      <c r="P80" s="2"/>
      <c r="Q80" s="2"/>
      <c r="R80" s="2"/>
      <c r="S80" s="2"/>
      <c r="T80" s="2"/>
    </row>
    <row r="81" spans="1:20" s="1" customFormat="1" ht="15.75" customHeight="1">
      <c r="A81" s="32" t="s">
        <v>103</v>
      </c>
      <c r="B81" s="28"/>
      <c r="C81" s="9"/>
      <c r="D81" s="9"/>
      <c r="E81" s="9"/>
      <c r="F81" s="9"/>
      <c r="G81" s="9"/>
      <c r="H81" s="9"/>
      <c r="I81" s="9"/>
      <c r="J81" s="9"/>
      <c r="K81" s="9"/>
      <c r="L81" s="9"/>
      <c r="M81" s="9"/>
      <c r="N81" s="4"/>
      <c r="O81" s="2"/>
      <c r="P81" s="2"/>
      <c r="Q81" s="2"/>
      <c r="R81" s="2"/>
      <c r="S81" s="2"/>
      <c r="T81" s="2"/>
    </row>
    <row r="82" spans="1:20" s="1" customFormat="1" ht="15.75" customHeight="1">
      <c r="A82" s="32" t="s">
        <v>102</v>
      </c>
      <c r="B82" s="28"/>
      <c r="C82" s="9"/>
      <c r="D82" s="9"/>
      <c r="E82" s="9"/>
      <c r="F82" s="9"/>
      <c r="G82" s="9"/>
      <c r="H82" s="9"/>
      <c r="I82" s="9"/>
      <c r="J82" s="9"/>
      <c r="K82" s="9"/>
      <c r="L82" s="9"/>
      <c r="M82" s="9"/>
      <c r="N82" s="4"/>
      <c r="O82" s="2"/>
      <c r="P82" s="2"/>
      <c r="Q82" s="2"/>
      <c r="R82" s="2"/>
      <c r="S82" s="2"/>
      <c r="T82" s="2"/>
    </row>
    <row r="83" spans="1:54" s="7" customFormat="1" ht="15.75" customHeight="1">
      <c r="A83" s="32" t="s">
        <v>104</v>
      </c>
      <c r="B83" s="28"/>
      <c r="C83" s="9"/>
      <c r="D83" s="9"/>
      <c r="E83" s="9"/>
      <c r="F83" s="9"/>
      <c r="G83" s="9"/>
      <c r="H83" s="9"/>
      <c r="I83" s="9"/>
      <c r="J83" s="9"/>
      <c r="K83" s="9"/>
      <c r="L83" s="9"/>
      <c r="M83" s="9"/>
      <c r="O83" s="10"/>
      <c r="P83" s="2"/>
      <c r="Q83" s="2"/>
      <c r="R83" s="2"/>
      <c r="S83" s="2"/>
      <c r="T83" s="2"/>
      <c r="U83" s="2"/>
      <c r="V83" s="2"/>
      <c r="W83" s="2"/>
      <c r="X83" s="2"/>
      <c r="Y83" s="2"/>
      <c r="Z83" s="2"/>
      <c r="AA83" s="2"/>
      <c r="AB83" s="2"/>
      <c r="AC83" s="2"/>
      <c r="AD83" s="2"/>
      <c r="AE83" s="2"/>
      <c r="AF83" s="6"/>
      <c r="AG83" s="6"/>
      <c r="AH83" s="6"/>
      <c r="AI83" s="6"/>
      <c r="AJ83" s="6"/>
      <c r="AK83" s="6"/>
      <c r="AL83" s="6"/>
      <c r="AM83" s="6"/>
      <c r="AN83" s="6"/>
      <c r="AO83" s="6"/>
      <c r="AP83" s="6"/>
      <c r="AQ83" s="6"/>
      <c r="AR83" s="6"/>
      <c r="AS83" s="6"/>
      <c r="AT83" s="6"/>
      <c r="AU83" s="6"/>
      <c r="AV83" s="6"/>
      <c r="AW83" s="6"/>
      <c r="AX83" s="6"/>
      <c r="AY83" s="6"/>
      <c r="AZ83" s="6"/>
      <c r="BA83" s="6"/>
      <c r="BB83" s="6"/>
    </row>
    <row r="84" spans="1:14" ht="15.75" customHeight="1">
      <c r="A84" s="32" t="s">
        <v>100</v>
      </c>
      <c r="N84" s="4" t="s">
        <v>101</v>
      </c>
    </row>
    <row r="85" spans="1:14" ht="16.5">
      <c r="A85" s="32" t="s">
        <v>107</v>
      </c>
      <c r="N85" s="4" t="s">
        <v>106</v>
      </c>
    </row>
  </sheetData>
  <mergeCells count="26">
    <mergeCell ref="K7:K8"/>
    <mergeCell ref="L7:L8"/>
    <mergeCell ref="M7:M9"/>
    <mergeCell ref="N7:N9"/>
    <mergeCell ref="G7:G9"/>
    <mergeCell ref="H7:H9"/>
    <mergeCell ref="I7:I8"/>
    <mergeCell ref="J7:J8"/>
    <mergeCell ref="C7:C8"/>
    <mergeCell ref="D7:D8"/>
    <mergeCell ref="E7:E8"/>
    <mergeCell ref="F7:F8"/>
    <mergeCell ref="A3:N3"/>
    <mergeCell ref="A4:N4"/>
    <mergeCell ref="A5:A8"/>
    <mergeCell ref="B5:B8"/>
    <mergeCell ref="C5:H5"/>
    <mergeCell ref="I5:N5"/>
    <mergeCell ref="C6:F6"/>
    <mergeCell ref="G6:H6"/>
    <mergeCell ref="I6:L6"/>
    <mergeCell ref="M6:N6"/>
    <mergeCell ref="K1:L1"/>
    <mergeCell ref="M1:N1"/>
    <mergeCell ref="K2:L2"/>
    <mergeCell ref="M2:N2"/>
  </mergeCells>
  <printOptions/>
  <pageMargins left="0.7480314960629921" right="0.7480314960629921" top="0.7874015748031497" bottom="0.7874015748031497" header="0.5118110236220472" footer="0.5118110236220472"/>
  <pageSetup horizontalDpi="600" verticalDpi="600" orientation="landscape" paperSize="8" r:id="rId2"/>
  <headerFooter alignWithMargins="0">
    <oddFooter>&amp;C第&amp;P頁</oddFooter>
  </headerFooter>
  <rowBreaks count="3" manualBreakCount="3">
    <brk id="25" max="255" man="1"/>
    <brk id="46" max="255" man="1"/>
    <brk id="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96安全評估</dc:title>
  <dc:subject>96安全評估</dc:subject>
  <dc:creator>經濟部水利署</dc:creator>
  <cp:keywords>96安全評估</cp:keywords>
  <dc:description>96安全評估</dc:description>
  <cp:lastModifiedBy>A120120</cp:lastModifiedBy>
  <cp:lastPrinted>2015-03-19T09:22:17Z</cp:lastPrinted>
  <dcterms:created xsi:type="dcterms:W3CDTF">2002-08-07T06:48:21Z</dcterms:created>
  <dcterms:modified xsi:type="dcterms:W3CDTF">2015-03-19T09:33:33Z</dcterms:modified>
  <cp:category>I6Z</cp:category>
  <cp:version/>
  <cp:contentType/>
  <cp:contentStatus/>
</cp:coreProperties>
</file>