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2120" windowHeight="8715" activeTab="0"/>
  </bookViews>
  <sheets>
    <sheet name="sta.357" sheetId="1" r:id="rId1"/>
    <sheet name="工作表2" sheetId="2" r:id="rId2"/>
  </sheets>
  <definedNames>
    <definedName name="_xlnm.Print_Area" localSheetId="0">'sta.357'!$A$1:$R$143</definedName>
  </definedNames>
  <calcPr fullCalcOnLoad="1"/>
</workbook>
</file>

<file path=xl/sharedStrings.xml><?xml version="1.0" encoding="utf-8"?>
<sst xmlns="http://schemas.openxmlformats.org/spreadsheetml/2006/main" count="153" uniqueCount="97">
  <si>
    <t>基隆</t>
  </si>
  <si>
    <t>新竹</t>
  </si>
  <si>
    <t>阿里山</t>
  </si>
  <si>
    <t>高雄</t>
  </si>
  <si>
    <t>花蓮</t>
  </si>
  <si>
    <t>恆春</t>
  </si>
  <si>
    <t>成功</t>
  </si>
  <si>
    <t>嘉義</t>
  </si>
  <si>
    <t>大武</t>
  </si>
  <si>
    <t>東吉島</t>
  </si>
  <si>
    <t>蘭嶼</t>
  </si>
  <si>
    <t>澎湖</t>
  </si>
  <si>
    <t>彭佳嶼</t>
  </si>
  <si>
    <t>蘇澳</t>
  </si>
  <si>
    <t>日月潭</t>
  </si>
  <si>
    <t>臺中</t>
  </si>
  <si>
    <t>臺南</t>
  </si>
  <si>
    <t>臺北</t>
  </si>
  <si>
    <t>臺東</t>
  </si>
  <si>
    <t>淡水</t>
  </si>
  <si>
    <t>梧棲</t>
  </si>
  <si>
    <t>宜蘭</t>
  </si>
  <si>
    <t>玉山</t>
  </si>
  <si>
    <t>竹子湖</t>
  </si>
  <si>
    <t>單位：毫米</t>
  </si>
  <si>
    <t>水利統計簡訊</t>
  </si>
  <si>
    <t xml:space="preserve">  　      2.枯水期為1月至4月及11、12月各月降雨量之總和。</t>
  </si>
  <si>
    <t>資料來源：中央氣象局。</t>
  </si>
  <si>
    <t>附　　註：1.豐水期為5月至10月各月降雨量之總和。</t>
  </si>
  <si>
    <t>%</t>
  </si>
  <si>
    <t>板橋</t>
  </si>
  <si>
    <t>金門</t>
  </si>
  <si>
    <t>馬祖</t>
  </si>
  <si>
    <t>鞍部</t>
  </si>
  <si>
    <t>桃園</t>
  </si>
  <si>
    <t>新屋</t>
  </si>
  <si>
    <t>苗栗</t>
  </si>
  <si>
    <t>彰化</t>
  </si>
  <si>
    <t>雲林</t>
  </si>
  <si>
    <t>屏東</t>
  </si>
  <si>
    <t>鞍部</t>
  </si>
  <si>
    <r>
      <t>4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</si>
  <si>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</si>
  <si>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</si>
  <si>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7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</si>
  <si>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</si>
  <si>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</si>
  <si>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10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</si>
  <si>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</si>
  <si>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</si>
  <si>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rPr>
        <sz val="8"/>
        <rFont val="標楷體"/>
        <family val="4"/>
      </rPr>
      <t>氣象
測站別</t>
    </r>
  </si>
  <si>
    <r>
      <rPr>
        <sz val="11"/>
        <rFont val="標楷體"/>
        <family val="4"/>
      </rPr>
      <t>雨量</t>
    </r>
  </si>
  <si>
    <r>
      <rPr>
        <sz val="8"/>
        <rFont val="標楷體"/>
        <family val="4"/>
      </rPr>
      <t>　月別　　　　</t>
    </r>
  </si>
  <si>
    <r>
      <rPr>
        <sz val="11"/>
        <rFont val="標楷體"/>
        <family val="4"/>
      </rPr>
      <t>總計</t>
    </r>
  </si>
  <si>
    <r>
      <rPr>
        <sz val="11"/>
        <rFont val="標楷體"/>
        <family val="4"/>
      </rPr>
      <t>豐水期</t>
    </r>
  </si>
  <si>
    <r>
      <rPr>
        <sz val="11"/>
        <rFont val="標楷體"/>
        <family val="4"/>
      </rPr>
      <t>枯水期</t>
    </r>
  </si>
  <si>
    <r>
      <t>1</t>
    </r>
    <r>
      <rPr>
        <sz val="11"/>
        <rFont val="標楷體"/>
        <family val="4"/>
      </rPr>
      <t>月</t>
    </r>
  </si>
  <si>
    <r>
      <t>2</t>
    </r>
    <r>
      <rPr>
        <sz val="11"/>
        <rFont val="標楷體"/>
        <family val="4"/>
      </rPr>
      <t>月</t>
    </r>
  </si>
  <si>
    <r>
      <t>3</t>
    </r>
    <r>
      <rPr>
        <sz val="11"/>
        <rFont val="標楷體"/>
        <family val="4"/>
      </rPr>
      <t>月</t>
    </r>
  </si>
  <si>
    <r>
      <t xml:space="preserve">      </t>
    </r>
    <r>
      <rPr>
        <sz val="11"/>
        <rFont val="標楷體"/>
        <family val="4"/>
      </rPr>
      <t>編製單位：經濟部水利署主計室</t>
    </r>
  </si>
  <si>
    <r>
      <rPr>
        <sz val="8"/>
        <rFont val="標楷體"/>
        <family val="4"/>
      </rPr>
      <t>　月別　　　　</t>
    </r>
  </si>
  <si>
    <r>
      <rPr>
        <sz val="11"/>
        <rFont val="標楷體"/>
        <family val="4"/>
      </rPr>
      <t>總計</t>
    </r>
  </si>
  <si>
    <r>
      <rPr>
        <sz val="11"/>
        <rFont val="標楷體"/>
        <family val="4"/>
      </rPr>
      <t>豐水期</t>
    </r>
  </si>
  <si>
    <r>
      <rPr>
        <sz val="11"/>
        <rFont val="標楷體"/>
        <family val="4"/>
      </rPr>
      <t>枯水期</t>
    </r>
  </si>
  <si>
    <r>
      <t>1</t>
    </r>
    <r>
      <rPr>
        <sz val="11"/>
        <rFont val="標楷體"/>
        <family val="4"/>
      </rPr>
      <t>月</t>
    </r>
  </si>
  <si>
    <r>
      <t>2</t>
    </r>
    <r>
      <rPr>
        <sz val="11"/>
        <rFont val="標楷體"/>
        <family val="4"/>
      </rPr>
      <t>月</t>
    </r>
  </si>
  <si>
    <r>
      <t>3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</si>
  <si>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</si>
  <si>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</si>
  <si>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</si>
  <si>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</si>
  <si>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</si>
  <si>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</si>
  <si>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rPr>
        <sz val="8"/>
        <rFont val="標楷體"/>
        <family val="4"/>
      </rPr>
      <t>氣象
測站別</t>
    </r>
  </si>
  <si>
    <r>
      <rPr>
        <sz val="11"/>
        <rFont val="標楷體"/>
        <family val="4"/>
      </rPr>
      <t>雨量</t>
    </r>
  </si>
  <si>
    <t>%</t>
  </si>
  <si>
    <t>基隆市中正區</t>
  </si>
  <si>
    <t>彭佳嶼</t>
  </si>
  <si>
    <t>北</t>
  </si>
  <si>
    <t>中</t>
  </si>
  <si>
    <t>臺北市北投區</t>
  </si>
  <si>
    <t>竹子湖</t>
  </si>
  <si>
    <t>南</t>
  </si>
  <si>
    <t>東</t>
  </si>
  <si>
    <t>新屋</t>
  </si>
  <si>
    <t>苗栗</t>
  </si>
  <si>
    <t>南投縣魚池鄉</t>
  </si>
  <si>
    <t>日月潭</t>
  </si>
  <si>
    <t>宜蘭縣蘇澳鎮</t>
  </si>
  <si>
    <t>蘇澳</t>
  </si>
  <si>
    <t>蘭嶼</t>
  </si>
  <si>
    <r>
      <t>12</t>
    </r>
    <r>
      <rPr>
        <sz val="10"/>
        <rFont val="細明體"/>
        <family val="3"/>
      </rPr>
      <t>月</t>
    </r>
  </si>
  <si>
    <t xml:space="preserve">          3.T表示雨跡，降水量小於0.1mm。</t>
  </si>
  <si>
    <t>T</t>
  </si>
  <si>
    <t>STA.357</t>
  </si>
  <si>
    <r>
      <t>臺灣地區</t>
    </r>
    <r>
      <rPr>
        <sz val="14"/>
        <color indexed="56"/>
        <rFont val="Times New Roman"/>
        <family val="1"/>
      </rPr>
      <t>108</t>
    </r>
    <r>
      <rPr>
        <sz val="14"/>
        <color indexed="56"/>
        <rFont val="標楷體"/>
        <family val="4"/>
      </rPr>
      <t>年降雨量概況</t>
    </r>
  </si>
  <si>
    <r>
      <t>109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星期一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</si>
</sst>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00"/>
    <numFmt numFmtId="179" formatCode="0.000"/>
    <numFmt numFmtId="180" formatCode="0_);[Red]\(0\)"/>
    <numFmt numFmtId="181" formatCode="0.00_);[Red]\(0.00\)"/>
    <numFmt numFmtId="182" formatCode="#,##0.0_);[Red]\(#,##0.0\)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 "/>
    <numFmt numFmtId="188" formatCode="0.00000_ "/>
    <numFmt numFmtId="189" formatCode="m&quot;月&quot;d&quot;日&quot;"/>
    <numFmt numFmtId="190" formatCode="_-&quot;$&quot;* #,##0.0_-;\-&quot;$&quot;* #,##0.0_-;_-&quot;$&quot;* &quot;-&quot;?_-;_-@_-"/>
    <numFmt numFmtId="191" formatCode="_-* #,##0.0_-;\-* #,##0.0_-;_-* &quot;-&quot;?_-;_-@_-"/>
    <numFmt numFmtId="192" formatCode="[$€-2]\ #,##0.00_);[Red]\([$€-2]\ #,##0.00\)"/>
    <numFmt numFmtId="193" formatCode="#,##0_);[Red]\(#,##0\)"/>
    <numFmt numFmtId="194" formatCode="#,##0.0_ "/>
    <numFmt numFmtId="195" formatCode="#,##0.00_);[Red]\(#,##0.00\)"/>
    <numFmt numFmtId="196" formatCode="0_ "/>
    <numFmt numFmtId="197" formatCode="0.000000000000_ "/>
    <numFmt numFmtId="198" formatCode="0.000_ "/>
  </numFmts>
  <fonts count="83">
    <font>
      <sz val="12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24"/>
      <color indexed="12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sz val="12"/>
      <color indexed="4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4"/>
      <color indexed="56"/>
      <name val="標楷體"/>
      <family val="4"/>
    </font>
    <font>
      <sz val="14"/>
      <color indexed="56"/>
      <name val="Times New Roman"/>
      <family val="1"/>
    </font>
    <font>
      <sz val="11"/>
      <color indexed="48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16"/>
      <name val="新細明體"/>
      <family val="1"/>
    </font>
    <font>
      <b/>
      <sz val="15"/>
      <color indexed="16"/>
      <name val="新細明體"/>
      <family val="1"/>
    </font>
    <font>
      <b/>
      <sz val="13"/>
      <color indexed="16"/>
      <name val="新細明體"/>
      <family val="1"/>
    </font>
    <font>
      <b/>
      <sz val="11"/>
      <color indexed="1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56"/>
      <name val="新細明體"/>
      <family val="1"/>
    </font>
    <font>
      <sz val="11"/>
      <color indexed="8"/>
      <name val="新細明體"/>
      <family val="1"/>
    </font>
    <font>
      <sz val="15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0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36"/>
      <color indexed="8"/>
      <name val="Calibri"/>
      <family val="2"/>
    </font>
    <font>
      <b/>
      <sz val="36"/>
      <color indexed="8"/>
      <name val="新細明體"/>
      <family val="1"/>
    </font>
    <font>
      <sz val="11"/>
      <color indexed="8"/>
      <name val="標楷體"/>
      <family val="4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8"/>
      <color indexed="8"/>
      <name val="標楷體"/>
      <family val="4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2060"/>
      <name val="新細明體"/>
      <family val="1"/>
    </font>
    <font>
      <sz val="11"/>
      <color theme="1"/>
      <name val="Calibri"/>
      <family val="1"/>
    </font>
    <font>
      <sz val="14"/>
      <color rgb="FF00206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3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15" fillId="0" borderId="0" xfId="0" applyNumberFormat="1" applyFont="1" applyAlignment="1">
      <alignment horizontal="right" vertical="center" wrapText="1"/>
    </xf>
    <xf numFmtId="187" fontId="15" fillId="0" borderId="0" xfId="0" applyNumberFormat="1" applyFont="1" applyBorder="1" applyAlignment="1">
      <alignment horizontal="right" vertical="center" wrapText="1"/>
    </xf>
    <xf numFmtId="187" fontId="15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91" fontId="15" fillId="0" borderId="0" xfId="0" applyNumberFormat="1" applyFont="1" applyAlignment="1">
      <alignment horizontal="right" vertical="center" wrapText="1"/>
    </xf>
    <xf numFmtId="194" fontId="15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2" fontId="80" fillId="0" borderId="0" xfId="0" applyNumberFormat="1" applyFont="1" applyFill="1" applyBorder="1" applyAlignment="1">
      <alignment horizontal="right" vertical="center" wrapText="1"/>
    </xf>
    <xf numFmtId="183" fontId="80" fillId="0" borderId="0" xfId="0" applyNumberFormat="1" applyFont="1" applyFill="1" applyBorder="1" applyAlignment="1">
      <alignment horizontal="right" vertical="center" wrapText="1"/>
    </xf>
    <xf numFmtId="182" fontId="80" fillId="0" borderId="10" xfId="0" applyNumberFormat="1" applyFont="1" applyFill="1" applyBorder="1" applyAlignment="1">
      <alignment horizontal="right" vertical="center" wrapText="1"/>
    </xf>
    <xf numFmtId="183" fontId="8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2" fillId="0" borderId="0" xfId="34" applyFont="1" applyAlignment="1">
      <alignment horizontal="right"/>
      <protection/>
    </xf>
    <xf numFmtId="0" fontId="25" fillId="0" borderId="0" xfId="0" applyFont="1" applyFill="1" applyAlignment="1">
      <alignment/>
    </xf>
    <xf numFmtId="176" fontId="25" fillId="33" borderId="0" xfId="0" applyNumberFormat="1" applyFont="1" applyFill="1" applyAlignment="1">
      <alignment/>
    </xf>
    <xf numFmtId="0" fontId="81" fillId="0" borderId="0" xfId="0" applyFont="1" applyAlignment="1">
      <alignment vertical="center"/>
    </xf>
    <xf numFmtId="0" fontId="21" fillId="34" borderId="11" xfId="33" applyFont="1" applyFill="1" applyBorder="1" applyAlignment="1">
      <alignment horizontal="left" vertical="center" wrapText="1"/>
      <protection/>
    </xf>
    <xf numFmtId="176" fontId="22" fillId="34" borderId="12" xfId="33" applyNumberFormat="1" applyFont="1" applyFill="1" applyBorder="1" applyAlignment="1">
      <alignment horizontal="centerContinuous" vertical="center" wrapText="1"/>
      <protection/>
    </xf>
    <xf numFmtId="176" fontId="22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81" fontId="22" fillId="34" borderId="12" xfId="33" applyNumberFormat="1" applyFont="1" applyFill="1" applyBorder="1" applyAlignment="1">
      <alignment horizontal="centerContinuous" vertical="center" wrapText="1"/>
      <protection/>
    </xf>
    <xf numFmtId="183" fontId="0" fillId="0" borderId="0" xfId="0" applyNumberFormat="1" applyAlignment="1">
      <alignment vertical="center"/>
    </xf>
    <xf numFmtId="0" fontId="21" fillId="34" borderId="13" xfId="33" applyFont="1" applyFill="1" applyBorder="1" applyAlignment="1">
      <alignment horizontal="left" vertical="center" wrapText="1"/>
      <protection/>
    </xf>
    <xf numFmtId="176" fontId="22" fillId="34" borderId="12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187" fontId="15" fillId="0" borderId="0" xfId="33" applyNumberFormat="1" applyFont="1" applyFill="1" applyAlignment="1">
      <alignment horizontal="right" vertical="center" wrapText="1"/>
      <protection/>
    </xf>
    <xf numFmtId="18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63" fillId="0" borderId="0" xfId="0" applyFont="1" applyAlignment="1">
      <alignment vertical="center"/>
    </xf>
    <xf numFmtId="0" fontId="8" fillId="36" borderId="14" xfId="33" applyFont="1" applyFill="1" applyBorder="1" applyAlignment="1">
      <alignment horizontal="center" vertical="center" wrapText="1"/>
      <protection/>
    </xf>
    <xf numFmtId="0" fontId="8" fillId="9" borderId="14" xfId="33" applyFont="1" applyFill="1" applyBorder="1" applyAlignment="1">
      <alignment horizontal="center" vertical="center" wrapText="1"/>
      <protection/>
    </xf>
    <xf numFmtId="49" fontId="15" fillId="0" borderId="0" xfId="33" applyNumberFormat="1" applyFont="1" applyFill="1" applyAlignment="1">
      <alignment horizontal="right" vertical="center" wrapText="1"/>
      <protection/>
    </xf>
    <xf numFmtId="0" fontId="8" fillId="37" borderId="14" xfId="33" applyFont="1" applyFill="1" applyBorder="1" applyAlignment="1">
      <alignment horizontal="center" vertical="center" wrapText="1"/>
      <protection/>
    </xf>
    <xf numFmtId="0" fontId="8" fillId="17" borderId="14" xfId="33" applyFont="1" applyFill="1" applyBorder="1" applyAlignment="1">
      <alignment horizontal="center" vertical="center" wrapText="1"/>
      <protection/>
    </xf>
    <xf numFmtId="187" fontId="15" fillId="0" borderId="0" xfId="33" applyNumberFormat="1" applyFont="1" applyFill="1" applyBorder="1" applyAlignment="1">
      <alignment horizontal="right" vertical="center" wrapText="1"/>
      <protection/>
    </xf>
    <xf numFmtId="0" fontId="8" fillId="9" borderId="13" xfId="3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87" fontId="0" fillId="0" borderId="0" xfId="0" applyNumberFormat="1" applyAlignment="1">
      <alignment vertical="center"/>
    </xf>
    <xf numFmtId="182" fontId="28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 vertical="center"/>
    </xf>
    <xf numFmtId="182" fontId="27" fillId="0" borderId="0" xfId="0" applyNumberFormat="1" applyFont="1" applyAlignment="1">
      <alignment horizontal="right" vertical="center" wrapText="1"/>
    </xf>
    <xf numFmtId="182" fontId="27" fillId="0" borderId="0" xfId="0" applyNumberFormat="1" applyFont="1" applyBorder="1" applyAlignment="1">
      <alignment horizontal="right" vertical="center" wrapText="1"/>
    </xf>
    <xf numFmtId="182" fontId="27" fillId="0" borderId="10" xfId="0" applyNumberFormat="1" applyFont="1" applyBorder="1" applyAlignment="1">
      <alignment horizontal="right" vertical="center" wrapText="1"/>
    </xf>
    <xf numFmtId="182" fontId="80" fillId="0" borderId="15" xfId="0" applyNumberFormat="1" applyFont="1" applyFill="1" applyBorder="1" applyAlignment="1">
      <alignment horizontal="right" vertical="center" wrapText="1"/>
    </xf>
    <xf numFmtId="187" fontId="15" fillId="0" borderId="0" xfId="0" applyNumberFormat="1" applyFont="1" applyFill="1" applyAlignment="1">
      <alignment horizontal="right" vertical="center" wrapText="1"/>
    </xf>
    <xf numFmtId="0" fontId="21" fillId="38" borderId="11" xfId="0" applyFont="1" applyFill="1" applyBorder="1" applyAlignment="1">
      <alignment horizontal="left" vertical="center" wrapText="1"/>
    </xf>
    <xf numFmtId="176" fontId="22" fillId="38" borderId="12" xfId="0" applyNumberFormat="1" applyFont="1" applyFill="1" applyBorder="1" applyAlignment="1">
      <alignment horizontal="centerContinuous" vertical="center" wrapText="1"/>
    </xf>
    <xf numFmtId="0" fontId="21" fillId="38" borderId="13" xfId="0" applyFont="1" applyFill="1" applyBorder="1" applyAlignment="1">
      <alignment horizontal="left" vertical="center" wrapText="1"/>
    </xf>
    <xf numFmtId="176" fontId="22" fillId="38" borderId="12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95" fontId="0" fillId="39" borderId="0" xfId="0" applyNumberFormat="1" applyFill="1" applyAlignment="1">
      <alignment vertical="center"/>
    </xf>
    <xf numFmtId="182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2" fillId="40" borderId="16" xfId="0" applyNumberFormat="1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176" fontId="22" fillId="40" borderId="17" xfId="0" applyNumberFormat="1" applyFont="1" applyFill="1" applyBorder="1" applyAlignment="1">
      <alignment horizontal="center" vertical="center" wrapText="1"/>
    </xf>
    <xf numFmtId="0" fontId="12" fillId="40" borderId="18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176" fontId="22" fillId="38" borderId="12" xfId="0" applyNumberFormat="1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176" fontId="22" fillId="34" borderId="12" xfId="33" applyNumberFormat="1" applyFont="1" applyFill="1" applyBorder="1" applyAlignment="1">
      <alignment horizontal="center" vertical="center" wrapText="1"/>
      <protection/>
    </xf>
    <xf numFmtId="0" fontId="12" fillId="34" borderId="12" xfId="33" applyFont="1" applyFill="1" applyBorder="1" applyAlignment="1">
      <alignment horizontal="center" vertical="center" wrapText="1"/>
      <protection/>
    </xf>
    <xf numFmtId="176" fontId="22" fillId="41" borderId="12" xfId="33" applyNumberFormat="1" applyFont="1" applyFill="1" applyBorder="1" applyAlignment="1">
      <alignment horizontal="center" vertical="center" wrapText="1"/>
      <protection/>
    </xf>
    <xf numFmtId="0" fontId="12" fillId="41" borderId="12" xfId="33" applyFont="1" applyFill="1" applyBorder="1" applyAlignment="1">
      <alignment horizontal="center" vertical="center" wrapText="1"/>
      <protection/>
    </xf>
    <xf numFmtId="176" fontId="22" fillId="41" borderId="19" xfId="33" applyNumberFormat="1" applyFont="1" applyFill="1" applyBorder="1" applyAlignment="1">
      <alignment horizontal="center" vertical="center" wrapText="1"/>
      <protection/>
    </xf>
    <xf numFmtId="0" fontId="12" fillId="41" borderId="19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ta35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臺灣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725"/>
          <c:w val="0.966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595959"/>
              </a:soli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'工作表2'!$W$26:$W$37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12月</c:v>
                </c:pt>
              </c:strCache>
            </c:strRef>
          </c:cat>
          <c:val>
            <c:numRef>
              <c:f>'工作表2'!$I$39:$T$39</c:f>
              <c:numCache>
                <c:ptCount val="12"/>
                <c:pt idx="0">
                  <c:v>107.93823529411763</c:v>
                </c:pt>
                <c:pt idx="1">
                  <c:v>57.861764705882344</c:v>
                </c:pt>
                <c:pt idx="2">
                  <c:v>151.5764705882353</c:v>
                </c:pt>
                <c:pt idx="3">
                  <c:v>128.42058823529413</c:v>
                </c:pt>
                <c:pt idx="4">
                  <c:v>345.6411764705883</c:v>
                </c:pt>
                <c:pt idx="5">
                  <c:v>342.8588235294118</c:v>
                </c:pt>
                <c:pt idx="6">
                  <c:v>230.39117647058822</c:v>
                </c:pt>
                <c:pt idx="7">
                  <c:v>410.32058823529417</c:v>
                </c:pt>
                <c:pt idx="8">
                  <c:v>274.67647058823536</c:v>
                </c:pt>
                <c:pt idx="9">
                  <c:v>62.97941176470587</c:v>
                </c:pt>
                <c:pt idx="10">
                  <c:v>63</c:v>
                </c:pt>
                <c:pt idx="11">
                  <c:v>161.05588235294115</c:v>
                </c:pt>
              </c:numCache>
            </c:numRef>
          </c:val>
        </c:ser>
        <c:gapWidth val="39"/>
        <c:axId val="5417059"/>
        <c:axId val="48753532"/>
      </c:bar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4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中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07"/>
          <c:w val="0.954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91A7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dPt>
            <c:idx val="5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dPt>
            <c:idx val="6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dPt>
            <c:idx val="7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dPt>
            <c:idx val="8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dPt>
            <c:idx val="9"/>
            <c:invertIfNegative val="0"/>
            <c:spPr>
              <a:solidFill>
                <a:srgbClr val="3891A7"/>
              </a:solidFill>
              <a:ln w="38100">
                <a:solidFill>
                  <a:srgbClr val="0066CC"/>
                </a:solidFill>
              </a:ln>
            </c:spPr>
          </c:dPt>
          <c:cat>
            <c:strRef>
              <c:f>'工作表2'!$W$26:$W$37</c:f>
              <c:strCache/>
            </c:strRef>
          </c:cat>
          <c:val>
            <c:numRef>
              <c:f>'工作表2'!$AB$5:$AM$5</c:f>
              <c:numCache/>
            </c:numRef>
          </c:val>
        </c:ser>
        <c:gapWidth val="39"/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021"/>
        <c:crossesAt val="1"/>
        <c:crossBetween val="between"/>
        <c:dispUnits/>
      </c:valAx>
      <c:spPr>
        <a:solidFill>
          <a:srgbClr val="FFCC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南部地區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08925"/>
          <c:w val="0.99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dPt>
            <c:idx val="5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dPt>
            <c:idx val="6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dPt>
            <c:idx val="7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dPt>
            <c:idx val="8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dPt>
            <c:idx val="9"/>
            <c:invertIfNegative val="0"/>
            <c:spPr>
              <a:solidFill>
                <a:srgbClr val="3891A7"/>
              </a:solidFill>
              <a:ln w="38100">
                <a:solidFill>
                  <a:srgbClr val="339966"/>
                </a:solidFill>
              </a:ln>
            </c:spPr>
          </c:dPt>
          <c:cat>
            <c:strRef>
              <c:f>'工作表2'!$W$26:$W$37</c:f>
              <c:strCache/>
            </c:strRef>
          </c:cat>
          <c:val>
            <c:numRef>
              <c:f>'工作表2'!$AB$7:$AM$7</c:f>
              <c:numCache/>
            </c:numRef>
          </c:val>
        </c:ser>
        <c:gapWidth val="39"/>
        <c:axId val="56781255"/>
        <c:axId val="41269248"/>
      </c:bar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1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81255"/>
        <c:crossesAt val="1"/>
        <c:crossBetween val="between"/>
        <c:dispUnits/>
      </c:valAx>
      <c:spPr>
        <a:solidFill>
          <a:srgbClr val="FFC78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東部地區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0.078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835"/>
          <c:w val="0.979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dPt>
            <c:idx val="5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dPt>
            <c:idx val="6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dPt>
            <c:idx val="7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dPt>
            <c:idx val="8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dPt>
            <c:idx val="9"/>
            <c:invertIfNegative val="0"/>
            <c:spPr>
              <a:solidFill>
                <a:srgbClr val="3891A7"/>
              </a:solidFill>
              <a:ln w="38100">
                <a:solidFill>
                  <a:srgbClr val="9999FF"/>
                </a:solidFill>
              </a:ln>
            </c:spPr>
          </c:dPt>
          <c:cat>
            <c:strRef>
              <c:f>'工作表2'!$W$26:$W$37</c:f>
              <c:strCache/>
            </c:strRef>
          </c:cat>
          <c:val>
            <c:numRef>
              <c:f>'工作表2'!$AB$9:$AM$9</c:f>
              <c:numCache/>
            </c:numRef>
          </c:val>
        </c:ser>
        <c:gapWidth val="39"/>
        <c:axId val="35878913"/>
        <c:axId val="54474762"/>
      </c:bar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99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北部地區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25"/>
          <c:w val="0.966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dPt>
            <c:idx val="7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dPt>
            <c:idx val="8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dPt>
            <c:idx val="9"/>
            <c:invertIfNegative val="0"/>
            <c:spPr>
              <a:solidFill>
                <a:srgbClr val="595959"/>
              </a:solidFill>
              <a:ln w="38100">
                <a:solidFill>
                  <a:srgbClr val="FFCC00"/>
                </a:solidFill>
              </a:ln>
            </c:spPr>
          </c:dPt>
          <c:cat>
            <c:strRef>
              <c:f>'工作表2'!$W$26:$W$37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12月</c:v>
                </c:pt>
              </c:strCache>
            </c:strRef>
          </c:cat>
          <c:val>
            <c:numRef>
              <c:f>'工作表2'!$AB$3:$AM$3</c:f>
              <c:numCache>
                <c:ptCount val="12"/>
                <c:pt idx="0">
                  <c:v>243.45000000000002</c:v>
                </c:pt>
                <c:pt idx="1">
                  <c:v>91.90833333333335</c:v>
                </c:pt>
                <c:pt idx="2">
                  <c:v>203.52499999999998</c:v>
                </c:pt>
                <c:pt idx="3">
                  <c:v>193.08333333333334</c:v>
                </c:pt>
                <c:pt idx="4">
                  <c:v>418.62499999999994</c:v>
                </c:pt>
                <c:pt idx="5">
                  <c:v>390.4333333333334</c:v>
                </c:pt>
                <c:pt idx="6">
                  <c:v>179.9</c:v>
                </c:pt>
                <c:pt idx="7">
                  <c:v>233.55833333333337</c:v>
                </c:pt>
                <c:pt idx="8">
                  <c:v>509.38333333333327</c:v>
                </c:pt>
                <c:pt idx="9">
                  <c:v>110.00833333333333</c:v>
                </c:pt>
                <c:pt idx="10">
                  <c:v>152.90833333333333</c:v>
                </c:pt>
                <c:pt idx="11">
                  <c:v>256.6166666666666</c:v>
                </c:pt>
              </c:numCache>
            </c:numRef>
          </c:val>
        </c:ser>
        <c:gapWidth val="39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55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28605"/>
        <c:crossesAt val="1"/>
        <c:crossBetween val="between"/>
        <c:dispUnits/>
      </c:valAx>
      <c:spPr>
        <a:solidFill>
          <a:srgbClr val="D4EBF1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中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0725"/>
          <c:w val="0.95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dPt>
            <c:idx val="5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dPt>
            <c:idx val="6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dPt>
            <c:idx val="7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dPt>
            <c:idx val="8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dPt>
            <c:idx val="9"/>
            <c:invertIfNegative val="0"/>
            <c:spPr>
              <a:solidFill>
                <a:srgbClr val="595959"/>
              </a:solidFill>
              <a:ln w="38100">
                <a:solidFill>
                  <a:srgbClr val="339966"/>
                </a:solidFill>
              </a:ln>
            </c:spPr>
          </c:dPt>
          <c:cat>
            <c:strRef>
              <c:f>'工作表2'!$W$26:$W$37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12月</c:v>
                </c:pt>
              </c:strCache>
            </c:strRef>
          </c:cat>
          <c:val>
            <c:numRef>
              <c:f>'工作表2'!$AB$5:$AM$5</c:f>
              <c:numCache>
                <c:ptCount val="12"/>
                <c:pt idx="0">
                  <c:v>13.666666666666666</c:v>
                </c:pt>
                <c:pt idx="1">
                  <c:v>14.333333333333334</c:v>
                </c:pt>
                <c:pt idx="2">
                  <c:v>180.75</c:v>
                </c:pt>
                <c:pt idx="3">
                  <c:v>103.75</c:v>
                </c:pt>
                <c:pt idx="4">
                  <c:v>375.4166666666667</c:v>
                </c:pt>
                <c:pt idx="5">
                  <c:v>473.1666666666667</c:v>
                </c:pt>
                <c:pt idx="6">
                  <c:v>155.66666666666666</c:v>
                </c:pt>
                <c:pt idx="7">
                  <c:v>579.4166666666666</c:v>
                </c:pt>
                <c:pt idx="8">
                  <c:v>90.5</c:v>
                </c:pt>
                <c:pt idx="9">
                  <c:v>8.916666666666666</c:v>
                </c:pt>
                <c:pt idx="10">
                  <c:v>0</c:v>
                </c:pt>
                <c:pt idx="11">
                  <c:v>120.25</c:v>
                </c:pt>
              </c:numCache>
            </c:numRef>
          </c:val>
        </c:ser>
        <c:gapWidth val="39"/>
        <c:axId val="40735863"/>
        <c:axId val="31078448"/>
      </c:bar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3"/>
              <c:y val="0.16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At val="1"/>
        <c:crossBetween val="between"/>
        <c:dispUnits/>
      </c:valAx>
      <c:spPr>
        <a:solidFill>
          <a:srgbClr val="D4EBF1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南部地區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905"/>
          <c:w val="0.989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dPt>
            <c:idx val="5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dPt>
            <c:idx val="6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dPt>
            <c:idx val="7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dPt>
            <c:idx val="8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dPt>
            <c:idx val="9"/>
            <c:invertIfNegative val="0"/>
            <c:spPr>
              <a:solidFill>
                <a:srgbClr val="595959"/>
              </a:solidFill>
              <a:ln w="38100">
                <a:solidFill>
                  <a:srgbClr val="FFCC99"/>
                </a:solidFill>
              </a:ln>
            </c:spPr>
          </c:dPt>
          <c:cat>
            <c:strRef>
              <c:f>'工作表2'!$W$26:$W$37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12月</c:v>
                </c:pt>
              </c:strCache>
            </c:strRef>
          </c:cat>
          <c:val>
            <c:numRef>
              <c:f>'工作表2'!$AB$7:$AM$7</c:f>
              <c:numCache>
                <c:ptCount val="12"/>
                <c:pt idx="0">
                  <c:v>18.9</c:v>
                </c:pt>
                <c:pt idx="1">
                  <c:v>13.222222222222221</c:v>
                </c:pt>
                <c:pt idx="2">
                  <c:v>102.24444444444444</c:v>
                </c:pt>
                <c:pt idx="3">
                  <c:v>92.78888888888889</c:v>
                </c:pt>
                <c:pt idx="4">
                  <c:v>351.84444444444443</c:v>
                </c:pt>
                <c:pt idx="5">
                  <c:v>332.76666666666665</c:v>
                </c:pt>
                <c:pt idx="6">
                  <c:v>405.21111111111105</c:v>
                </c:pt>
                <c:pt idx="7">
                  <c:v>632.7111111111112</c:v>
                </c:pt>
                <c:pt idx="8">
                  <c:v>156.37777777777777</c:v>
                </c:pt>
                <c:pt idx="9">
                  <c:v>29.333333333333332</c:v>
                </c:pt>
                <c:pt idx="10">
                  <c:v>1.1125</c:v>
                </c:pt>
                <c:pt idx="11">
                  <c:v>93.46666666666667</c:v>
                </c:pt>
              </c:numCache>
            </c:numRef>
          </c:val>
        </c:ser>
        <c:gapWidth val="39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1"/>
              <c:y val="0.15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577"/>
        <c:crossesAt val="1"/>
        <c:crossBetween val="between"/>
        <c:dispUnits/>
      </c:valAx>
      <c:spPr>
        <a:solidFill>
          <a:srgbClr val="D4EBF1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年豐水期和枯水期降雨量比較圖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42"/>
          <c:w val="0.985"/>
          <c:h val="0.93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'工作表2'!$E$1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3891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'工作表2'!$C$3:$C$36</c:f>
              <c:strCache>
                <c:ptCount val="34"/>
                <c:pt idx="0">
                  <c:v>彭佳嶼</c:v>
                </c:pt>
                <c:pt idx="1">
                  <c:v>基隆</c:v>
                </c:pt>
                <c:pt idx="2">
                  <c:v>臺北</c:v>
                </c:pt>
                <c:pt idx="3">
                  <c:v>鞍部</c:v>
                </c:pt>
                <c:pt idx="4">
                  <c:v>竹子湖</c:v>
                </c:pt>
                <c:pt idx="5">
                  <c:v>淡水</c:v>
                </c:pt>
                <c:pt idx="6">
                  <c:v>板橋</c:v>
                </c:pt>
                <c:pt idx="7">
                  <c:v>桃園</c:v>
                </c:pt>
                <c:pt idx="8">
                  <c:v>新屋</c:v>
                </c:pt>
                <c:pt idx="9">
                  <c:v>新竹</c:v>
                </c:pt>
                <c:pt idx="10">
                  <c:v>苗栗</c:v>
                </c:pt>
                <c:pt idx="11">
                  <c:v>臺中</c:v>
                </c:pt>
                <c:pt idx="12">
                  <c:v>梧棲</c:v>
                </c:pt>
                <c:pt idx="13">
                  <c:v>彰化</c:v>
                </c:pt>
                <c:pt idx="14">
                  <c:v>日月潭</c:v>
                </c:pt>
                <c:pt idx="15">
                  <c:v>雲林</c:v>
                </c:pt>
                <c:pt idx="16">
                  <c:v>嘉義</c:v>
                </c:pt>
                <c:pt idx="17">
                  <c:v>阿里山</c:v>
                </c:pt>
                <c:pt idx="18">
                  <c:v>玉山</c:v>
                </c:pt>
                <c:pt idx="19">
                  <c:v>臺南</c:v>
                </c:pt>
                <c:pt idx="20">
                  <c:v>高雄</c:v>
                </c:pt>
                <c:pt idx="21">
                  <c:v>屏東</c:v>
                </c:pt>
                <c:pt idx="22">
                  <c:v>恆春</c:v>
                </c:pt>
                <c:pt idx="23">
                  <c:v>宜蘭</c:v>
                </c:pt>
                <c:pt idx="24">
                  <c:v>蘇澳</c:v>
                </c:pt>
                <c:pt idx="25">
                  <c:v>花蓮</c:v>
                </c:pt>
                <c:pt idx="26">
                  <c:v>成功</c:v>
                </c:pt>
                <c:pt idx="27">
                  <c:v>臺東</c:v>
                </c:pt>
                <c:pt idx="28">
                  <c:v>大武</c:v>
                </c:pt>
                <c:pt idx="29">
                  <c:v>蘭嶼</c:v>
                </c:pt>
                <c:pt idx="30">
                  <c:v>馬祖</c:v>
                </c:pt>
                <c:pt idx="31">
                  <c:v>金門</c:v>
                </c:pt>
                <c:pt idx="32">
                  <c:v>澎湖</c:v>
                </c:pt>
                <c:pt idx="33">
                  <c:v>東吉島</c:v>
                </c:pt>
              </c:strCache>
            </c:strRef>
          </c:cat>
          <c:val>
            <c:numRef>
              <c:f>'工作表2'!$E$3:$E$36</c:f>
              <c:numCache>
                <c:ptCount val="34"/>
                <c:pt idx="0">
                  <c:v>808.5</c:v>
                </c:pt>
                <c:pt idx="1">
                  <c:v>1922.3</c:v>
                </c:pt>
                <c:pt idx="2">
                  <c:v>1811.1999999999998</c:v>
                </c:pt>
                <c:pt idx="3">
                  <c:v>3322.2000000000003</c:v>
                </c:pt>
                <c:pt idx="4">
                  <c:v>3057.1000000000004</c:v>
                </c:pt>
                <c:pt idx="5">
                  <c:v>1946</c:v>
                </c:pt>
                <c:pt idx="6">
                  <c:v>1738.6</c:v>
                </c:pt>
                <c:pt idx="7">
                  <c:v>1541.5</c:v>
                </c:pt>
                <c:pt idx="8">
                  <c:v>1410.5</c:v>
                </c:pt>
                <c:pt idx="9">
                  <c:v>1361.1000000000001</c:v>
                </c:pt>
                <c:pt idx="10">
                  <c:v>1323</c:v>
                </c:pt>
                <c:pt idx="11">
                  <c:v>2094.5</c:v>
                </c:pt>
                <c:pt idx="12">
                  <c:v>1223.5</c:v>
                </c:pt>
                <c:pt idx="13">
                  <c:v>1399</c:v>
                </c:pt>
                <c:pt idx="14">
                  <c:v>2411</c:v>
                </c:pt>
                <c:pt idx="15">
                  <c:v>1647.5</c:v>
                </c:pt>
                <c:pt idx="16">
                  <c:v>1660.9</c:v>
                </c:pt>
                <c:pt idx="17">
                  <c:v>3505.1000000000004</c:v>
                </c:pt>
                <c:pt idx="18">
                  <c:v>2281.5</c:v>
                </c:pt>
                <c:pt idx="19">
                  <c:v>1952.5</c:v>
                </c:pt>
                <c:pt idx="20">
                  <c:v>2079.5</c:v>
                </c:pt>
                <c:pt idx="21">
                  <c:v>2332.5</c:v>
                </c:pt>
                <c:pt idx="22">
                  <c:v>2161.8</c:v>
                </c:pt>
                <c:pt idx="23">
                  <c:v>1569.4</c:v>
                </c:pt>
                <c:pt idx="24">
                  <c:v>1614.5</c:v>
                </c:pt>
                <c:pt idx="25">
                  <c:v>1123</c:v>
                </c:pt>
                <c:pt idx="26">
                  <c:v>1015.9000000000001</c:v>
                </c:pt>
                <c:pt idx="27">
                  <c:v>879.3</c:v>
                </c:pt>
                <c:pt idx="28">
                  <c:v>1539.1000000000001</c:v>
                </c:pt>
                <c:pt idx="29">
                  <c:v>1590.7</c:v>
                </c:pt>
                <c:pt idx="30">
                  <c:v>677.1</c:v>
                </c:pt>
                <c:pt idx="31">
                  <c:v>472.8</c:v>
                </c:pt>
                <c:pt idx="32">
                  <c:v>519.3000000000001</c:v>
                </c:pt>
                <c:pt idx="33">
                  <c:v>681.0999999999999</c:v>
                </c:pt>
              </c:numCache>
            </c:numRef>
          </c:val>
        </c:ser>
        <c:ser>
          <c:idx val="1"/>
          <c:order val="1"/>
          <c:tx>
            <c:strRef>
              <c:f>'工作表2'!$G$1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E17B7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'工作表2'!$C$3:$C$36</c:f>
              <c:strCache>
                <c:ptCount val="34"/>
                <c:pt idx="0">
                  <c:v>彭佳嶼</c:v>
                </c:pt>
                <c:pt idx="1">
                  <c:v>基隆</c:v>
                </c:pt>
                <c:pt idx="2">
                  <c:v>臺北</c:v>
                </c:pt>
                <c:pt idx="3">
                  <c:v>鞍部</c:v>
                </c:pt>
                <c:pt idx="4">
                  <c:v>竹子湖</c:v>
                </c:pt>
                <c:pt idx="5">
                  <c:v>淡水</c:v>
                </c:pt>
                <c:pt idx="6">
                  <c:v>板橋</c:v>
                </c:pt>
                <c:pt idx="7">
                  <c:v>桃園</c:v>
                </c:pt>
                <c:pt idx="8">
                  <c:v>新屋</c:v>
                </c:pt>
                <c:pt idx="9">
                  <c:v>新竹</c:v>
                </c:pt>
                <c:pt idx="10">
                  <c:v>苗栗</c:v>
                </c:pt>
                <c:pt idx="11">
                  <c:v>臺中</c:v>
                </c:pt>
                <c:pt idx="12">
                  <c:v>梧棲</c:v>
                </c:pt>
                <c:pt idx="13">
                  <c:v>彰化</c:v>
                </c:pt>
                <c:pt idx="14">
                  <c:v>日月潭</c:v>
                </c:pt>
                <c:pt idx="15">
                  <c:v>雲林</c:v>
                </c:pt>
                <c:pt idx="16">
                  <c:v>嘉義</c:v>
                </c:pt>
                <c:pt idx="17">
                  <c:v>阿里山</c:v>
                </c:pt>
                <c:pt idx="18">
                  <c:v>玉山</c:v>
                </c:pt>
                <c:pt idx="19">
                  <c:v>臺南</c:v>
                </c:pt>
                <c:pt idx="20">
                  <c:v>高雄</c:v>
                </c:pt>
                <c:pt idx="21">
                  <c:v>屏東</c:v>
                </c:pt>
                <c:pt idx="22">
                  <c:v>恆春</c:v>
                </c:pt>
                <c:pt idx="23">
                  <c:v>宜蘭</c:v>
                </c:pt>
                <c:pt idx="24">
                  <c:v>蘇澳</c:v>
                </c:pt>
                <c:pt idx="25">
                  <c:v>花蓮</c:v>
                </c:pt>
                <c:pt idx="26">
                  <c:v>成功</c:v>
                </c:pt>
                <c:pt idx="27">
                  <c:v>臺東</c:v>
                </c:pt>
                <c:pt idx="28">
                  <c:v>大武</c:v>
                </c:pt>
                <c:pt idx="29">
                  <c:v>蘭嶼</c:v>
                </c:pt>
                <c:pt idx="30">
                  <c:v>馬祖</c:v>
                </c:pt>
                <c:pt idx="31">
                  <c:v>金門</c:v>
                </c:pt>
                <c:pt idx="32">
                  <c:v>澎湖</c:v>
                </c:pt>
                <c:pt idx="33">
                  <c:v>東吉島</c:v>
                </c:pt>
              </c:strCache>
            </c:strRef>
          </c:cat>
          <c:val>
            <c:numRef>
              <c:f>'工作表2'!$G$3:$G$36</c:f>
              <c:numCache>
                <c:ptCount val="34"/>
                <c:pt idx="0">
                  <c:v>662.3</c:v>
                </c:pt>
                <c:pt idx="1">
                  <c:v>1595.1999999999998</c:v>
                </c:pt>
                <c:pt idx="2">
                  <c:v>558.4</c:v>
                </c:pt>
                <c:pt idx="3">
                  <c:v>1729.1</c:v>
                </c:pt>
                <c:pt idx="4">
                  <c:v>1762.4</c:v>
                </c:pt>
                <c:pt idx="5">
                  <c:v>771</c:v>
                </c:pt>
                <c:pt idx="6">
                  <c:v>632</c:v>
                </c:pt>
                <c:pt idx="7">
                  <c:v>673</c:v>
                </c:pt>
                <c:pt idx="8">
                  <c:v>685.6</c:v>
                </c:pt>
                <c:pt idx="9">
                  <c:v>737.2</c:v>
                </c:pt>
                <c:pt idx="10">
                  <c:v>609.5</c:v>
                </c:pt>
                <c:pt idx="11">
                  <c:v>413.5</c:v>
                </c:pt>
                <c:pt idx="12">
                  <c:v>437</c:v>
                </c:pt>
                <c:pt idx="13">
                  <c:v>334.5</c:v>
                </c:pt>
                <c:pt idx="14">
                  <c:v>460</c:v>
                </c:pt>
                <c:pt idx="15">
                  <c:v>342</c:v>
                </c:pt>
                <c:pt idx="16">
                  <c:v>316.9</c:v>
                </c:pt>
                <c:pt idx="17">
                  <c:v>620.5</c:v>
                </c:pt>
                <c:pt idx="18">
                  <c:v>444.8</c:v>
                </c:pt>
                <c:pt idx="19">
                  <c:v>224.7</c:v>
                </c:pt>
                <c:pt idx="20">
                  <c:v>146.5</c:v>
                </c:pt>
                <c:pt idx="21">
                  <c:v>155.5</c:v>
                </c:pt>
                <c:pt idx="22">
                  <c:v>125.5</c:v>
                </c:pt>
                <c:pt idx="23">
                  <c:v>1115.2</c:v>
                </c:pt>
                <c:pt idx="24">
                  <c:v>2776.5</c:v>
                </c:pt>
                <c:pt idx="25">
                  <c:v>532</c:v>
                </c:pt>
                <c:pt idx="26">
                  <c:v>453.5</c:v>
                </c:pt>
                <c:pt idx="27">
                  <c:v>213.10000000000002</c:v>
                </c:pt>
                <c:pt idx="28">
                  <c:v>283.9</c:v>
                </c:pt>
                <c:pt idx="29">
                  <c:v>1199</c:v>
                </c:pt>
                <c:pt idx="30">
                  <c:v>409.09999999999997</c:v>
                </c:pt>
                <c:pt idx="31">
                  <c:v>432.5</c:v>
                </c:pt>
                <c:pt idx="32">
                  <c:v>406.20000000000005</c:v>
                </c:pt>
                <c:pt idx="33">
                  <c:v>453.90000000000003</c:v>
                </c:pt>
              </c:numCache>
            </c:numRef>
          </c:val>
        </c:ser>
        <c:overlap val="100"/>
        <c:axId val="40501515"/>
        <c:axId val="28969316"/>
      </c:barChart>
      <c:catAx>
        <c:axId val="40501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  <c:max val="5500"/>
        </c:scaling>
        <c:axPos val="t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0151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78"/>
          <c:y val="0.1415"/>
          <c:w val="0.1707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FF1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東部地區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0.039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7575"/>
          <c:w val="0.976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dPt>
            <c:idx val="5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dPt>
            <c:idx val="6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dPt>
            <c:idx val="7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dPt>
            <c:idx val="8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dPt>
            <c:idx val="9"/>
            <c:invertIfNegative val="0"/>
            <c:spPr>
              <a:solidFill>
                <a:srgbClr val="595959"/>
              </a:solidFill>
              <a:ln w="38100">
                <a:solidFill>
                  <a:srgbClr val="9999FF"/>
                </a:solidFill>
              </a:ln>
            </c:spPr>
          </c:dPt>
          <c:cat>
            <c:strRef>
              <c:f>'工作表2'!$W$26:$W$37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12月</c:v>
                </c:pt>
              </c:strCache>
            </c:strRef>
          </c:cat>
          <c:val>
            <c:numRef>
              <c:f>'工作表2'!$AB$9:$AM$9</c:f>
              <c:numCache>
                <c:ptCount val="12"/>
                <c:pt idx="0">
                  <c:v>97.28</c:v>
                </c:pt>
                <c:pt idx="1">
                  <c:v>107.17999999999999</c:v>
                </c:pt>
                <c:pt idx="2">
                  <c:v>69.66</c:v>
                </c:pt>
                <c:pt idx="3">
                  <c:v>71.7</c:v>
                </c:pt>
                <c:pt idx="4">
                  <c:v>211.04000000000002</c:v>
                </c:pt>
                <c:pt idx="5">
                  <c:v>136.76</c:v>
                </c:pt>
                <c:pt idx="6">
                  <c:v>171.18</c:v>
                </c:pt>
                <c:pt idx="7">
                  <c:v>367.46</c:v>
                </c:pt>
                <c:pt idx="8">
                  <c:v>244.64000000000001</c:v>
                </c:pt>
                <c:pt idx="9">
                  <c:v>98.52</c:v>
                </c:pt>
                <c:pt idx="10">
                  <c:v>47</c:v>
                </c:pt>
                <c:pt idx="11">
                  <c:v>143.48</c:v>
                </c:pt>
              </c:numCache>
            </c:numRef>
          </c:val>
        </c:ser>
        <c:gapWidth val="39"/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99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5075"/>
          <c:w val="0.984"/>
          <c:h val="0.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'工作表2'!$E$1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3891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'工作表2'!$C$3:$C$36</c:f>
              <c:strCache/>
            </c:strRef>
          </c:cat>
          <c:val>
            <c:numRef>
              <c:f>'工作表2'!$E$3:$E$36</c:f>
              <c:numCache/>
            </c:numRef>
          </c:val>
        </c:ser>
        <c:ser>
          <c:idx val="1"/>
          <c:order val="1"/>
          <c:tx>
            <c:strRef>
              <c:f>'工作表2'!$G$1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EB80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'工作表2'!$C$3:$C$36</c:f>
              <c:strCache/>
            </c:strRef>
          </c:cat>
          <c:val>
            <c:numRef>
              <c:f>'工作表2'!$G$3:$G$36</c:f>
              <c:numCache/>
            </c:numRef>
          </c:val>
        </c:ser>
        <c:overlap val="100"/>
        <c:axId val="46448159"/>
        <c:axId val="15380248"/>
      </c:barChart>
      <c:catAx>
        <c:axId val="46448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  <c:max val="6000"/>
        </c:scaling>
        <c:axPos val="t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78"/>
          <c:y val="0.141"/>
          <c:w val="0.170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5D3D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臺灣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4"/>
          <c:w val="0.966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A7287"/>
                  </a:gs>
                  <a:gs pos="80000">
                    <a:srgbClr val="2696B2"/>
                  </a:gs>
                  <a:gs pos="100000">
                    <a:srgbClr val="2398B5"/>
                  </a:gs>
                </a:gsLst>
                <a:lin ang="5400000" scaled="1"/>
              </a:gradFill>
              <a:ln w="381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'工作表2'!$W$26:$W$37</c:f>
              <c:strCache/>
            </c:strRef>
          </c:cat>
          <c:val>
            <c:numRef>
              <c:f>'工作表2'!$I$39:$T$39</c:f>
              <c:numCache/>
            </c:numRef>
          </c:val>
        </c:ser>
        <c:gapWidth val="39"/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4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北部地區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年年平均雨量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325"/>
          <c:w val="0.966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dPt>
            <c:idx val="7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dPt>
            <c:idx val="8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dPt>
            <c:idx val="9"/>
            <c:invertIfNegative val="0"/>
            <c:spPr>
              <a:solidFill>
                <a:srgbClr val="3891A7"/>
              </a:solidFill>
              <a:ln w="38100">
                <a:solidFill>
                  <a:srgbClr val="FFCC00"/>
                </a:solidFill>
              </a:ln>
            </c:spPr>
          </c:dPt>
          <c:cat>
            <c:strRef>
              <c:f>'工作表2'!$W$26:$W$37</c:f>
              <c:strCache/>
            </c:strRef>
          </c:cat>
          <c:val>
            <c:numRef>
              <c:f>'工作表2'!$AB$3:$AM$3</c:f>
              <c:numCache/>
            </c:numRef>
          </c:val>
        </c:ser>
        <c:gapWidth val="39"/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0595"/>
        <c:crossesAt val="1"/>
        <c:crossBetween val="between"/>
        <c:dispUnits/>
      </c:valAx>
      <c:spPr>
        <a:solidFill>
          <a:srgbClr val="E8F2D3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0.151</cdr:y>
    </cdr:from>
    <cdr:to>
      <cdr:x>0.7065</cdr:x>
      <cdr:y>0.29475</cdr:y>
    </cdr:to>
    <cdr:sp>
      <cdr:nvSpPr>
        <cdr:cNvPr id="1" name="文字方塊 3"/>
        <cdr:cNvSpPr txBox="1">
          <a:spLocks noChangeArrowheads="1"/>
        </cdr:cNvSpPr>
      </cdr:nvSpPr>
      <cdr:spPr>
        <a:xfrm>
          <a:off x="2095500" y="3429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61.74%</a:t>
          </a:r>
        </a:p>
      </cdr:txBody>
    </cdr:sp>
  </cdr:relSizeAnchor>
  <cdr:relSizeAnchor xmlns:cdr="http://schemas.openxmlformats.org/drawingml/2006/chartDrawing">
    <cdr:from>
      <cdr:x>0.134</cdr:x>
      <cdr:y>0.12575</cdr:y>
    </cdr:from>
    <cdr:to>
      <cdr:x>0.392</cdr:x>
      <cdr:y>0.5045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619125" y="285750"/>
          <a:ext cx="12096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0.14725</cdr:y>
    </cdr:from>
    <cdr:to>
      <cdr:x>0.68425</cdr:x>
      <cdr:y>0.26025</cdr:y>
    </cdr:to>
    <cdr:sp>
      <cdr:nvSpPr>
        <cdr:cNvPr id="1" name="文字方塊 3"/>
        <cdr:cNvSpPr txBox="1">
          <a:spLocks noChangeArrowheads="1"/>
        </cdr:cNvSpPr>
      </cdr:nvSpPr>
      <cdr:spPr>
        <a:xfrm>
          <a:off x="1981200" y="35242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79.55%</a:t>
          </a:r>
        </a:p>
      </cdr:txBody>
    </cdr:sp>
  </cdr:relSizeAnchor>
  <cdr:relSizeAnchor xmlns:cdr="http://schemas.openxmlformats.org/drawingml/2006/chartDrawing">
    <cdr:from>
      <cdr:x>0.12775</cdr:x>
      <cdr:y>0.108</cdr:y>
    </cdr:from>
    <cdr:to>
      <cdr:x>0.38575</cdr:x>
      <cdr:y>0.48375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590550" y="257175"/>
          <a:ext cx="12001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0.66725</cdr:x>
      <cdr:y>0.14325</cdr:y>
    </cdr:from>
    <cdr:to>
      <cdr:x>0.93375</cdr:x>
      <cdr:y>0.256</cdr:y>
    </cdr:to>
    <cdr:sp>
      <cdr:nvSpPr>
        <cdr:cNvPr id="1" name="文字方塊 3"/>
        <cdr:cNvSpPr txBox="1">
          <a:spLocks noChangeArrowheads="1"/>
        </cdr:cNvSpPr>
      </cdr:nvSpPr>
      <cdr:spPr>
        <a:xfrm>
          <a:off x="3105150" y="342900"/>
          <a:ext cx="1247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85.58%</a:t>
          </a:r>
        </a:p>
      </cdr:txBody>
    </cdr:sp>
  </cdr:relSizeAnchor>
  <cdr:relSizeAnchor xmlns:cdr="http://schemas.openxmlformats.org/drawingml/2006/chartDrawing">
    <cdr:from>
      <cdr:x>0.079</cdr:x>
      <cdr:y>0.07375</cdr:y>
    </cdr:from>
    <cdr:to>
      <cdr:x>0.3455</cdr:x>
      <cdr:y>0.373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361950" y="180975"/>
          <a:ext cx="12477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0.96875</cdr:x>
      <cdr:y>0.03525</cdr:y>
    </cdr:from>
    <cdr:to>
      <cdr:x>1</cdr:x>
      <cdr:y>0.13225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6829425" y="238125"/>
          <a:ext cx="266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0.111</cdr:y>
    </cdr:from>
    <cdr:to>
      <cdr:x>0.34325</cdr:x>
      <cdr:y>0.3965</cdr:y>
    </cdr:to>
    <cdr:sp>
      <cdr:nvSpPr>
        <cdr:cNvPr id="1" name="文字方塊 4"/>
        <cdr:cNvSpPr txBox="1">
          <a:spLocks noChangeArrowheads="1"/>
        </cdr:cNvSpPr>
      </cdr:nvSpPr>
      <cdr:spPr>
        <a:xfrm>
          <a:off x="409575" y="276225"/>
          <a:ext cx="12001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cdr:txBody>
    </cdr:sp>
  </cdr:relSizeAnchor>
  <cdr:relSizeAnchor xmlns:cdr="http://schemas.openxmlformats.org/drawingml/2006/chartDrawing">
    <cdr:from>
      <cdr:x>0.69325</cdr:x>
      <cdr:y>0.12575</cdr:y>
    </cdr:from>
    <cdr:to>
      <cdr:x>0.9485</cdr:x>
      <cdr:y>0.2335</cdr:y>
    </cdr:to>
    <cdr:sp>
      <cdr:nvSpPr>
        <cdr:cNvPr id="2" name="文字方塊 3"/>
        <cdr:cNvSpPr txBox="1">
          <a:spLocks noChangeArrowheads="1"/>
        </cdr:cNvSpPr>
      </cdr:nvSpPr>
      <cdr:spPr>
        <a:xfrm>
          <a:off x="3248025" y="31432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69.63%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18</xdr:col>
      <xdr:colOff>9525</xdr:colOff>
      <xdr:row>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61975"/>
          <a:ext cx="73247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依據中央氣象局臺灣地區各氣象觀測站資料顯示，108年全年降雨量以鞍部站5,051.3毫米最多，竹子湖站4,819.5毫米次之，蘇澳站4,391.0毫米再次之；降雨量最少的則為金門站905.3毫米及澎湖站925.5毫米。108年單月降雨量以鞍部站9月降雨量達1,333.8毫米為最多，占該站年雨量之26.41%。若以雨量集中度來看，整年降雨量九成以上集中在豐水期的有恆春站(94.51%)、屏東站(93.75%)、高雄站(93.42%)；八成以上者則有台南站(89.68%)、阿里山站(84.96%)、大武站(84.43%)、日月潭站(83.98%)、嘉義站(83.98%)、玉山站(83.68%)、臺中站(83.51%)、雲林站(82.81%)、彰化站(80.70%)及臺東站(80.49%)，顯示臺灣地區雨量分布相當不均。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0</xdr:col>
      <xdr:colOff>476250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3095625"/>
          <a:ext cx="466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76200</xdr:colOff>
      <xdr:row>84</xdr:row>
      <xdr:rowOff>114300</xdr:rowOff>
    </xdr:from>
    <xdr:to>
      <xdr:col>17</xdr:col>
      <xdr:colOff>361950</xdr:colOff>
      <xdr:row>85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17602200"/>
          <a:ext cx="72009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就時空分布觀察，臺灣地區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11-4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月枯水期及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5-10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月豐水期的雨量比為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，與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年枯豐時期雨量比持平；若再按地域分布觀察，中部地區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、南部地區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及東部地區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皆與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年枯豐時期雨量比持平；北部地區則較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年枯豐時期雨量比差距擴大為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年台灣地區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豐水期雨量占整年雨量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71.39%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，各區域以南部地區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85.58%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為最高，中部地區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79.55%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次之。枯豐水期雨量差異懸殊，加上臺灣地勢陡峻水庫集水不易，致枯水期期間無法充分供應用水需求，尚須仰賴全民響應節約用水，節今日之水解明日之渴。</a:t>
          </a:r>
        </a:p>
      </xdr:txBody>
    </xdr:sp>
    <xdr:clientData/>
  </xdr:twoCellAnchor>
  <xdr:twoCellAnchor>
    <xdr:from>
      <xdr:col>2</xdr:col>
      <xdr:colOff>9525</xdr:colOff>
      <xdr:row>86</xdr:row>
      <xdr:rowOff>19050</xdr:rowOff>
    </xdr:from>
    <xdr:to>
      <xdr:col>13</xdr:col>
      <xdr:colOff>285750</xdr:colOff>
      <xdr:row>97</xdr:row>
      <xdr:rowOff>133350</xdr:rowOff>
    </xdr:to>
    <xdr:graphicFrame>
      <xdr:nvGraphicFramePr>
        <xdr:cNvPr id="4" name="圖表 14"/>
        <xdr:cNvGraphicFramePr/>
      </xdr:nvGraphicFramePr>
      <xdr:xfrm>
        <a:off x="933450" y="19211925"/>
        <a:ext cx="4676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88</xdr:row>
      <xdr:rowOff>66675</xdr:rowOff>
    </xdr:from>
    <xdr:to>
      <xdr:col>12</xdr:col>
      <xdr:colOff>333375</xdr:colOff>
      <xdr:row>89</xdr:row>
      <xdr:rowOff>190500</xdr:rowOff>
    </xdr:to>
    <xdr:sp>
      <xdr:nvSpPr>
        <xdr:cNvPr id="5" name="文字方塊 15"/>
        <xdr:cNvSpPr txBox="1">
          <a:spLocks noChangeArrowheads="1"/>
        </xdr:cNvSpPr>
      </xdr:nvSpPr>
      <xdr:spPr>
        <a:xfrm>
          <a:off x="4048125" y="19678650"/>
          <a:ext cx="1228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豐水期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71.39%</a:t>
          </a:r>
        </a:p>
      </xdr:txBody>
    </xdr:sp>
    <xdr:clientData/>
  </xdr:twoCellAnchor>
  <xdr:twoCellAnchor>
    <xdr:from>
      <xdr:col>3</xdr:col>
      <xdr:colOff>76200</xdr:colOff>
      <xdr:row>87</xdr:row>
      <xdr:rowOff>190500</xdr:rowOff>
    </xdr:from>
    <xdr:to>
      <xdr:col>6</xdr:col>
      <xdr:colOff>123825</xdr:colOff>
      <xdr:row>92</xdr:row>
      <xdr:rowOff>28575</xdr:rowOff>
    </xdr:to>
    <xdr:sp>
      <xdr:nvSpPr>
        <xdr:cNvPr id="6" name="文字方塊 16"/>
        <xdr:cNvSpPr txBox="1">
          <a:spLocks noChangeArrowheads="1"/>
        </xdr:cNvSpPr>
      </xdr:nvSpPr>
      <xdr:spPr>
        <a:xfrm>
          <a:off x="1419225" y="19592925"/>
          <a:ext cx="12001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</xdr:col>
      <xdr:colOff>428625</xdr:colOff>
      <xdr:row>99</xdr:row>
      <xdr:rowOff>66675</xdr:rowOff>
    </xdr:from>
    <xdr:to>
      <xdr:col>13</xdr:col>
      <xdr:colOff>257175</xdr:colOff>
      <xdr:row>103</xdr:row>
      <xdr:rowOff>57150</xdr:rowOff>
    </xdr:to>
    <xdr:graphicFrame>
      <xdr:nvGraphicFramePr>
        <xdr:cNvPr id="7" name="圖表 24"/>
        <xdr:cNvGraphicFramePr/>
      </xdr:nvGraphicFramePr>
      <xdr:xfrm>
        <a:off x="904875" y="21983700"/>
        <a:ext cx="46767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104</xdr:row>
      <xdr:rowOff>19050</xdr:rowOff>
    </xdr:from>
    <xdr:to>
      <xdr:col>13</xdr:col>
      <xdr:colOff>257175</xdr:colOff>
      <xdr:row>115</xdr:row>
      <xdr:rowOff>171450</xdr:rowOff>
    </xdr:to>
    <xdr:graphicFrame>
      <xdr:nvGraphicFramePr>
        <xdr:cNvPr id="8" name="圖表 25"/>
        <xdr:cNvGraphicFramePr/>
      </xdr:nvGraphicFramePr>
      <xdr:xfrm>
        <a:off x="914400" y="24488775"/>
        <a:ext cx="46672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117</xdr:row>
      <xdr:rowOff>19050</xdr:rowOff>
    </xdr:from>
    <xdr:to>
      <xdr:col>13</xdr:col>
      <xdr:colOff>266700</xdr:colOff>
      <xdr:row>128</xdr:row>
      <xdr:rowOff>171450</xdr:rowOff>
    </xdr:to>
    <xdr:graphicFrame>
      <xdr:nvGraphicFramePr>
        <xdr:cNvPr id="9" name="圖表 26"/>
        <xdr:cNvGraphicFramePr/>
      </xdr:nvGraphicFramePr>
      <xdr:xfrm>
        <a:off x="923925" y="27212925"/>
        <a:ext cx="46672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51</xdr:row>
      <xdr:rowOff>104775</xdr:rowOff>
    </xdr:from>
    <xdr:to>
      <xdr:col>17</xdr:col>
      <xdr:colOff>285750</xdr:colOff>
      <xdr:row>83</xdr:row>
      <xdr:rowOff>161925</xdr:rowOff>
    </xdr:to>
    <xdr:graphicFrame>
      <xdr:nvGraphicFramePr>
        <xdr:cNvPr id="10" name="圖表 1"/>
        <xdr:cNvGraphicFramePr/>
      </xdr:nvGraphicFramePr>
      <xdr:xfrm>
        <a:off x="142875" y="10668000"/>
        <a:ext cx="7058025" cy="677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428625</xdr:colOff>
      <xdr:row>129</xdr:row>
      <xdr:rowOff>190500</xdr:rowOff>
    </xdr:from>
    <xdr:to>
      <xdr:col>13</xdr:col>
      <xdr:colOff>276225</xdr:colOff>
      <xdr:row>142</xdr:row>
      <xdr:rowOff>28575</xdr:rowOff>
    </xdr:to>
    <xdr:graphicFrame>
      <xdr:nvGraphicFramePr>
        <xdr:cNvPr id="11" name="圖表 10"/>
        <xdr:cNvGraphicFramePr/>
      </xdr:nvGraphicFramePr>
      <xdr:xfrm>
        <a:off x="904875" y="29898975"/>
        <a:ext cx="46958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0.97025</cdr:x>
      <cdr:y>0.035</cdr:y>
    </cdr:from>
    <cdr:to>
      <cdr:x>1</cdr:x>
      <cdr:y>0.1325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6800850" y="219075"/>
          <a:ext cx="2476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42</xdr:row>
      <xdr:rowOff>123825</xdr:rowOff>
    </xdr:from>
    <xdr:to>
      <xdr:col>16</xdr:col>
      <xdr:colOff>542925</xdr:colOff>
      <xdr:row>73</xdr:row>
      <xdr:rowOff>0</xdr:rowOff>
    </xdr:to>
    <xdr:graphicFrame>
      <xdr:nvGraphicFramePr>
        <xdr:cNvPr id="1" name="圖表 1"/>
        <xdr:cNvGraphicFramePr/>
      </xdr:nvGraphicFramePr>
      <xdr:xfrm>
        <a:off x="5086350" y="8982075"/>
        <a:ext cx="70104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42</xdr:row>
      <xdr:rowOff>142875</xdr:rowOff>
    </xdr:from>
    <xdr:to>
      <xdr:col>6</xdr:col>
      <xdr:colOff>47625</xdr:colOff>
      <xdr:row>53</xdr:row>
      <xdr:rowOff>142875</xdr:rowOff>
    </xdr:to>
    <xdr:graphicFrame>
      <xdr:nvGraphicFramePr>
        <xdr:cNvPr id="2" name="圖表 2"/>
        <xdr:cNvGraphicFramePr/>
      </xdr:nvGraphicFramePr>
      <xdr:xfrm>
        <a:off x="133350" y="9001125"/>
        <a:ext cx="4610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66675</xdr:colOff>
      <xdr:row>42</xdr:row>
      <xdr:rowOff>19050</xdr:rowOff>
    </xdr:from>
    <xdr:to>
      <xdr:col>23</xdr:col>
      <xdr:colOff>523875</xdr:colOff>
      <xdr:row>53</xdr:row>
      <xdr:rowOff>19050</xdr:rowOff>
    </xdr:to>
    <xdr:graphicFrame>
      <xdr:nvGraphicFramePr>
        <xdr:cNvPr id="3" name="圖表 5"/>
        <xdr:cNvGraphicFramePr/>
      </xdr:nvGraphicFramePr>
      <xdr:xfrm>
        <a:off x="12306300" y="8877300"/>
        <a:ext cx="46101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76200</xdr:colOff>
      <xdr:row>53</xdr:row>
      <xdr:rowOff>190500</xdr:rowOff>
    </xdr:from>
    <xdr:to>
      <xdr:col>23</xdr:col>
      <xdr:colOff>533400</xdr:colOff>
      <xdr:row>64</xdr:row>
      <xdr:rowOff>190500</xdr:rowOff>
    </xdr:to>
    <xdr:graphicFrame>
      <xdr:nvGraphicFramePr>
        <xdr:cNvPr id="4" name="圖表 7"/>
        <xdr:cNvGraphicFramePr/>
      </xdr:nvGraphicFramePr>
      <xdr:xfrm>
        <a:off x="12315825" y="11353800"/>
        <a:ext cx="46101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114300</xdr:colOff>
      <xdr:row>65</xdr:row>
      <xdr:rowOff>142875</xdr:rowOff>
    </xdr:from>
    <xdr:to>
      <xdr:col>23</xdr:col>
      <xdr:colOff>571500</xdr:colOff>
      <xdr:row>76</xdr:row>
      <xdr:rowOff>142875</xdr:rowOff>
    </xdr:to>
    <xdr:graphicFrame>
      <xdr:nvGraphicFramePr>
        <xdr:cNvPr id="5" name="圖表 8"/>
        <xdr:cNvGraphicFramePr/>
      </xdr:nvGraphicFramePr>
      <xdr:xfrm>
        <a:off x="12353925" y="13820775"/>
        <a:ext cx="461010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76200</xdr:colOff>
      <xdr:row>77</xdr:row>
      <xdr:rowOff>152400</xdr:rowOff>
    </xdr:from>
    <xdr:to>
      <xdr:col>23</xdr:col>
      <xdr:colOff>533400</xdr:colOff>
      <xdr:row>90</xdr:row>
      <xdr:rowOff>171450</xdr:rowOff>
    </xdr:to>
    <xdr:graphicFrame>
      <xdr:nvGraphicFramePr>
        <xdr:cNvPr id="6" name="圖表 10"/>
        <xdr:cNvGraphicFramePr/>
      </xdr:nvGraphicFramePr>
      <xdr:xfrm>
        <a:off x="12315825" y="16344900"/>
        <a:ext cx="46101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BreakPreview" zoomScale="110" zoomScaleSheetLayoutView="110" workbookViewId="0" topLeftCell="A76">
      <selection activeCell="Q90" sqref="Q90"/>
    </sheetView>
  </sheetViews>
  <sheetFormatPr defaultColWidth="9.00390625" defaultRowHeight="16.5"/>
  <cols>
    <col min="1" max="1" width="6.25390625" style="9" customWidth="1"/>
    <col min="2" max="2" width="5.875" style="9" customWidth="1"/>
    <col min="3" max="3" width="5.50390625" style="9" customWidth="1"/>
    <col min="4" max="4" width="4.625" style="26" customWidth="1"/>
    <col min="5" max="5" width="5.875" style="9" customWidth="1"/>
    <col min="6" max="6" width="4.625" style="9" customWidth="1"/>
    <col min="7" max="7" width="5.75390625" style="10" customWidth="1"/>
    <col min="8" max="10" width="5.125" style="10" customWidth="1"/>
    <col min="11" max="11" width="5.875" style="10" customWidth="1"/>
    <col min="12" max="12" width="5.125" style="10" customWidth="1"/>
    <col min="13" max="13" width="5.00390625" style="10" customWidth="1"/>
    <col min="14" max="15" width="5.50390625" style="10" customWidth="1"/>
    <col min="16" max="16" width="4.75390625" style="10" customWidth="1"/>
    <col min="17" max="17" width="5.125" style="10" customWidth="1"/>
    <col min="18" max="18" width="5.50390625" style="10" customWidth="1"/>
    <col min="19" max="19" width="7.125" style="11" customWidth="1"/>
    <col min="20" max="21" width="0" style="10" hidden="1" customWidth="1"/>
    <col min="22" max="16384" width="9.00390625" style="10" customWidth="1"/>
  </cols>
  <sheetData>
    <row r="1" spans="1:19" s="5" customFormat="1" ht="24.75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4"/>
    </row>
    <row r="2" spans="1:19" s="3" customFormat="1" ht="18" customHeight="1">
      <c r="A2" s="6" t="s">
        <v>94</v>
      </c>
      <c r="B2" s="6"/>
      <c r="C2" s="6"/>
      <c r="D2" s="25"/>
      <c r="E2" s="6"/>
      <c r="F2" s="6"/>
      <c r="Q2" s="16"/>
      <c r="R2" s="7" t="s">
        <v>96</v>
      </c>
      <c r="S2" s="2"/>
    </row>
    <row r="3" spans="1:19" s="3" customFormat="1" ht="28.5" customHeight="1">
      <c r="A3" s="6"/>
      <c r="B3" s="6"/>
      <c r="C3" s="6"/>
      <c r="D3" s="25"/>
      <c r="E3" s="6"/>
      <c r="F3" s="6"/>
      <c r="S3" s="2"/>
    </row>
    <row r="4" spans="1:19" s="3" customFormat="1" ht="28.5" customHeight="1">
      <c r="A4" s="6"/>
      <c r="B4" s="6"/>
      <c r="C4" s="6"/>
      <c r="D4" s="25"/>
      <c r="E4" s="6"/>
      <c r="F4" s="6"/>
      <c r="S4" s="2"/>
    </row>
    <row r="5" spans="1:19" s="3" customFormat="1" ht="28.5" customHeight="1">
      <c r="A5" s="6"/>
      <c r="B5" s="6"/>
      <c r="C5" s="6"/>
      <c r="D5" s="25"/>
      <c r="E5" s="6"/>
      <c r="F5" s="6"/>
      <c r="S5" s="2"/>
    </row>
    <row r="6" spans="1:19" s="3" customFormat="1" ht="28.5" customHeight="1">
      <c r="A6" s="6"/>
      <c r="B6" s="6"/>
      <c r="C6" s="6"/>
      <c r="D6" s="25"/>
      <c r="E6" s="6"/>
      <c r="F6" s="6"/>
      <c r="S6" s="2"/>
    </row>
    <row r="7" spans="1:19" s="3" customFormat="1" ht="18.75">
      <c r="A7" s="6"/>
      <c r="B7" s="6"/>
      <c r="C7" s="6"/>
      <c r="D7" s="25"/>
      <c r="E7" s="6"/>
      <c r="F7" s="6"/>
      <c r="K7" s="1"/>
      <c r="S7" s="8"/>
    </row>
    <row r="8" spans="1:19" s="3" customFormat="1" ht="18.75">
      <c r="A8" s="6"/>
      <c r="B8" s="6"/>
      <c r="C8" s="6"/>
      <c r="D8" s="25"/>
      <c r="E8" s="6"/>
      <c r="F8" s="6"/>
      <c r="K8" s="1"/>
      <c r="S8" s="8"/>
    </row>
    <row r="9" spans="1:19" s="3" customFormat="1" ht="15" customHeight="1">
      <c r="A9" s="6"/>
      <c r="B9" s="6"/>
      <c r="C9" s="6"/>
      <c r="D9" s="25"/>
      <c r="E9" s="6"/>
      <c r="F9" s="6"/>
      <c r="K9" s="1"/>
      <c r="S9" s="8"/>
    </row>
    <row r="10" spans="1:19" ht="20.25">
      <c r="A10" s="84" t="s">
        <v>95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12"/>
    </row>
    <row r="11" spans="2:19" ht="13.5" customHeight="1">
      <c r="B11" s="64"/>
      <c r="E11" s="15"/>
      <c r="R11" s="31" t="s">
        <v>24</v>
      </c>
      <c r="S11" s="13"/>
    </row>
    <row r="12" spans="1:19" s="14" customFormat="1" ht="16.5" customHeight="1">
      <c r="A12" s="71" t="s">
        <v>52</v>
      </c>
      <c r="B12" s="85" t="s">
        <v>53</v>
      </c>
      <c r="C12" s="72" t="s">
        <v>54</v>
      </c>
      <c r="D12" s="72"/>
      <c r="E12" s="72" t="s">
        <v>55</v>
      </c>
      <c r="F12" s="72"/>
      <c r="G12" s="82" t="s">
        <v>56</v>
      </c>
      <c r="H12" s="82" t="s">
        <v>57</v>
      </c>
      <c r="I12" s="82" t="s">
        <v>58</v>
      </c>
      <c r="J12" s="82" t="s">
        <v>41</v>
      </c>
      <c r="K12" s="82" t="s">
        <v>42</v>
      </c>
      <c r="L12" s="82" t="s">
        <v>43</v>
      </c>
      <c r="M12" s="82" t="s">
        <v>44</v>
      </c>
      <c r="N12" s="82" t="s">
        <v>45</v>
      </c>
      <c r="O12" s="82" t="s">
        <v>46</v>
      </c>
      <c r="P12" s="82" t="s">
        <v>47</v>
      </c>
      <c r="Q12" s="82" t="s">
        <v>48</v>
      </c>
      <c r="R12" s="80" t="s">
        <v>49</v>
      </c>
      <c r="S12" s="11"/>
    </row>
    <row r="13" spans="1:19" s="14" customFormat="1" ht="24.75" customHeight="1">
      <c r="A13" s="73" t="s">
        <v>50</v>
      </c>
      <c r="B13" s="86"/>
      <c r="C13" s="74" t="s">
        <v>51</v>
      </c>
      <c r="D13" s="72" t="s">
        <v>29</v>
      </c>
      <c r="E13" s="74" t="s">
        <v>51</v>
      </c>
      <c r="F13" s="74" t="s">
        <v>29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1"/>
      <c r="S13" s="11"/>
    </row>
    <row r="14" spans="1:21" s="21" customFormat="1" ht="14.25" customHeight="1">
      <c r="A14" s="75" t="s">
        <v>12</v>
      </c>
      <c r="B14" s="27">
        <f>SUM(G14:R14)</f>
        <v>1470.8</v>
      </c>
      <c r="C14" s="27">
        <f>SUM(K14:P14)</f>
        <v>808.5</v>
      </c>
      <c r="D14" s="28">
        <f>+C14/B14*100</f>
        <v>54.970084307859665</v>
      </c>
      <c r="E14" s="27">
        <f>+G14+H14+I14+J14+Q14+R14</f>
        <v>662.3</v>
      </c>
      <c r="F14" s="28">
        <f>+E14/B14*100</f>
        <v>45.029915692140335</v>
      </c>
      <c r="G14" s="66">
        <v>150.6</v>
      </c>
      <c r="H14" s="66">
        <v>72.1</v>
      </c>
      <c r="I14" s="66">
        <v>127.7</v>
      </c>
      <c r="J14" s="66">
        <v>104.4</v>
      </c>
      <c r="K14" s="66">
        <v>211.6</v>
      </c>
      <c r="L14" s="66">
        <v>345.5</v>
      </c>
      <c r="M14" s="66">
        <v>37.3</v>
      </c>
      <c r="N14" s="66">
        <v>124.6</v>
      </c>
      <c r="O14" s="66">
        <v>80.5</v>
      </c>
      <c r="P14" s="66">
        <v>9</v>
      </c>
      <c r="Q14" s="66">
        <v>42.3</v>
      </c>
      <c r="R14" s="66">
        <v>165.2</v>
      </c>
      <c r="S14" s="20"/>
      <c r="U14" s="78">
        <f aca="true" t="shared" si="0" ref="U14:U46">C14+E14-B14</f>
        <v>0</v>
      </c>
    </row>
    <row r="15" spans="1:21" s="21" customFormat="1" ht="14.25" customHeight="1">
      <c r="A15" s="75" t="s">
        <v>0</v>
      </c>
      <c r="B15" s="27">
        <f aca="true" t="shared" si="1" ref="B15:B47">SUM(G15:R15)</f>
        <v>3517.5</v>
      </c>
      <c r="C15" s="27">
        <f aca="true" t="shared" si="2" ref="C15:C47">SUM(K15:P15)</f>
        <v>1922.3</v>
      </c>
      <c r="D15" s="28">
        <f aca="true" t="shared" si="3" ref="D15:D47">+C15/B15*100</f>
        <v>54.64960909737029</v>
      </c>
      <c r="E15" s="27">
        <f aca="true" t="shared" si="4" ref="E15:E44">+G15+H15+I15+J15+Q15+R15</f>
        <v>1595.1999999999998</v>
      </c>
      <c r="F15" s="28">
        <f aca="true" t="shared" si="5" ref="F15:F47">+E15/B15*100</f>
        <v>45.350390902629705</v>
      </c>
      <c r="G15" s="66">
        <v>382.1</v>
      </c>
      <c r="H15" s="66">
        <v>292.4</v>
      </c>
      <c r="I15" s="66">
        <v>209.1</v>
      </c>
      <c r="J15" s="66">
        <v>140</v>
      </c>
      <c r="K15" s="66">
        <v>404.2</v>
      </c>
      <c r="L15" s="66">
        <v>431.1</v>
      </c>
      <c r="M15" s="66">
        <v>102.3</v>
      </c>
      <c r="N15" s="66">
        <v>173.3</v>
      </c>
      <c r="O15" s="66">
        <v>659.1</v>
      </c>
      <c r="P15" s="66">
        <v>152.3</v>
      </c>
      <c r="Q15" s="66">
        <v>219</v>
      </c>
      <c r="R15" s="66">
        <v>352.6</v>
      </c>
      <c r="S15" s="20"/>
      <c r="U15" s="78">
        <f t="shared" si="0"/>
        <v>0</v>
      </c>
    </row>
    <row r="16" spans="1:21" s="21" customFormat="1" ht="14.25" customHeight="1">
      <c r="A16" s="75" t="s">
        <v>17</v>
      </c>
      <c r="B16" s="27">
        <f t="shared" si="1"/>
        <v>2369.6</v>
      </c>
      <c r="C16" s="27">
        <f t="shared" si="2"/>
        <v>1811.1999999999998</v>
      </c>
      <c r="D16" s="28">
        <f t="shared" si="3"/>
        <v>76.43484132343012</v>
      </c>
      <c r="E16" s="27">
        <f t="shared" si="4"/>
        <v>558.4</v>
      </c>
      <c r="F16" s="28">
        <f t="shared" si="5"/>
        <v>23.565158676569887</v>
      </c>
      <c r="G16" s="66">
        <v>45</v>
      </c>
      <c r="H16" s="66">
        <v>64.1</v>
      </c>
      <c r="I16" s="66">
        <v>184.2</v>
      </c>
      <c r="J16" s="66">
        <v>115.1</v>
      </c>
      <c r="K16" s="66">
        <v>335.8</v>
      </c>
      <c r="L16" s="66">
        <v>419.5</v>
      </c>
      <c r="M16" s="66">
        <v>439.3</v>
      </c>
      <c r="N16" s="66">
        <v>212.4</v>
      </c>
      <c r="O16" s="66">
        <v>377.1</v>
      </c>
      <c r="P16" s="66">
        <v>27.1</v>
      </c>
      <c r="Q16" s="66">
        <v>13.8</v>
      </c>
      <c r="R16" s="66">
        <v>136.2</v>
      </c>
      <c r="S16" s="20"/>
      <c r="U16" s="78">
        <f t="shared" si="0"/>
        <v>0</v>
      </c>
    </row>
    <row r="17" spans="1:21" s="21" customFormat="1" ht="14.25" customHeight="1">
      <c r="A17" s="75" t="s">
        <v>33</v>
      </c>
      <c r="B17" s="27">
        <f t="shared" si="1"/>
        <v>5051.299999999999</v>
      </c>
      <c r="C17" s="27">
        <f t="shared" si="2"/>
        <v>3322.2000000000003</v>
      </c>
      <c r="D17" s="28">
        <f t="shared" si="3"/>
        <v>65.76920792667235</v>
      </c>
      <c r="E17" s="27">
        <f t="shared" si="4"/>
        <v>1729.1</v>
      </c>
      <c r="F17" s="28">
        <f t="shared" si="5"/>
        <v>34.230792073327656</v>
      </c>
      <c r="G17" s="66">
        <v>301.1</v>
      </c>
      <c r="H17" s="66">
        <v>103.7</v>
      </c>
      <c r="I17" s="66">
        <v>263.8</v>
      </c>
      <c r="J17" s="66">
        <v>154.9</v>
      </c>
      <c r="K17" s="66">
        <v>518.3</v>
      </c>
      <c r="L17" s="66">
        <v>542.9</v>
      </c>
      <c r="M17" s="66">
        <v>315.2</v>
      </c>
      <c r="N17" s="66">
        <v>379.6</v>
      </c>
      <c r="O17" s="66">
        <v>1333.8</v>
      </c>
      <c r="P17" s="66">
        <v>232.4</v>
      </c>
      <c r="Q17" s="66">
        <v>436.6</v>
      </c>
      <c r="R17" s="66">
        <v>469</v>
      </c>
      <c r="S17" s="20"/>
      <c r="U17" s="78">
        <f t="shared" si="0"/>
        <v>0</v>
      </c>
    </row>
    <row r="18" spans="1:21" s="21" customFormat="1" ht="14.25" customHeight="1">
      <c r="A18" s="75" t="s">
        <v>23</v>
      </c>
      <c r="B18" s="27">
        <f t="shared" si="1"/>
        <v>4819.500000000001</v>
      </c>
      <c r="C18" s="27">
        <f t="shared" si="2"/>
        <v>3057.1000000000004</v>
      </c>
      <c r="D18" s="28">
        <f t="shared" si="3"/>
        <v>63.431891275028526</v>
      </c>
      <c r="E18" s="27">
        <f t="shared" si="4"/>
        <v>1762.4</v>
      </c>
      <c r="F18" s="28">
        <f t="shared" si="5"/>
        <v>36.56810872497147</v>
      </c>
      <c r="G18" s="66">
        <v>238.4</v>
      </c>
      <c r="H18" s="66">
        <v>72.4</v>
      </c>
      <c r="I18" s="66">
        <v>213.8</v>
      </c>
      <c r="J18" s="66">
        <v>141.9</v>
      </c>
      <c r="K18" s="66">
        <v>500</v>
      </c>
      <c r="L18" s="66">
        <v>445.3</v>
      </c>
      <c r="M18" s="66">
        <v>317</v>
      </c>
      <c r="N18" s="66">
        <v>397.3</v>
      </c>
      <c r="O18" s="66">
        <v>1182.7</v>
      </c>
      <c r="P18" s="66">
        <v>214.8</v>
      </c>
      <c r="Q18" s="66">
        <v>563.3</v>
      </c>
      <c r="R18" s="66">
        <v>532.6</v>
      </c>
      <c r="S18" s="20"/>
      <c r="U18" s="78">
        <f t="shared" si="0"/>
        <v>0</v>
      </c>
    </row>
    <row r="19" spans="1:21" s="21" customFormat="1" ht="14.25" customHeight="1">
      <c r="A19" s="75" t="s">
        <v>19</v>
      </c>
      <c r="B19" s="27">
        <f t="shared" si="1"/>
        <v>2717</v>
      </c>
      <c r="C19" s="27">
        <f t="shared" si="2"/>
        <v>1946</v>
      </c>
      <c r="D19" s="28">
        <f t="shared" si="3"/>
        <v>71.6231137283769</v>
      </c>
      <c r="E19" s="27">
        <f t="shared" si="4"/>
        <v>771</v>
      </c>
      <c r="F19" s="28">
        <f t="shared" si="5"/>
        <v>28.376886271623114</v>
      </c>
      <c r="G19" s="66">
        <v>79.5</v>
      </c>
      <c r="H19" s="66">
        <v>57</v>
      </c>
      <c r="I19" s="66">
        <v>172.5</v>
      </c>
      <c r="J19" s="66">
        <v>220</v>
      </c>
      <c r="K19" s="66">
        <v>488</v>
      </c>
      <c r="L19" s="66">
        <v>460</v>
      </c>
      <c r="M19" s="66">
        <v>116.5</v>
      </c>
      <c r="N19" s="66">
        <v>192</v>
      </c>
      <c r="O19" s="66">
        <v>657</v>
      </c>
      <c r="P19" s="66">
        <v>32.5</v>
      </c>
      <c r="Q19" s="66">
        <v>46.5</v>
      </c>
      <c r="R19" s="66">
        <v>195.5</v>
      </c>
      <c r="S19" s="20"/>
      <c r="U19" s="78">
        <f t="shared" si="0"/>
        <v>0</v>
      </c>
    </row>
    <row r="20" spans="1:21" s="21" customFormat="1" ht="14.25" customHeight="1">
      <c r="A20" s="75" t="s">
        <v>30</v>
      </c>
      <c r="B20" s="27">
        <f t="shared" si="1"/>
        <v>2370.6</v>
      </c>
      <c r="C20" s="27">
        <f t="shared" si="2"/>
        <v>1738.6</v>
      </c>
      <c r="D20" s="28">
        <f t="shared" si="3"/>
        <v>73.34008267949042</v>
      </c>
      <c r="E20" s="27">
        <f t="shared" si="4"/>
        <v>632</v>
      </c>
      <c r="F20" s="28">
        <f t="shared" si="5"/>
        <v>26.659917320509575</v>
      </c>
      <c r="G20" s="66">
        <v>48.8</v>
      </c>
      <c r="H20" s="66">
        <v>69.1</v>
      </c>
      <c r="I20" s="66">
        <v>197.8</v>
      </c>
      <c r="J20" s="66">
        <v>115.4</v>
      </c>
      <c r="K20" s="66">
        <v>388.7</v>
      </c>
      <c r="L20" s="66">
        <v>452.3</v>
      </c>
      <c r="M20" s="66">
        <v>362.7</v>
      </c>
      <c r="N20" s="66">
        <v>210</v>
      </c>
      <c r="O20" s="66">
        <v>291.4</v>
      </c>
      <c r="P20" s="66">
        <v>33.5</v>
      </c>
      <c r="Q20" s="66">
        <v>18.9</v>
      </c>
      <c r="R20" s="66">
        <v>182</v>
      </c>
      <c r="S20" s="20"/>
      <c r="U20" s="78">
        <f t="shared" si="0"/>
        <v>0</v>
      </c>
    </row>
    <row r="21" spans="1:21" s="21" customFormat="1" ht="14.25" customHeight="1">
      <c r="A21" s="75" t="s">
        <v>34</v>
      </c>
      <c r="B21" s="27">
        <f t="shared" si="1"/>
        <v>2214.5</v>
      </c>
      <c r="C21" s="27">
        <f t="shared" si="2"/>
        <v>1541.5</v>
      </c>
      <c r="D21" s="28">
        <f t="shared" si="3"/>
        <v>69.609392639422</v>
      </c>
      <c r="E21" s="27">
        <f t="shared" si="4"/>
        <v>673</v>
      </c>
      <c r="F21" s="28">
        <f t="shared" si="5"/>
        <v>30.39060736057801</v>
      </c>
      <c r="G21" s="66">
        <v>52.5</v>
      </c>
      <c r="H21" s="66">
        <v>80.5</v>
      </c>
      <c r="I21" s="66">
        <v>225.5</v>
      </c>
      <c r="J21" s="66">
        <v>135.5</v>
      </c>
      <c r="K21" s="66">
        <v>428.5</v>
      </c>
      <c r="L21" s="66">
        <v>364</v>
      </c>
      <c r="M21" s="66">
        <v>212</v>
      </c>
      <c r="N21" s="66">
        <v>292</v>
      </c>
      <c r="O21" s="66">
        <v>231</v>
      </c>
      <c r="P21" s="66">
        <v>14</v>
      </c>
      <c r="Q21" s="66">
        <v>12.5</v>
      </c>
      <c r="R21" s="66">
        <v>166.5</v>
      </c>
      <c r="S21" s="20"/>
      <c r="U21" s="78">
        <f t="shared" si="0"/>
        <v>0</v>
      </c>
    </row>
    <row r="22" spans="1:21" s="21" customFormat="1" ht="14.25" customHeight="1">
      <c r="A22" s="75" t="s">
        <v>35</v>
      </c>
      <c r="B22" s="27">
        <f t="shared" si="1"/>
        <v>2096.1000000000004</v>
      </c>
      <c r="C22" s="27">
        <f t="shared" si="2"/>
        <v>1410.5</v>
      </c>
      <c r="D22" s="28">
        <f t="shared" si="3"/>
        <v>67.29163684938695</v>
      </c>
      <c r="E22" s="27">
        <f t="shared" si="4"/>
        <v>685.6</v>
      </c>
      <c r="F22" s="28">
        <f t="shared" si="5"/>
        <v>32.70836315061304</v>
      </c>
      <c r="G22" s="66">
        <v>49.5</v>
      </c>
      <c r="H22" s="66">
        <v>72.9</v>
      </c>
      <c r="I22" s="66">
        <v>229.7</v>
      </c>
      <c r="J22" s="66">
        <v>115</v>
      </c>
      <c r="K22" s="66">
        <v>500.7</v>
      </c>
      <c r="L22" s="66">
        <v>454.6</v>
      </c>
      <c r="M22" s="66">
        <v>52.4</v>
      </c>
      <c r="N22" s="66">
        <v>172.6</v>
      </c>
      <c r="O22" s="66">
        <v>221.4</v>
      </c>
      <c r="P22" s="66">
        <v>8.8</v>
      </c>
      <c r="Q22" s="66">
        <v>32.5</v>
      </c>
      <c r="R22" s="66">
        <v>186</v>
      </c>
      <c r="S22" s="20"/>
      <c r="U22" s="78">
        <f t="shared" si="0"/>
        <v>0</v>
      </c>
    </row>
    <row r="23" spans="1:21" s="21" customFormat="1" ht="14.25" customHeight="1">
      <c r="A23" s="75" t="s">
        <v>1</v>
      </c>
      <c r="B23" s="27">
        <f t="shared" si="1"/>
        <v>2098.3</v>
      </c>
      <c r="C23" s="27">
        <f t="shared" si="2"/>
        <v>1361.1000000000001</v>
      </c>
      <c r="D23" s="28">
        <f t="shared" si="3"/>
        <v>64.86679693084878</v>
      </c>
      <c r="E23" s="27">
        <f t="shared" si="4"/>
        <v>737.2</v>
      </c>
      <c r="F23" s="28">
        <f t="shared" si="5"/>
        <v>35.133203069151214</v>
      </c>
      <c r="G23" s="66">
        <v>25.5</v>
      </c>
      <c r="H23" s="66">
        <v>67.9</v>
      </c>
      <c r="I23" s="66">
        <v>279.7</v>
      </c>
      <c r="J23" s="66">
        <v>217</v>
      </c>
      <c r="K23" s="66">
        <v>515</v>
      </c>
      <c r="L23" s="66">
        <v>482.7</v>
      </c>
      <c r="M23" s="66">
        <v>48.5</v>
      </c>
      <c r="N23" s="66">
        <v>211.4</v>
      </c>
      <c r="O23" s="66">
        <v>92</v>
      </c>
      <c r="P23" s="66">
        <v>11.5</v>
      </c>
      <c r="Q23" s="66">
        <v>6.9</v>
      </c>
      <c r="R23" s="66">
        <v>140.2</v>
      </c>
      <c r="S23" s="20"/>
      <c r="U23" s="78">
        <f t="shared" si="0"/>
        <v>0</v>
      </c>
    </row>
    <row r="24" spans="1:21" s="21" customFormat="1" ht="14.25" customHeight="1">
      <c r="A24" s="75" t="s">
        <v>36</v>
      </c>
      <c r="B24" s="27">
        <f t="shared" si="1"/>
        <v>1932.5</v>
      </c>
      <c r="C24" s="27">
        <f t="shared" si="2"/>
        <v>1323</v>
      </c>
      <c r="D24" s="28">
        <f t="shared" si="3"/>
        <v>68.46054333764555</v>
      </c>
      <c r="E24" s="27">
        <f t="shared" si="4"/>
        <v>609.5</v>
      </c>
      <c r="F24" s="28">
        <f t="shared" si="5"/>
        <v>31.539456662354464</v>
      </c>
      <c r="G24" s="66">
        <v>27</v>
      </c>
      <c r="H24" s="66">
        <v>37.5</v>
      </c>
      <c r="I24" s="66">
        <v>289</v>
      </c>
      <c r="J24" s="66">
        <v>142.5</v>
      </c>
      <c r="K24" s="66">
        <v>297</v>
      </c>
      <c r="L24" s="66">
        <v>440.5</v>
      </c>
      <c r="M24" s="66">
        <v>77.5</v>
      </c>
      <c r="N24" s="66">
        <v>443</v>
      </c>
      <c r="O24" s="66">
        <v>52.5</v>
      </c>
      <c r="P24" s="66">
        <v>12.5</v>
      </c>
      <c r="Q24" s="66">
        <v>0</v>
      </c>
      <c r="R24" s="66">
        <v>113.5</v>
      </c>
      <c r="S24" s="20"/>
      <c r="U24" s="78">
        <f t="shared" si="0"/>
        <v>0</v>
      </c>
    </row>
    <row r="25" spans="1:21" s="21" customFormat="1" ht="14.25" customHeight="1">
      <c r="A25" s="75" t="s">
        <v>15</v>
      </c>
      <c r="B25" s="27">
        <f t="shared" si="1"/>
        <v>2508</v>
      </c>
      <c r="C25" s="27">
        <f t="shared" si="2"/>
        <v>2094.5</v>
      </c>
      <c r="D25" s="28">
        <f t="shared" si="3"/>
        <v>83.51275917065391</v>
      </c>
      <c r="E25" s="27">
        <f t="shared" si="4"/>
        <v>413.5</v>
      </c>
      <c r="F25" s="28">
        <f t="shared" si="5"/>
        <v>16.487240829346092</v>
      </c>
      <c r="G25" s="66">
        <v>13</v>
      </c>
      <c r="H25" s="66">
        <v>11</v>
      </c>
      <c r="I25" s="66">
        <v>179.5</v>
      </c>
      <c r="J25" s="66">
        <v>115.5</v>
      </c>
      <c r="K25" s="66">
        <v>524</v>
      </c>
      <c r="L25" s="66">
        <v>480</v>
      </c>
      <c r="M25" s="66">
        <v>177.5</v>
      </c>
      <c r="N25" s="66">
        <v>768</v>
      </c>
      <c r="O25" s="66">
        <v>133.5</v>
      </c>
      <c r="P25" s="66">
        <v>11.5</v>
      </c>
      <c r="Q25" s="66">
        <v>0</v>
      </c>
      <c r="R25" s="66">
        <v>94.5</v>
      </c>
      <c r="S25" s="20"/>
      <c r="U25" s="78">
        <f t="shared" si="0"/>
        <v>0</v>
      </c>
    </row>
    <row r="26" spans="1:21" s="21" customFormat="1" ht="14.25" customHeight="1">
      <c r="A26" s="75" t="s">
        <v>20</v>
      </c>
      <c r="B26" s="27">
        <f t="shared" si="1"/>
        <v>1660.5</v>
      </c>
      <c r="C26" s="27">
        <f t="shared" si="2"/>
        <v>1223.5</v>
      </c>
      <c r="D26" s="28">
        <f t="shared" si="3"/>
        <v>73.68262571514605</v>
      </c>
      <c r="E26" s="27">
        <f t="shared" si="4"/>
        <v>437</v>
      </c>
      <c r="F26" s="28">
        <f t="shared" si="5"/>
        <v>26.317374284853962</v>
      </c>
      <c r="G26" s="66">
        <v>18</v>
      </c>
      <c r="H26" s="66">
        <v>16</v>
      </c>
      <c r="I26" s="66">
        <v>174</v>
      </c>
      <c r="J26" s="66">
        <v>94</v>
      </c>
      <c r="K26" s="66">
        <v>272</v>
      </c>
      <c r="L26" s="66">
        <v>284.5</v>
      </c>
      <c r="M26" s="66">
        <v>109.5</v>
      </c>
      <c r="N26" s="66">
        <v>544.5</v>
      </c>
      <c r="O26" s="66">
        <v>9</v>
      </c>
      <c r="P26" s="66">
        <v>4</v>
      </c>
      <c r="Q26" s="66">
        <v>0</v>
      </c>
      <c r="R26" s="66">
        <v>135</v>
      </c>
      <c r="S26" s="20"/>
      <c r="U26" s="78">
        <f t="shared" si="0"/>
        <v>0</v>
      </c>
    </row>
    <row r="27" spans="1:21" s="21" customFormat="1" ht="14.25" customHeight="1">
      <c r="A27" s="75" t="s">
        <v>37</v>
      </c>
      <c r="B27" s="27">
        <f t="shared" si="1"/>
        <v>1733.5</v>
      </c>
      <c r="C27" s="27">
        <f t="shared" si="2"/>
        <v>1399</v>
      </c>
      <c r="D27" s="28">
        <f t="shared" si="3"/>
        <v>80.70377848283819</v>
      </c>
      <c r="E27" s="27">
        <f t="shared" si="4"/>
        <v>334.5</v>
      </c>
      <c r="F27" s="28">
        <f t="shared" si="5"/>
        <v>19.29622151716181</v>
      </c>
      <c r="G27" s="66">
        <v>9</v>
      </c>
      <c r="H27" s="66">
        <v>8</v>
      </c>
      <c r="I27" s="66">
        <v>133.5</v>
      </c>
      <c r="J27" s="66">
        <v>82.5</v>
      </c>
      <c r="K27" s="66">
        <v>290.5</v>
      </c>
      <c r="L27" s="66">
        <v>466</v>
      </c>
      <c r="M27" s="66">
        <v>186</v>
      </c>
      <c r="N27" s="66">
        <v>395.5</v>
      </c>
      <c r="O27" s="66">
        <v>53</v>
      </c>
      <c r="P27" s="66">
        <v>8</v>
      </c>
      <c r="Q27" s="66">
        <v>0</v>
      </c>
      <c r="R27" s="66">
        <v>101.5</v>
      </c>
      <c r="S27" s="20"/>
      <c r="U27" s="78">
        <f t="shared" si="0"/>
        <v>0</v>
      </c>
    </row>
    <row r="28" spans="1:21" s="21" customFormat="1" ht="14.25" customHeight="1">
      <c r="A28" s="75" t="s">
        <v>14</v>
      </c>
      <c r="B28" s="27">
        <f t="shared" si="1"/>
        <v>2871</v>
      </c>
      <c r="C28" s="27">
        <f t="shared" si="2"/>
        <v>2411</v>
      </c>
      <c r="D28" s="28">
        <f t="shared" si="3"/>
        <v>83.97770811563915</v>
      </c>
      <c r="E28" s="27">
        <f t="shared" si="4"/>
        <v>460</v>
      </c>
      <c r="F28" s="28">
        <f t="shared" si="5"/>
        <v>16.02229188436085</v>
      </c>
      <c r="G28" s="66">
        <v>9</v>
      </c>
      <c r="H28" s="66">
        <v>6.5</v>
      </c>
      <c r="I28" s="66">
        <v>171.5</v>
      </c>
      <c r="J28" s="66">
        <v>135</v>
      </c>
      <c r="K28" s="66">
        <v>674</v>
      </c>
      <c r="L28" s="66">
        <v>754.5</v>
      </c>
      <c r="M28" s="66">
        <v>216.5</v>
      </c>
      <c r="N28" s="66">
        <v>664.5</v>
      </c>
      <c r="O28" s="66">
        <v>92</v>
      </c>
      <c r="P28" s="66">
        <v>9.5</v>
      </c>
      <c r="Q28" s="66">
        <v>0</v>
      </c>
      <c r="R28" s="66">
        <v>138</v>
      </c>
      <c r="S28" s="20"/>
      <c r="U28" s="78">
        <f t="shared" si="0"/>
        <v>0</v>
      </c>
    </row>
    <row r="29" spans="1:21" s="21" customFormat="1" ht="14.25" customHeight="1">
      <c r="A29" s="75" t="s">
        <v>38</v>
      </c>
      <c r="B29" s="27">
        <f t="shared" si="1"/>
        <v>1989.5</v>
      </c>
      <c r="C29" s="27">
        <f t="shared" si="2"/>
        <v>1647.5</v>
      </c>
      <c r="D29" s="28">
        <f t="shared" si="3"/>
        <v>82.80975119376728</v>
      </c>
      <c r="E29" s="27">
        <f t="shared" si="4"/>
        <v>342</v>
      </c>
      <c r="F29" s="28">
        <f t="shared" si="5"/>
        <v>17.190248806232724</v>
      </c>
      <c r="G29" s="66">
        <v>6</v>
      </c>
      <c r="H29" s="66">
        <v>7</v>
      </c>
      <c r="I29" s="66">
        <v>137</v>
      </c>
      <c r="J29" s="66">
        <v>53</v>
      </c>
      <c r="K29" s="66">
        <v>195</v>
      </c>
      <c r="L29" s="66">
        <v>413.5</v>
      </c>
      <c r="M29" s="66">
        <v>167</v>
      </c>
      <c r="N29" s="66">
        <v>661</v>
      </c>
      <c r="O29" s="66">
        <v>203</v>
      </c>
      <c r="P29" s="66">
        <v>8</v>
      </c>
      <c r="Q29" s="66">
        <v>0</v>
      </c>
      <c r="R29" s="66">
        <v>139</v>
      </c>
      <c r="S29" s="20"/>
      <c r="U29" s="78">
        <f t="shared" si="0"/>
        <v>0</v>
      </c>
    </row>
    <row r="30" spans="1:21" s="21" customFormat="1" ht="14.25" customHeight="1">
      <c r="A30" s="75" t="s">
        <v>7</v>
      </c>
      <c r="B30" s="27">
        <f t="shared" si="1"/>
        <v>1977.8</v>
      </c>
      <c r="C30" s="27">
        <f t="shared" si="2"/>
        <v>1660.9</v>
      </c>
      <c r="D30" s="28">
        <f t="shared" si="3"/>
        <v>83.97714632419861</v>
      </c>
      <c r="E30" s="27">
        <f t="shared" si="4"/>
        <v>316.9</v>
      </c>
      <c r="F30" s="28">
        <f t="shared" si="5"/>
        <v>16.022853675801393</v>
      </c>
      <c r="G30" s="66">
        <v>5</v>
      </c>
      <c r="H30" s="66">
        <v>8</v>
      </c>
      <c r="I30" s="66">
        <v>107.9</v>
      </c>
      <c r="J30" s="66">
        <v>74</v>
      </c>
      <c r="K30" s="66">
        <v>239.7</v>
      </c>
      <c r="L30" s="66">
        <v>316.5</v>
      </c>
      <c r="M30" s="66">
        <v>335.5</v>
      </c>
      <c r="N30" s="66">
        <v>631.5</v>
      </c>
      <c r="O30" s="66">
        <v>132.2</v>
      </c>
      <c r="P30" s="66">
        <v>5.5</v>
      </c>
      <c r="Q30" s="66">
        <v>0</v>
      </c>
      <c r="R30" s="66">
        <v>122</v>
      </c>
      <c r="S30" s="20"/>
      <c r="U30" s="78">
        <f t="shared" si="0"/>
        <v>0</v>
      </c>
    </row>
    <row r="31" spans="1:21" s="21" customFormat="1" ht="14.25" customHeight="1">
      <c r="A31" s="75" t="s">
        <v>2</v>
      </c>
      <c r="B31" s="27">
        <f t="shared" si="1"/>
        <v>4125.6</v>
      </c>
      <c r="C31" s="27">
        <f t="shared" si="2"/>
        <v>3505.1000000000004</v>
      </c>
      <c r="D31" s="28">
        <f t="shared" si="3"/>
        <v>84.95976342834982</v>
      </c>
      <c r="E31" s="27">
        <f t="shared" si="4"/>
        <v>620.5</v>
      </c>
      <c r="F31" s="28">
        <f t="shared" si="5"/>
        <v>15.040236571650183</v>
      </c>
      <c r="G31" s="66">
        <v>82.2</v>
      </c>
      <c r="H31" s="66">
        <v>7.1</v>
      </c>
      <c r="I31" s="66">
        <v>230.9</v>
      </c>
      <c r="J31" s="66">
        <v>155.4</v>
      </c>
      <c r="K31" s="66">
        <v>1105.5</v>
      </c>
      <c r="L31" s="66">
        <v>866.3</v>
      </c>
      <c r="M31" s="66">
        <v>267.2</v>
      </c>
      <c r="N31" s="66">
        <v>1128.8</v>
      </c>
      <c r="O31" s="66">
        <v>115.3</v>
      </c>
      <c r="P31" s="66">
        <v>22</v>
      </c>
      <c r="Q31" s="66">
        <v>0.4</v>
      </c>
      <c r="R31" s="66">
        <v>144.5</v>
      </c>
      <c r="S31" s="20"/>
      <c r="T31" s="22">
        <f>L31/B31</f>
        <v>0.2099815784370758</v>
      </c>
      <c r="U31" s="78">
        <f t="shared" si="0"/>
        <v>0</v>
      </c>
    </row>
    <row r="32" spans="1:21" s="22" customFormat="1" ht="14.25" customHeight="1">
      <c r="A32" s="75" t="s">
        <v>22</v>
      </c>
      <c r="B32" s="27">
        <f t="shared" si="1"/>
        <v>2726.3</v>
      </c>
      <c r="C32" s="27">
        <f t="shared" si="2"/>
        <v>2281.5</v>
      </c>
      <c r="D32" s="28">
        <f t="shared" si="3"/>
        <v>83.68484759564244</v>
      </c>
      <c r="E32" s="27">
        <f t="shared" si="4"/>
        <v>444.8</v>
      </c>
      <c r="F32" s="28">
        <f t="shared" si="5"/>
        <v>16.31515240435755</v>
      </c>
      <c r="G32" s="66">
        <v>31.8</v>
      </c>
      <c r="H32" s="66">
        <v>3</v>
      </c>
      <c r="I32" s="66">
        <v>135</v>
      </c>
      <c r="J32" s="66">
        <v>171.5</v>
      </c>
      <c r="K32" s="66">
        <v>807.5</v>
      </c>
      <c r="L32" s="66">
        <v>537.5</v>
      </c>
      <c r="M32" s="66">
        <v>155.5</v>
      </c>
      <c r="N32" s="66">
        <v>602</v>
      </c>
      <c r="O32" s="66">
        <v>133.5</v>
      </c>
      <c r="P32" s="66">
        <v>45.5</v>
      </c>
      <c r="Q32" s="66">
        <v>0.5</v>
      </c>
      <c r="R32" s="66">
        <v>103</v>
      </c>
      <c r="S32" s="20"/>
      <c r="U32" s="78">
        <f t="shared" si="0"/>
        <v>0</v>
      </c>
    </row>
    <row r="33" spans="1:21" s="22" customFormat="1" ht="14.25" customHeight="1">
      <c r="A33" s="75" t="s">
        <v>16</v>
      </c>
      <c r="B33" s="27">
        <f t="shared" si="1"/>
        <v>2177.2</v>
      </c>
      <c r="C33" s="27">
        <f t="shared" si="2"/>
        <v>1952.5</v>
      </c>
      <c r="D33" s="28">
        <f t="shared" si="3"/>
        <v>89.67940474003308</v>
      </c>
      <c r="E33" s="27">
        <f>H33+I33+J33+Q33+R33</f>
        <v>224.7</v>
      </c>
      <c r="F33" s="28">
        <f t="shared" si="5"/>
        <v>10.32059525996693</v>
      </c>
      <c r="G33" s="66" t="s">
        <v>93</v>
      </c>
      <c r="H33" s="66">
        <v>1.5</v>
      </c>
      <c r="I33" s="66">
        <v>74.5</v>
      </c>
      <c r="J33" s="66">
        <v>88</v>
      </c>
      <c r="K33" s="66">
        <v>168</v>
      </c>
      <c r="L33" s="66">
        <v>273.5</v>
      </c>
      <c r="M33" s="66">
        <v>573</v>
      </c>
      <c r="N33" s="66">
        <v>758</v>
      </c>
      <c r="O33" s="66">
        <v>180</v>
      </c>
      <c r="P33" s="66">
        <v>0</v>
      </c>
      <c r="Q33" s="66">
        <v>0</v>
      </c>
      <c r="R33" s="66">
        <v>60.7</v>
      </c>
      <c r="S33" s="20"/>
      <c r="U33" s="78">
        <f t="shared" si="0"/>
        <v>0</v>
      </c>
    </row>
    <row r="34" spans="1:21" s="22" customFormat="1" ht="14.25" customHeight="1">
      <c r="A34" s="75" t="s">
        <v>3</v>
      </c>
      <c r="B34" s="27">
        <f t="shared" si="1"/>
        <v>2226</v>
      </c>
      <c r="C34" s="27">
        <f t="shared" si="2"/>
        <v>2079.5</v>
      </c>
      <c r="D34" s="28">
        <f t="shared" si="3"/>
        <v>93.41868823000898</v>
      </c>
      <c r="E34" s="27">
        <f t="shared" si="4"/>
        <v>146.5</v>
      </c>
      <c r="F34" s="28">
        <f t="shared" si="5"/>
        <v>6.581311769991014</v>
      </c>
      <c r="G34" s="66">
        <v>2.5</v>
      </c>
      <c r="H34" s="66">
        <v>12.5</v>
      </c>
      <c r="I34" s="66">
        <v>44</v>
      </c>
      <c r="J34" s="66">
        <v>63.2</v>
      </c>
      <c r="K34" s="66">
        <v>196.3</v>
      </c>
      <c r="L34" s="66">
        <v>357.5</v>
      </c>
      <c r="M34" s="66">
        <v>500</v>
      </c>
      <c r="N34" s="66">
        <v>726.2</v>
      </c>
      <c r="O34" s="66">
        <v>247</v>
      </c>
      <c r="P34" s="66">
        <v>52.5</v>
      </c>
      <c r="Q34" s="66">
        <v>2</v>
      </c>
      <c r="R34" s="66">
        <v>22.3</v>
      </c>
      <c r="S34" s="20"/>
      <c r="T34" s="22">
        <f>N34/B34</f>
        <v>0.3262353998203055</v>
      </c>
      <c r="U34" s="78">
        <f t="shared" si="0"/>
        <v>0</v>
      </c>
    </row>
    <row r="35" spans="1:21" s="22" customFormat="1" ht="14.25" customHeight="1">
      <c r="A35" s="75" t="s">
        <v>39</v>
      </c>
      <c r="B35" s="27">
        <f t="shared" si="1"/>
        <v>2488</v>
      </c>
      <c r="C35" s="27">
        <f t="shared" si="2"/>
        <v>2332.5</v>
      </c>
      <c r="D35" s="28">
        <f t="shared" si="3"/>
        <v>93.75</v>
      </c>
      <c r="E35" s="27">
        <f t="shared" si="4"/>
        <v>155.5</v>
      </c>
      <c r="F35" s="28">
        <f t="shared" si="5"/>
        <v>6.25</v>
      </c>
      <c r="G35" s="66">
        <v>1.5</v>
      </c>
      <c r="H35" s="66">
        <v>11</v>
      </c>
      <c r="I35" s="66">
        <v>28</v>
      </c>
      <c r="J35" s="66">
        <v>85.5</v>
      </c>
      <c r="K35" s="66">
        <v>301</v>
      </c>
      <c r="L35" s="66">
        <v>229</v>
      </c>
      <c r="M35" s="66">
        <v>788</v>
      </c>
      <c r="N35" s="66">
        <v>669.5</v>
      </c>
      <c r="O35" s="66">
        <v>234.5</v>
      </c>
      <c r="P35" s="66">
        <v>110.5</v>
      </c>
      <c r="Q35" s="66">
        <v>3.5</v>
      </c>
      <c r="R35" s="66">
        <v>26</v>
      </c>
      <c r="S35" s="65"/>
      <c r="U35" s="78">
        <f t="shared" si="0"/>
        <v>0</v>
      </c>
    </row>
    <row r="36" spans="1:21" s="22" customFormat="1" ht="14.25" customHeight="1">
      <c r="A36" s="75" t="s">
        <v>5</v>
      </c>
      <c r="B36" s="27">
        <f t="shared" si="1"/>
        <v>2287.3</v>
      </c>
      <c r="C36" s="27">
        <f t="shared" si="2"/>
        <v>2161.8</v>
      </c>
      <c r="D36" s="28">
        <f t="shared" si="3"/>
        <v>94.51318148034801</v>
      </c>
      <c r="E36" s="27">
        <f t="shared" si="4"/>
        <v>125.5</v>
      </c>
      <c r="F36" s="28">
        <f t="shared" si="5"/>
        <v>5.486818519651991</v>
      </c>
      <c r="G36" s="66">
        <v>28.7</v>
      </c>
      <c r="H36" s="66">
        <v>20.3</v>
      </c>
      <c r="I36" s="66">
        <v>44</v>
      </c>
      <c r="J36" s="66">
        <v>15.5</v>
      </c>
      <c r="K36" s="66">
        <v>134.7</v>
      </c>
      <c r="L36" s="66">
        <v>215.5</v>
      </c>
      <c r="M36" s="66">
        <v>587.5</v>
      </c>
      <c r="N36" s="66">
        <v>839.6</v>
      </c>
      <c r="O36" s="66">
        <v>356.5</v>
      </c>
      <c r="P36" s="66">
        <v>28</v>
      </c>
      <c r="Q36" s="66">
        <v>2.5</v>
      </c>
      <c r="R36" s="66">
        <v>14.5</v>
      </c>
      <c r="S36" s="20"/>
      <c r="U36" s="78">
        <f t="shared" si="0"/>
        <v>0</v>
      </c>
    </row>
    <row r="37" spans="1:21" s="22" customFormat="1" ht="14.25" customHeight="1">
      <c r="A37" s="75" t="s">
        <v>21</v>
      </c>
      <c r="B37" s="27">
        <f t="shared" si="1"/>
        <v>2684.5999999999995</v>
      </c>
      <c r="C37" s="27">
        <f t="shared" si="2"/>
        <v>1569.4</v>
      </c>
      <c r="D37" s="28">
        <f t="shared" si="3"/>
        <v>58.459360798629234</v>
      </c>
      <c r="E37" s="27">
        <f t="shared" si="4"/>
        <v>1115.2</v>
      </c>
      <c r="F37" s="28">
        <f t="shared" si="5"/>
        <v>41.540639201370794</v>
      </c>
      <c r="G37" s="66">
        <v>447.4</v>
      </c>
      <c r="H37" s="66">
        <v>56.3</v>
      </c>
      <c r="I37" s="66">
        <v>132.5</v>
      </c>
      <c r="J37" s="66">
        <v>180.3</v>
      </c>
      <c r="K37" s="66">
        <v>360.2</v>
      </c>
      <c r="L37" s="66">
        <v>180.8</v>
      </c>
      <c r="M37" s="66">
        <v>67.1</v>
      </c>
      <c r="N37" s="66">
        <v>218</v>
      </c>
      <c r="O37" s="66">
        <v>514.6</v>
      </c>
      <c r="P37" s="66">
        <v>228.7</v>
      </c>
      <c r="Q37" s="66">
        <v>136.1</v>
      </c>
      <c r="R37" s="66">
        <v>162.6</v>
      </c>
      <c r="S37" s="20"/>
      <c r="U37" s="78">
        <f t="shared" si="0"/>
        <v>0</v>
      </c>
    </row>
    <row r="38" spans="1:21" s="22" customFormat="1" ht="14.25" customHeight="1">
      <c r="A38" s="75" t="s">
        <v>13</v>
      </c>
      <c r="B38" s="27">
        <f t="shared" si="1"/>
        <v>4391</v>
      </c>
      <c r="C38" s="27">
        <f t="shared" si="2"/>
        <v>1614.5</v>
      </c>
      <c r="D38" s="28">
        <f t="shared" si="3"/>
        <v>36.76838988840811</v>
      </c>
      <c r="E38" s="27">
        <f t="shared" si="4"/>
        <v>2776.5</v>
      </c>
      <c r="F38" s="28">
        <f t="shared" si="5"/>
        <v>63.2316101115919</v>
      </c>
      <c r="G38" s="66">
        <v>1101</v>
      </c>
      <c r="H38" s="66">
        <v>94.5</v>
      </c>
      <c r="I38" s="66">
        <v>206</v>
      </c>
      <c r="J38" s="66">
        <v>677.5</v>
      </c>
      <c r="K38" s="66">
        <v>372.5</v>
      </c>
      <c r="L38" s="66">
        <v>106.5</v>
      </c>
      <c r="M38" s="66">
        <v>88.5</v>
      </c>
      <c r="N38" s="66">
        <v>219.5</v>
      </c>
      <c r="O38" s="66">
        <v>472</v>
      </c>
      <c r="P38" s="66">
        <v>355.5</v>
      </c>
      <c r="Q38" s="66">
        <v>306.5</v>
      </c>
      <c r="R38" s="66">
        <v>391</v>
      </c>
      <c r="S38" s="20"/>
      <c r="T38" s="22">
        <f>R38/B38</f>
        <v>0.08904577544978365</v>
      </c>
      <c r="U38" s="78">
        <f t="shared" si="0"/>
        <v>0</v>
      </c>
    </row>
    <row r="39" spans="1:21" s="22" customFormat="1" ht="14.25" customHeight="1">
      <c r="A39" s="75" t="s">
        <v>4</v>
      </c>
      <c r="B39" s="27">
        <f t="shared" si="1"/>
        <v>1655</v>
      </c>
      <c r="C39" s="27">
        <f t="shared" si="2"/>
        <v>1123</v>
      </c>
      <c r="D39" s="28">
        <f t="shared" si="3"/>
        <v>67.85498489425981</v>
      </c>
      <c r="E39" s="27">
        <f t="shared" si="4"/>
        <v>532</v>
      </c>
      <c r="F39" s="28">
        <f t="shared" si="5"/>
        <v>32.145015105740185</v>
      </c>
      <c r="G39" s="66">
        <v>71</v>
      </c>
      <c r="H39" s="66">
        <v>52.5</v>
      </c>
      <c r="I39" s="66">
        <v>92.5</v>
      </c>
      <c r="J39" s="66">
        <v>73.5</v>
      </c>
      <c r="K39" s="66">
        <v>218</v>
      </c>
      <c r="L39" s="66">
        <v>164.5</v>
      </c>
      <c r="M39" s="66">
        <v>66.5</v>
      </c>
      <c r="N39" s="66">
        <v>289</v>
      </c>
      <c r="O39" s="66">
        <v>228</v>
      </c>
      <c r="P39" s="66">
        <v>157</v>
      </c>
      <c r="Q39" s="66">
        <v>109.5</v>
      </c>
      <c r="R39" s="66">
        <v>133</v>
      </c>
      <c r="S39" s="20"/>
      <c r="U39" s="78">
        <f t="shared" si="0"/>
        <v>0</v>
      </c>
    </row>
    <row r="40" spans="1:21" s="22" customFormat="1" ht="14.25" customHeight="1">
      <c r="A40" s="75" t="s">
        <v>6</v>
      </c>
      <c r="B40" s="27">
        <f t="shared" si="1"/>
        <v>1469.3999999999999</v>
      </c>
      <c r="C40" s="27">
        <f t="shared" si="2"/>
        <v>1015.9000000000001</v>
      </c>
      <c r="D40" s="28">
        <f t="shared" si="3"/>
        <v>69.13706274669934</v>
      </c>
      <c r="E40" s="27">
        <f t="shared" si="4"/>
        <v>453.5</v>
      </c>
      <c r="F40" s="28">
        <f t="shared" si="5"/>
        <v>30.86293725330067</v>
      </c>
      <c r="G40" s="66">
        <v>72.1</v>
      </c>
      <c r="H40" s="66">
        <v>83.7</v>
      </c>
      <c r="I40" s="66">
        <v>58</v>
      </c>
      <c r="J40" s="66">
        <v>55.2</v>
      </c>
      <c r="K40" s="66">
        <v>118.8</v>
      </c>
      <c r="L40" s="66">
        <v>95</v>
      </c>
      <c r="M40" s="66">
        <v>89</v>
      </c>
      <c r="N40" s="66">
        <v>437.4</v>
      </c>
      <c r="O40" s="66">
        <v>158.7</v>
      </c>
      <c r="P40" s="66">
        <v>117</v>
      </c>
      <c r="Q40" s="66">
        <v>40.1</v>
      </c>
      <c r="R40" s="66">
        <v>144.4</v>
      </c>
      <c r="S40" s="20"/>
      <c r="U40" s="78">
        <f t="shared" si="0"/>
        <v>0</v>
      </c>
    </row>
    <row r="41" spans="1:21" s="21" customFormat="1" ht="14.25" customHeight="1">
      <c r="A41" s="75" t="s">
        <v>18</v>
      </c>
      <c r="B41" s="27">
        <f t="shared" si="1"/>
        <v>1092.3999999999999</v>
      </c>
      <c r="C41" s="27">
        <f t="shared" si="2"/>
        <v>879.3</v>
      </c>
      <c r="D41" s="28">
        <f t="shared" si="3"/>
        <v>80.49249359209082</v>
      </c>
      <c r="E41" s="27">
        <f t="shared" si="4"/>
        <v>213.10000000000002</v>
      </c>
      <c r="F41" s="28">
        <f t="shared" si="5"/>
        <v>19.507506407909194</v>
      </c>
      <c r="G41" s="66">
        <v>35.5</v>
      </c>
      <c r="H41" s="66">
        <v>12.9</v>
      </c>
      <c r="I41" s="66">
        <v>36</v>
      </c>
      <c r="J41" s="66">
        <v>28.3</v>
      </c>
      <c r="K41" s="66">
        <v>165.7</v>
      </c>
      <c r="L41" s="66">
        <v>132.9</v>
      </c>
      <c r="M41" s="66">
        <v>136.9</v>
      </c>
      <c r="N41" s="66">
        <v>216.4</v>
      </c>
      <c r="O41" s="66">
        <v>202.1</v>
      </c>
      <c r="P41" s="66">
        <v>25.3</v>
      </c>
      <c r="Q41" s="66">
        <v>8.4</v>
      </c>
      <c r="R41" s="66">
        <v>92</v>
      </c>
      <c r="S41" s="20"/>
      <c r="U41" s="78">
        <f t="shared" si="0"/>
        <v>0</v>
      </c>
    </row>
    <row r="42" spans="1:21" s="21" customFormat="1" ht="14.25" customHeight="1">
      <c r="A42" s="75" t="s">
        <v>8</v>
      </c>
      <c r="B42" s="27">
        <f t="shared" si="1"/>
        <v>1823</v>
      </c>
      <c r="C42" s="27">
        <f t="shared" si="2"/>
        <v>1539.1000000000001</v>
      </c>
      <c r="D42" s="28">
        <f t="shared" si="3"/>
        <v>84.42676906198574</v>
      </c>
      <c r="E42" s="27">
        <f t="shared" si="4"/>
        <v>283.9</v>
      </c>
      <c r="F42" s="28">
        <f t="shared" si="5"/>
        <v>15.573230938014259</v>
      </c>
      <c r="G42" s="66">
        <v>62.1</v>
      </c>
      <c r="H42" s="66">
        <v>66.4</v>
      </c>
      <c r="I42" s="66">
        <v>40.7</v>
      </c>
      <c r="J42" s="66">
        <v>34</v>
      </c>
      <c r="K42" s="66">
        <v>279.1</v>
      </c>
      <c r="L42" s="66">
        <v>112.3</v>
      </c>
      <c r="M42" s="66">
        <v>216.7</v>
      </c>
      <c r="N42" s="66">
        <v>616.2</v>
      </c>
      <c r="O42" s="66">
        <v>243.7</v>
      </c>
      <c r="P42" s="66">
        <v>71.1</v>
      </c>
      <c r="Q42" s="66">
        <v>11.3</v>
      </c>
      <c r="R42" s="66">
        <v>69.4</v>
      </c>
      <c r="S42" s="20"/>
      <c r="U42" s="78">
        <f t="shared" si="0"/>
        <v>0</v>
      </c>
    </row>
    <row r="43" spans="1:21" s="21" customFormat="1" ht="14.25" customHeight="1">
      <c r="A43" s="75" t="s">
        <v>10</v>
      </c>
      <c r="B43" s="27">
        <f t="shared" si="1"/>
        <v>2789.6999999999994</v>
      </c>
      <c r="C43" s="27">
        <f t="shared" si="2"/>
        <v>1590.7</v>
      </c>
      <c r="D43" s="28">
        <f t="shared" si="3"/>
        <v>57.020468150697226</v>
      </c>
      <c r="E43" s="27">
        <f t="shared" si="4"/>
        <v>1199</v>
      </c>
      <c r="F43" s="28">
        <f t="shared" si="5"/>
        <v>42.9795318493028</v>
      </c>
      <c r="G43" s="66">
        <v>245.7</v>
      </c>
      <c r="H43" s="66">
        <v>320.4</v>
      </c>
      <c r="I43" s="66">
        <v>121.1</v>
      </c>
      <c r="J43" s="66">
        <v>167.5</v>
      </c>
      <c r="K43" s="66">
        <v>273.6</v>
      </c>
      <c r="L43" s="66">
        <v>179.1</v>
      </c>
      <c r="M43" s="66">
        <v>346.8</v>
      </c>
      <c r="N43" s="66">
        <v>278.3</v>
      </c>
      <c r="O43" s="66">
        <v>390.7</v>
      </c>
      <c r="P43" s="66">
        <v>122.2</v>
      </c>
      <c r="Q43" s="66">
        <v>65.7</v>
      </c>
      <c r="R43" s="66">
        <v>278.6</v>
      </c>
      <c r="S43" s="20"/>
      <c r="U43" s="78">
        <f t="shared" si="0"/>
        <v>0</v>
      </c>
    </row>
    <row r="44" spans="1:21" s="22" customFormat="1" ht="14.25" customHeight="1">
      <c r="A44" s="75" t="s">
        <v>32</v>
      </c>
      <c r="B44" s="27">
        <f t="shared" si="1"/>
        <v>1086.1999999999998</v>
      </c>
      <c r="C44" s="27">
        <f t="shared" si="2"/>
        <v>677.1</v>
      </c>
      <c r="D44" s="28">
        <f t="shared" si="3"/>
        <v>62.33658626403978</v>
      </c>
      <c r="E44" s="27">
        <f t="shared" si="4"/>
        <v>409.09999999999997</v>
      </c>
      <c r="F44" s="28">
        <f t="shared" si="5"/>
        <v>37.66341373596023</v>
      </c>
      <c r="G44" s="66">
        <v>5.6</v>
      </c>
      <c r="H44" s="66">
        <v>86</v>
      </c>
      <c r="I44" s="66">
        <v>156.6</v>
      </c>
      <c r="J44" s="66">
        <v>120.1</v>
      </c>
      <c r="K44" s="66">
        <v>64</v>
      </c>
      <c r="L44" s="66">
        <v>337.2</v>
      </c>
      <c r="M44" s="66">
        <v>192.4</v>
      </c>
      <c r="N44" s="66">
        <v>27.3</v>
      </c>
      <c r="O44" s="66">
        <v>50.1</v>
      </c>
      <c r="P44" s="66">
        <v>6.1</v>
      </c>
      <c r="Q44" s="66">
        <v>0.2</v>
      </c>
      <c r="R44" s="66">
        <v>40.6</v>
      </c>
      <c r="S44" s="20"/>
      <c r="U44" s="78">
        <f t="shared" si="0"/>
        <v>0</v>
      </c>
    </row>
    <row r="45" spans="1:21" s="22" customFormat="1" ht="14.25" customHeight="1">
      <c r="A45" s="75" t="s">
        <v>31</v>
      </c>
      <c r="B45" s="27">
        <f t="shared" si="1"/>
        <v>905.3000000000001</v>
      </c>
      <c r="C45" s="27">
        <f t="shared" si="2"/>
        <v>472.8</v>
      </c>
      <c r="D45" s="28">
        <f t="shared" si="3"/>
        <v>52.22578150889208</v>
      </c>
      <c r="E45" s="27">
        <f>+G45+H45+I45+J45+Q45+R45</f>
        <v>432.5</v>
      </c>
      <c r="F45" s="28">
        <f t="shared" si="5"/>
        <v>47.774218491107916</v>
      </c>
      <c r="G45" s="66">
        <v>4.4</v>
      </c>
      <c r="H45" s="66">
        <v>37.5</v>
      </c>
      <c r="I45" s="66">
        <v>201.7</v>
      </c>
      <c r="J45" s="66">
        <v>113.1</v>
      </c>
      <c r="K45" s="66">
        <v>190</v>
      </c>
      <c r="L45" s="66">
        <v>117.1</v>
      </c>
      <c r="M45" s="66">
        <v>45.3</v>
      </c>
      <c r="N45" s="66">
        <v>112.7</v>
      </c>
      <c r="O45" s="66">
        <v>2.7</v>
      </c>
      <c r="P45" s="66">
        <v>5</v>
      </c>
      <c r="Q45" s="66">
        <v>0</v>
      </c>
      <c r="R45" s="66">
        <v>75.8</v>
      </c>
      <c r="S45" s="20"/>
      <c r="U45" s="78">
        <f t="shared" si="0"/>
        <v>0</v>
      </c>
    </row>
    <row r="46" spans="1:21" s="22" customFormat="1" ht="14.25" customHeight="1">
      <c r="A46" s="75" t="s">
        <v>11</v>
      </c>
      <c r="B46" s="27">
        <f t="shared" si="1"/>
        <v>925.5000000000001</v>
      </c>
      <c r="C46" s="27">
        <f t="shared" si="2"/>
        <v>519.3000000000001</v>
      </c>
      <c r="D46" s="28">
        <f t="shared" si="3"/>
        <v>56.11021069692058</v>
      </c>
      <c r="E46" s="27">
        <f>+G46+H46+I46+J46+R46</f>
        <v>406.20000000000005</v>
      </c>
      <c r="F46" s="28">
        <f t="shared" si="5"/>
        <v>43.88978930307942</v>
      </c>
      <c r="G46" s="67">
        <v>12</v>
      </c>
      <c r="H46" s="67">
        <v>28.5</v>
      </c>
      <c r="I46" s="67">
        <v>111.5</v>
      </c>
      <c r="J46" s="67">
        <v>114.8</v>
      </c>
      <c r="K46" s="67">
        <v>77.9</v>
      </c>
      <c r="L46" s="67">
        <v>92.7</v>
      </c>
      <c r="M46" s="67">
        <v>178.5</v>
      </c>
      <c r="N46" s="67">
        <v>169.6</v>
      </c>
      <c r="O46" s="67">
        <v>0.6</v>
      </c>
      <c r="P46" s="67">
        <v>0</v>
      </c>
      <c r="Q46" s="67" t="s">
        <v>93</v>
      </c>
      <c r="R46" s="67">
        <v>139.4</v>
      </c>
      <c r="S46" s="20"/>
      <c r="U46" s="78">
        <f t="shared" si="0"/>
        <v>0</v>
      </c>
    </row>
    <row r="47" spans="1:21" s="21" customFormat="1" ht="14.25" customHeight="1">
      <c r="A47" s="76" t="s">
        <v>9</v>
      </c>
      <c r="B47" s="69">
        <f t="shared" si="1"/>
        <v>1135</v>
      </c>
      <c r="C47" s="29">
        <f t="shared" si="2"/>
        <v>681.0999999999999</v>
      </c>
      <c r="D47" s="30">
        <f t="shared" si="3"/>
        <v>60.008810572687224</v>
      </c>
      <c r="E47" s="29">
        <f>G47+H47+I47+J47+Q47+R47</f>
        <v>453.90000000000003</v>
      </c>
      <c r="F47" s="30">
        <f t="shared" si="5"/>
        <v>39.991189427312776</v>
      </c>
      <c r="G47" s="68">
        <v>6.4</v>
      </c>
      <c r="H47" s="68">
        <v>27.1</v>
      </c>
      <c r="I47" s="68">
        <v>144.4</v>
      </c>
      <c r="J47" s="68">
        <v>67.2</v>
      </c>
      <c r="K47" s="68">
        <v>136</v>
      </c>
      <c r="L47" s="68">
        <v>106.4</v>
      </c>
      <c r="M47" s="68">
        <v>261.7</v>
      </c>
      <c r="N47" s="68">
        <v>169.2</v>
      </c>
      <c r="O47" s="68">
        <v>7.8</v>
      </c>
      <c r="P47" s="68">
        <v>0</v>
      </c>
      <c r="Q47" s="68">
        <v>0</v>
      </c>
      <c r="R47" s="68">
        <v>208.8</v>
      </c>
      <c r="S47" s="20"/>
      <c r="U47" s="78">
        <f>C47+E47-B47</f>
        <v>0</v>
      </c>
    </row>
    <row r="48" spans="1:19" s="34" customFormat="1" ht="15.75" customHeight="1">
      <c r="A48" s="32" t="s">
        <v>27</v>
      </c>
      <c r="B48" s="33"/>
      <c r="C48" s="33"/>
      <c r="D48" s="33"/>
      <c r="E48" s="33"/>
      <c r="F48" s="33"/>
      <c r="R48" s="35" t="s">
        <v>59</v>
      </c>
      <c r="S48" s="36"/>
    </row>
    <row r="49" spans="1:19" s="34" customFormat="1" ht="15.75" customHeight="1">
      <c r="A49" s="32" t="s">
        <v>28</v>
      </c>
      <c r="B49" s="33"/>
      <c r="C49" s="33"/>
      <c r="D49" s="33"/>
      <c r="E49" s="33"/>
      <c r="F49" s="33"/>
      <c r="S49" s="37"/>
    </row>
    <row r="50" spans="1:19" s="34" customFormat="1" ht="15.75" customHeight="1">
      <c r="A50" s="32" t="s">
        <v>26</v>
      </c>
      <c r="B50" s="33"/>
      <c r="C50" s="33"/>
      <c r="D50" s="33"/>
      <c r="E50" s="33"/>
      <c r="F50" s="33"/>
      <c r="S50" s="36"/>
    </row>
    <row r="51" spans="1:19" s="34" customFormat="1" ht="15.75" customHeight="1">
      <c r="A51" s="32" t="s">
        <v>92</v>
      </c>
      <c r="B51" s="33"/>
      <c r="C51" s="33"/>
      <c r="D51" s="33"/>
      <c r="E51" s="33"/>
      <c r="F51" s="33"/>
      <c r="S51" s="36"/>
    </row>
    <row r="52" spans="1:19" s="34" customFormat="1" ht="15.75" customHeight="1">
      <c r="A52" s="32"/>
      <c r="B52" s="33"/>
      <c r="C52" s="33"/>
      <c r="D52" s="33"/>
      <c r="E52" s="33"/>
      <c r="F52" s="33"/>
      <c r="S52" s="36"/>
    </row>
    <row r="53" ht="18" customHeight="1"/>
    <row r="85" ht="117.75" customHeight="1"/>
    <row r="101" ht="135" customHeight="1"/>
  </sheetData>
  <sheetProtection/>
  <mergeCells count="15">
    <mergeCell ref="M12:M13"/>
    <mergeCell ref="I12:I13"/>
    <mergeCell ref="J12:J13"/>
    <mergeCell ref="K12:K13"/>
    <mergeCell ref="L12:L13"/>
    <mergeCell ref="A1:R1"/>
    <mergeCell ref="R12:R13"/>
    <mergeCell ref="N12:N13"/>
    <mergeCell ref="O12:O13"/>
    <mergeCell ref="P12:P13"/>
    <mergeCell ref="Q12:Q13"/>
    <mergeCell ref="A10:R10"/>
    <mergeCell ref="B12:B13"/>
    <mergeCell ref="G12:G13"/>
    <mergeCell ref="H12:H13"/>
  </mergeCells>
  <conditionalFormatting sqref="D14:D47">
    <cfRule type="cellIs" priority="1" dxfId="3" operator="between" stopIfTrue="1">
      <formula>80</formula>
      <formula>89.99</formula>
    </cfRule>
    <cfRule type="cellIs" priority="4" dxfId="2" operator="greaterThanOrEqual" stopIfTrue="1">
      <formula>90</formula>
    </cfRule>
  </conditionalFormatting>
  <printOptions horizontalCentered="1"/>
  <pageMargins left="0.1968503937007874" right="0.1968503937007874" top="0.3937007874015748" bottom="0.3937007874015748" header="0.5118110236220472" footer="0.31496062992125984"/>
  <pageSetup fitToHeight="0" fitToWidth="1" horizontalDpi="300" verticalDpi="300" orientation="portrait" paperSize="9" scale="96" r:id="rId2"/>
  <headerFooter alignWithMargins="0">
    <oddFooter>&amp;C&amp;10STA.357-&amp;P</oddFooter>
  </headerFooter>
  <rowBreaks count="2" manualBreakCount="2">
    <brk id="51" max="17" man="1"/>
    <brk id="9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A41"/>
  <sheetViews>
    <sheetView zoomScale="85" zoomScaleNormal="85" zoomScalePageLayoutView="0" workbookViewId="0" topLeftCell="A13">
      <selection activeCell="Z82" sqref="Z82"/>
    </sheetView>
  </sheetViews>
  <sheetFormatPr defaultColWidth="9.00390625" defaultRowHeight="16.5"/>
  <cols>
    <col min="1" max="1" width="9.00390625" style="42" customWidth="1"/>
    <col min="2" max="2" width="16.625" style="38" customWidth="1"/>
    <col min="3" max="20" width="9.00390625" style="42" customWidth="1"/>
    <col min="21" max="21" width="9.00390625" style="62" customWidth="1"/>
    <col min="22" max="22" width="9.00390625" style="42" customWidth="1"/>
    <col min="23" max="24" width="9.50390625" style="42" bestFit="1" customWidth="1"/>
    <col min="25" max="25" width="9.00390625" style="51" customWidth="1"/>
    <col min="26" max="27" width="9.00390625" style="42" customWidth="1"/>
    <col min="28" max="28" width="9.00390625" style="44" customWidth="1"/>
    <col min="29" max="16384" width="9.00390625" style="42" customWidth="1"/>
  </cols>
  <sheetData>
    <row r="1" spans="3:53" ht="16.5">
      <c r="C1" s="39" t="s">
        <v>60</v>
      </c>
      <c r="D1" s="87" t="s">
        <v>61</v>
      </c>
      <c r="E1" s="40" t="s">
        <v>62</v>
      </c>
      <c r="F1" s="40"/>
      <c r="G1" s="40" t="s">
        <v>63</v>
      </c>
      <c r="H1" s="40"/>
      <c r="I1" s="89" t="s">
        <v>64</v>
      </c>
      <c r="J1" s="89" t="s">
        <v>65</v>
      </c>
      <c r="K1" s="89" t="s">
        <v>66</v>
      </c>
      <c r="L1" s="89" t="s">
        <v>41</v>
      </c>
      <c r="M1" s="89" t="s">
        <v>67</v>
      </c>
      <c r="N1" s="89" t="s">
        <v>68</v>
      </c>
      <c r="O1" s="89" t="s">
        <v>44</v>
      </c>
      <c r="P1" s="89" t="s">
        <v>69</v>
      </c>
      <c r="Q1" s="89" t="s">
        <v>70</v>
      </c>
      <c r="R1" s="89" t="s">
        <v>47</v>
      </c>
      <c r="S1" s="89" t="s">
        <v>71</v>
      </c>
      <c r="T1" s="91" t="s">
        <v>72</v>
      </c>
      <c r="U1" s="41"/>
      <c r="W1" s="87" t="s">
        <v>61</v>
      </c>
      <c r="X1" s="40" t="s">
        <v>62</v>
      </c>
      <c r="Y1" s="43"/>
      <c r="Z1" s="40" t="s">
        <v>63</v>
      </c>
      <c r="AA1" s="40"/>
      <c r="AB1" s="89" t="s">
        <v>64</v>
      </c>
      <c r="AC1" s="89" t="s">
        <v>65</v>
      </c>
      <c r="AD1" s="89" t="s">
        <v>66</v>
      </c>
      <c r="AE1" s="89" t="s">
        <v>41</v>
      </c>
      <c r="AF1" s="89" t="s">
        <v>67</v>
      </c>
      <c r="AG1" s="89" t="s">
        <v>68</v>
      </c>
      <c r="AH1" s="89" t="s">
        <v>44</v>
      </c>
      <c r="AI1" s="89" t="s">
        <v>69</v>
      </c>
      <c r="AJ1" s="89" t="s">
        <v>70</v>
      </c>
      <c r="AK1" s="89" t="s">
        <v>47</v>
      </c>
      <c r="AL1" s="89" t="s">
        <v>71</v>
      </c>
      <c r="AM1" s="91" t="s">
        <v>72</v>
      </c>
      <c r="AP1" s="44">
        <f>1/9</f>
        <v>0.1111111111111111</v>
      </c>
      <c r="AQ1" s="44">
        <f>2/8</f>
        <v>0.25</v>
      </c>
      <c r="AR1" s="44">
        <f>3/7</f>
        <v>0.42857142857142855</v>
      </c>
      <c r="AS1" s="44">
        <f>4/6</f>
        <v>0.6666666666666666</v>
      </c>
      <c r="AT1" s="44">
        <f>5/5</f>
        <v>1</v>
      </c>
      <c r="AU1" s="44"/>
      <c r="AV1" s="44"/>
      <c r="AW1" s="44"/>
      <c r="AX1" s="44"/>
      <c r="AY1" s="44"/>
      <c r="AZ1" s="44"/>
      <c r="BA1" s="44"/>
    </row>
    <row r="2" spans="3:39" ht="21">
      <c r="C2" s="45" t="s">
        <v>73</v>
      </c>
      <c r="D2" s="88"/>
      <c r="E2" s="46" t="s">
        <v>74</v>
      </c>
      <c r="F2" s="40" t="s">
        <v>75</v>
      </c>
      <c r="G2" s="46" t="s">
        <v>74</v>
      </c>
      <c r="H2" s="46" t="s">
        <v>75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2"/>
      <c r="U2" s="47"/>
      <c r="W2" s="88"/>
      <c r="X2" s="46" t="s">
        <v>74</v>
      </c>
      <c r="Y2" s="43" t="s">
        <v>75</v>
      </c>
      <c r="Z2" s="46" t="s">
        <v>74</v>
      </c>
      <c r="AA2" s="46" t="s">
        <v>75</v>
      </c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2"/>
    </row>
    <row r="3" spans="2:42" ht="16.5">
      <c r="B3" s="38" t="s">
        <v>76</v>
      </c>
      <c r="C3" s="48" t="s">
        <v>77</v>
      </c>
      <c r="D3" s="27">
        <f aca="true" t="shared" si="0" ref="D3:D36">SUM(I3:T3)</f>
        <v>1470.8</v>
      </c>
      <c r="E3" s="27">
        <f aca="true" t="shared" si="1" ref="E3:E36">SUM(M3:R3)</f>
        <v>808.5</v>
      </c>
      <c r="F3" s="28">
        <f>+E3/D3*100</f>
        <v>54.970084307859665</v>
      </c>
      <c r="G3" s="27">
        <f aca="true" t="shared" si="2" ref="G3:G34">+I3+J3+K3+L3+S3+T3</f>
        <v>662.3</v>
      </c>
      <c r="H3" s="28">
        <f>+G3/D3*100</f>
        <v>45.029915692140335</v>
      </c>
      <c r="I3" s="70">
        <v>150.6</v>
      </c>
      <c r="J3" s="70">
        <v>72.1</v>
      </c>
      <c r="K3" s="70">
        <v>127.7</v>
      </c>
      <c r="L3" s="70">
        <v>104.4</v>
      </c>
      <c r="M3" s="70">
        <v>211.6</v>
      </c>
      <c r="N3" s="70">
        <v>345.5</v>
      </c>
      <c r="O3" s="70">
        <v>37.3</v>
      </c>
      <c r="P3" s="70">
        <v>124.6</v>
      </c>
      <c r="Q3" s="70">
        <v>80.5</v>
      </c>
      <c r="R3" s="70">
        <v>9</v>
      </c>
      <c r="S3" s="70">
        <v>42.3</v>
      </c>
      <c r="T3" s="49">
        <v>165.2</v>
      </c>
      <c r="U3" s="49">
        <v>67.7</v>
      </c>
      <c r="V3" s="42" t="s">
        <v>78</v>
      </c>
      <c r="W3" s="50">
        <f>AVERAGE(D3:D12,D26:D27)</f>
        <v>2983.4</v>
      </c>
      <c r="X3" s="50">
        <f>AVERAGE(E3:E12,E26:E27)</f>
        <v>1841.9083333333335</v>
      </c>
      <c r="Y3" s="51">
        <f>X3/W3*100</f>
        <v>61.73856450135193</v>
      </c>
      <c r="Z3" s="50">
        <f>AVERAGE(G3:G12,G26:G27)</f>
        <v>1141.4916666666668</v>
      </c>
      <c r="AA3" s="50">
        <f>Z3/W3*100</f>
        <v>38.261435498648076</v>
      </c>
      <c r="AB3" s="50">
        <f>AVERAGE(I3:I12,I26:I27)</f>
        <v>243.45000000000002</v>
      </c>
      <c r="AC3" s="50">
        <f aca="true" t="shared" si="3" ref="AC3:AM3">AVERAGE(J3:J12,J26:J27)</f>
        <v>91.90833333333335</v>
      </c>
      <c r="AD3" s="50">
        <f t="shared" si="3"/>
        <v>203.52499999999998</v>
      </c>
      <c r="AE3" s="50">
        <f t="shared" si="3"/>
        <v>193.08333333333334</v>
      </c>
      <c r="AF3" s="50">
        <f t="shared" si="3"/>
        <v>418.62499999999994</v>
      </c>
      <c r="AG3" s="50">
        <f t="shared" si="3"/>
        <v>390.4333333333334</v>
      </c>
      <c r="AH3" s="50">
        <f t="shared" si="3"/>
        <v>179.9</v>
      </c>
      <c r="AI3" s="50">
        <f t="shared" si="3"/>
        <v>233.55833333333337</v>
      </c>
      <c r="AJ3" s="50">
        <f t="shared" si="3"/>
        <v>509.38333333333327</v>
      </c>
      <c r="AK3" s="50">
        <f t="shared" si="3"/>
        <v>110.00833333333333</v>
      </c>
      <c r="AL3" s="50">
        <f t="shared" si="3"/>
        <v>152.90833333333333</v>
      </c>
      <c r="AM3" s="50">
        <f t="shared" si="3"/>
        <v>256.6166666666666</v>
      </c>
      <c r="AN3" s="77">
        <f>X3/W3*100</f>
        <v>61.73856450135193</v>
      </c>
      <c r="AO3" s="52">
        <f>Z3/X3</f>
        <v>0.6197331571875184</v>
      </c>
      <c r="AP3" s="53">
        <v>0.1708333333333333</v>
      </c>
    </row>
    <row r="4" spans="3:41" ht="16.5">
      <c r="C4" s="48" t="s">
        <v>0</v>
      </c>
      <c r="D4" s="27">
        <f t="shared" si="0"/>
        <v>3517.5</v>
      </c>
      <c r="E4" s="27">
        <f t="shared" si="1"/>
        <v>1922.3</v>
      </c>
      <c r="F4" s="28">
        <f aca="true" t="shared" si="4" ref="F4:F36">+E4/D4*100</f>
        <v>54.64960909737029</v>
      </c>
      <c r="G4" s="27">
        <f t="shared" si="2"/>
        <v>1595.1999999999998</v>
      </c>
      <c r="H4" s="28">
        <f aca="true" t="shared" si="5" ref="H4:H36">+G4/D4*100</f>
        <v>45.350390902629705</v>
      </c>
      <c r="I4" s="70">
        <v>382.1</v>
      </c>
      <c r="J4" s="70">
        <v>292.4</v>
      </c>
      <c r="K4" s="70">
        <v>209.1</v>
      </c>
      <c r="L4" s="70">
        <v>140</v>
      </c>
      <c r="M4" s="70">
        <v>404.2</v>
      </c>
      <c r="N4" s="70">
        <v>431.1</v>
      </c>
      <c r="O4" s="70">
        <v>102.3</v>
      </c>
      <c r="P4" s="70">
        <v>173.3</v>
      </c>
      <c r="Q4" s="70">
        <v>659.1</v>
      </c>
      <c r="R4" s="70">
        <v>152.3</v>
      </c>
      <c r="S4" s="70">
        <v>219</v>
      </c>
      <c r="T4" s="49">
        <v>352.6</v>
      </c>
      <c r="U4" s="49">
        <v>458.8</v>
      </c>
      <c r="AA4" s="50"/>
      <c r="AB4" s="42"/>
      <c r="AN4" s="77"/>
      <c r="AO4" s="52"/>
    </row>
    <row r="5" spans="3:42" ht="16.5">
      <c r="C5" s="48" t="s">
        <v>17</v>
      </c>
      <c r="D5" s="27">
        <f t="shared" si="0"/>
        <v>2369.6</v>
      </c>
      <c r="E5" s="27">
        <f t="shared" si="1"/>
        <v>1811.1999999999998</v>
      </c>
      <c r="F5" s="28">
        <f t="shared" si="4"/>
        <v>76.43484132343012</v>
      </c>
      <c r="G5" s="27">
        <f t="shared" si="2"/>
        <v>558.4</v>
      </c>
      <c r="H5" s="28">
        <f t="shared" si="5"/>
        <v>23.565158676569887</v>
      </c>
      <c r="I5" s="70">
        <v>45</v>
      </c>
      <c r="J5" s="70">
        <v>64.1</v>
      </c>
      <c r="K5" s="70">
        <v>184.2</v>
      </c>
      <c r="L5" s="70">
        <v>115.1</v>
      </c>
      <c r="M5" s="70">
        <v>335.8</v>
      </c>
      <c r="N5" s="70">
        <v>419.5</v>
      </c>
      <c r="O5" s="70">
        <v>439.3</v>
      </c>
      <c r="P5" s="70">
        <v>212.4</v>
      </c>
      <c r="Q5" s="70">
        <v>377.1</v>
      </c>
      <c r="R5" s="70">
        <v>27.1</v>
      </c>
      <c r="S5" s="70">
        <v>13.8</v>
      </c>
      <c r="T5" s="49">
        <v>136.2</v>
      </c>
      <c r="U5" s="49">
        <v>66.9</v>
      </c>
      <c r="V5" s="42" t="s">
        <v>79</v>
      </c>
      <c r="W5" s="50">
        <f>AVERAGE(D13:D18)</f>
        <v>2115.8333333333335</v>
      </c>
      <c r="X5" s="50">
        <f>AVERAGE(E13:E18)</f>
        <v>1683.0833333333333</v>
      </c>
      <c r="Y5" s="51">
        <f>X5/W5*100</f>
        <v>79.54706577392673</v>
      </c>
      <c r="Z5" s="50">
        <f>AVERAGE(G13:G18)</f>
        <v>432.75</v>
      </c>
      <c r="AA5" s="50">
        <f>Z5/W5*100</f>
        <v>20.452934226073253</v>
      </c>
      <c r="AB5" s="50">
        <f>AVERAGE(I13:I18)</f>
        <v>13.666666666666666</v>
      </c>
      <c r="AC5" s="50">
        <f aca="true" t="shared" si="6" ref="AC5:AM5">AVERAGE(J13:J18)</f>
        <v>14.333333333333334</v>
      </c>
      <c r="AD5" s="50">
        <f t="shared" si="6"/>
        <v>180.75</v>
      </c>
      <c r="AE5" s="50">
        <f t="shared" si="6"/>
        <v>103.75</v>
      </c>
      <c r="AF5" s="50">
        <f t="shared" si="6"/>
        <v>375.4166666666667</v>
      </c>
      <c r="AG5" s="50">
        <f t="shared" si="6"/>
        <v>473.1666666666667</v>
      </c>
      <c r="AH5" s="50">
        <f t="shared" si="6"/>
        <v>155.66666666666666</v>
      </c>
      <c r="AI5" s="50">
        <f t="shared" si="6"/>
        <v>579.4166666666666</v>
      </c>
      <c r="AJ5" s="50">
        <f t="shared" si="6"/>
        <v>90.5</v>
      </c>
      <c r="AK5" s="50">
        <f t="shared" si="6"/>
        <v>8.916666666666666</v>
      </c>
      <c r="AL5" s="50">
        <f t="shared" si="6"/>
        <v>0</v>
      </c>
      <c r="AM5" s="50">
        <f t="shared" si="6"/>
        <v>120.25</v>
      </c>
      <c r="AN5" s="77">
        <f>X5/W5*100</f>
        <v>79.54706577392673</v>
      </c>
      <c r="AO5" s="52">
        <f>Z5/X5</f>
        <v>0.2571173936723276</v>
      </c>
      <c r="AP5" s="53">
        <v>0.08888888888888889</v>
      </c>
    </row>
    <row r="6" spans="2:41" ht="16.5">
      <c r="B6" s="38" t="s">
        <v>80</v>
      </c>
      <c r="C6" s="48" t="s">
        <v>40</v>
      </c>
      <c r="D6" s="27">
        <f t="shared" si="0"/>
        <v>5051.299999999999</v>
      </c>
      <c r="E6" s="27">
        <f t="shared" si="1"/>
        <v>3322.2000000000003</v>
      </c>
      <c r="F6" s="28">
        <f t="shared" si="4"/>
        <v>65.76920792667235</v>
      </c>
      <c r="G6" s="27">
        <f t="shared" si="2"/>
        <v>1729.1</v>
      </c>
      <c r="H6" s="28">
        <f t="shared" si="5"/>
        <v>34.230792073327656</v>
      </c>
      <c r="I6" s="70">
        <v>301.1</v>
      </c>
      <c r="J6" s="70">
        <v>103.7</v>
      </c>
      <c r="K6" s="70">
        <v>263.8</v>
      </c>
      <c r="L6" s="70">
        <v>154.9</v>
      </c>
      <c r="M6" s="70">
        <v>518.3</v>
      </c>
      <c r="N6" s="70">
        <v>542.9</v>
      </c>
      <c r="O6" s="70">
        <v>315.2</v>
      </c>
      <c r="P6" s="70">
        <v>379.6</v>
      </c>
      <c r="Q6" s="70">
        <v>1333.8</v>
      </c>
      <c r="R6" s="70">
        <v>232.4</v>
      </c>
      <c r="S6" s="70">
        <v>436.6</v>
      </c>
      <c r="T6" s="49">
        <v>469</v>
      </c>
      <c r="U6" s="49">
        <v>591.5</v>
      </c>
      <c r="AA6" s="50"/>
      <c r="AB6" s="42"/>
      <c r="AN6" s="77"/>
      <c r="AO6" s="52"/>
    </row>
    <row r="7" spans="2:42" ht="16.5">
      <c r="B7" s="54" t="s">
        <v>80</v>
      </c>
      <c r="C7" s="48" t="s">
        <v>81</v>
      </c>
      <c r="D7" s="27">
        <f t="shared" si="0"/>
        <v>4819.500000000001</v>
      </c>
      <c r="E7" s="27">
        <f t="shared" si="1"/>
        <v>3057.1000000000004</v>
      </c>
      <c r="F7" s="28">
        <f t="shared" si="4"/>
        <v>63.431891275028526</v>
      </c>
      <c r="G7" s="27">
        <f t="shared" si="2"/>
        <v>1762.4</v>
      </c>
      <c r="H7" s="28">
        <f t="shared" si="5"/>
        <v>36.56810872497147</v>
      </c>
      <c r="I7" s="70">
        <v>238.4</v>
      </c>
      <c r="J7" s="70">
        <v>72.4</v>
      </c>
      <c r="K7" s="70">
        <v>213.8</v>
      </c>
      <c r="L7" s="70">
        <v>141.9</v>
      </c>
      <c r="M7" s="70">
        <v>500</v>
      </c>
      <c r="N7" s="70">
        <v>445.3</v>
      </c>
      <c r="O7" s="70">
        <v>317</v>
      </c>
      <c r="P7" s="70">
        <v>397.3</v>
      </c>
      <c r="Q7" s="70">
        <v>1182.7</v>
      </c>
      <c r="R7" s="70">
        <v>214.8</v>
      </c>
      <c r="S7" s="70">
        <v>563.3</v>
      </c>
      <c r="T7" s="49">
        <v>532.6</v>
      </c>
      <c r="U7" s="49">
        <v>519.6</v>
      </c>
      <c r="V7" s="42" t="s">
        <v>82</v>
      </c>
      <c r="W7" s="50">
        <f>AVERAGE(D19:D25,D35:D36)</f>
        <v>2229.855555555556</v>
      </c>
      <c r="X7" s="50">
        <f>AVERAGE(E19:E25,E35:E36)</f>
        <v>1908.244444444444</v>
      </c>
      <c r="Y7" s="51">
        <f>X7/W7*100</f>
        <v>85.57704285778348</v>
      </c>
      <c r="Z7" s="50">
        <f>AVERAGE(G19:G25,G35:G36)</f>
        <v>321.61111111111114</v>
      </c>
      <c r="AA7" s="50">
        <f>Z7/W7*100</f>
        <v>14.422957142216486</v>
      </c>
      <c r="AB7" s="50">
        <f>AVERAGE(I19:I25,I35:I36)</f>
        <v>18.9</v>
      </c>
      <c r="AC7" s="50">
        <f aca="true" t="shared" si="7" ref="AC7:AM7">AVERAGE(J19:J25,J35:J36)</f>
        <v>13.222222222222221</v>
      </c>
      <c r="AD7" s="50">
        <f t="shared" si="7"/>
        <v>102.24444444444444</v>
      </c>
      <c r="AE7" s="50">
        <f t="shared" si="7"/>
        <v>92.78888888888889</v>
      </c>
      <c r="AF7" s="50">
        <f t="shared" si="7"/>
        <v>351.84444444444443</v>
      </c>
      <c r="AG7" s="50">
        <f t="shared" si="7"/>
        <v>332.76666666666665</v>
      </c>
      <c r="AH7" s="50">
        <f t="shared" si="7"/>
        <v>405.21111111111105</v>
      </c>
      <c r="AI7" s="50">
        <f t="shared" si="7"/>
        <v>632.7111111111112</v>
      </c>
      <c r="AJ7" s="50">
        <f t="shared" si="7"/>
        <v>156.37777777777777</v>
      </c>
      <c r="AK7" s="50">
        <f t="shared" si="7"/>
        <v>29.333333333333332</v>
      </c>
      <c r="AL7" s="50">
        <f t="shared" si="7"/>
        <v>1.1125</v>
      </c>
      <c r="AM7" s="50">
        <f t="shared" si="7"/>
        <v>93.46666666666667</v>
      </c>
      <c r="AN7" s="77">
        <f>X7/W7*100</f>
        <v>85.57704285778348</v>
      </c>
      <c r="AO7" s="52">
        <f>Z7/X7</f>
        <v>0.16853769025631476</v>
      </c>
      <c r="AP7" s="53">
        <v>0.04791666666666666</v>
      </c>
    </row>
    <row r="8" spans="3:41" ht="16.5">
      <c r="C8" s="48" t="s">
        <v>19</v>
      </c>
      <c r="D8" s="27">
        <f t="shared" si="0"/>
        <v>2717</v>
      </c>
      <c r="E8" s="27">
        <f t="shared" si="1"/>
        <v>1946</v>
      </c>
      <c r="F8" s="28">
        <f t="shared" si="4"/>
        <v>71.6231137283769</v>
      </c>
      <c r="G8" s="27">
        <f t="shared" si="2"/>
        <v>771</v>
      </c>
      <c r="H8" s="28">
        <f t="shared" si="5"/>
        <v>28.376886271623114</v>
      </c>
      <c r="I8" s="17">
        <v>79.5</v>
      </c>
      <c r="J8" s="17">
        <v>57</v>
      </c>
      <c r="K8" s="17">
        <v>172.5</v>
      </c>
      <c r="L8" s="17">
        <v>220</v>
      </c>
      <c r="M8" s="17">
        <v>488</v>
      </c>
      <c r="N8" s="17">
        <v>460</v>
      </c>
      <c r="O8" s="17">
        <v>116.5</v>
      </c>
      <c r="P8" s="17">
        <v>192</v>
      </c>
      <c r="Q8" s="17">
        <v>657</v>
      </c>
      <c r="R8" s="17">
        <v>32.5</v>
      </c>
      <c r="S8" s="17">
        <v>46.5</v>
      </c>
      <c r="T8" s="49">
        <v>195.5</v>
      </c>
      <c r="U8" s="49">
        <v>40</v>
      </c>
      <c r="AA8" s="50"/>
      <c r="AB8" s="42"/>
      <c r="AN8" s="77"/>
      <c r="AO8" s="52"/>
    </row>
    <row r="9" spans="3:42" ht="16.5">
      <c r="C9" s="48" t="s">
        <v>30</v>
      </c>
      <c r="D9" s="27">
        <f t="shared" si="0"/>
        <v>2370.6</v>
      </c>
      <c r="E9" s="27">
        <f t="shared" si="1"/>
        <v>1738.6</v>
      </c>
      <c r="F9" s="28">
        <f t="shared" si="4"/>
        <v>73.34008267949042</v>
      </c>
      <c r="G9" s="27">
        <f t="shared" si="2"/>
        <v>632</v>
      </c>
      <c r="H9" s="28">
        <f t="shared" si="5"/>
        <v>26.659917320509575</v>
      </c>
      <c r="I9" s="17">
        <v>48.8</v>
      </c>
      <c r="J9" s="17">
        <v>69.1</v>
      </c>
      <c r="K9" s="17">
        <v>197.8</v>
      </c>
      <c r="L9" s="17">
        <v>115.4</v>
      </c>
      <c r="M9" s="17">
        <v>388.7</v>
      </c>
      <c r="N9" s="17">
        <v>452.3</v>
      </c>
      <c r="O9" s="17">
        <v>362.7</v>
      </c>
      <c r="P9" s="17">
        <v>210</v>
      </c>
      <c r="Q9" s="17">
        <v>291.4</v>
      </c>
      <c r="R9" s="17">
        <v>33.5</v>
      </c>
      <c r="S9" s="17">
        <v>18.9</v>
      </c>
      <c r="T9" s="49">
        <v>182</v>
      </c>
      <c r="U9" s="49">
        <v>71.1</v>
      </c>
      <c r="V9" s="42" t="s">
        <v>83</v>
      </c>
      <c r="W9" s="50">
        <f>AVERAGE(D28:D32)</f>
        <v>1765.8999999999996</v>
      </c>
      <c r="X9" s="50">
        <f>AVERAGE(E28:E32)</f>
        <v>1229.6</v>
      </c>
      <c r="Y9" s="51">
        <f>X9/W9*100</f>
        <v>69.63021688657342</v>
      </c>
      <c r="Z9" s="50">
        <f>AVERAGE(G28:G32)</f>
        <v>536.3</v>
      </c>
      <c r="AA9" s="50">
        <f>Z9/W9*100</f>
        <v>30.369783113426585</v>
      </c>
      <c r="AB9" s="50">
        <f>AVERAGE(I28:I32)</f>
        <v>97.28</v>
      </c>
      <c r="AC9" s="50">
        <f aca="true" t="shared" si="8" ref="AC9:AM9">AVERAGE(J28:J32)</f>
        <v>107.17999999999999</v>
      </c>
      <c r="AD9" s="50">
        <f t="shared" si="8"/>
        <v>69.66</v>
      </c>
      <c r="AE9" s="50">
        <f t="shared" si="8"/>
        <v>71.7</v>
      </c>
      <c r="AF9" s="50">
        <f t="shared" si="8"/>
        <v>211.04000000000002</v>
      </c>
      <c r="AG9" s="50">
        <f t="shared" si="8"/>
        <v>136.76</v>
      </c>
      <c r="AH9" s="50">
        <f t="shared" si="8"/>
        <v>171.18</v>
      </c>
      <c r="AI9" s="50">
        <f t="shared" si="8"/>
        <v>367.46</v>
      </c>
      <c r="AJ9" s="50">
        <f t="shared" si="8"/>
        <v>244.64000000000001</v>
      </c>
      <c r="AK9" s="50">
        <f t="shared" si="8"/>
        <v>98.52</v>
      </c>
      <c r="AL9" s="50">
        <f t="shared" si="8"/>
        <v>47</v>
      </c>
      <c r="AM9" s="50">
        <f t="shared" si="8"/>
        <v>143.48</v>
      </c>
      <c r="AN9" s="77">
        <f>X9/W9*100</f>
        <v>69.63021688657342</v>
      </c>
      <c r="AO9" s="52">
        <f>Z9/X9</f>
        <v>0.4361581001951854</v>
      </c>
      <c r="AP9" s="53">
        <v>0.12986111111111112</v>
      </c>
    </row>
    <row r="10" spans="3:28" ht="16.5">
      <c r="C10" s="48" t="s">
        <v>34</v>
      </c>
      <c r="D10" s="27">
        <f t="shared" si="0"/>
        <v>2214.5</v>
      </c>
      <c r="E10" s="27">
        <f t="shared" si="1"/>
        <v>1541.5</v>
      </c>
      <c r="F10" s="28">
        <f t="shared" si="4"/>
        <v>69.609392639422</v>
      </c>
      <c r="G10" s="27">
        <f t="shared" si="2"/>
        <v>673</v>
      </c>
      <c r="H10" s="28">
        <f t="shared" si="5"/>
        <v>30.39060736057801</v>
      </c>
      <c r="I10" s="17">
        <v>52.5</v>
      </c>
      <c r="J10" s="17">
        <v>80.5</v>
      </c>
      <c r="K10" s="17">
        <v>225.5</v>
      </c>
      <c r="L10" s="17">
        <v>135.5</v>
      </c>
      <c r="M10" s="17">
        <v>428.5</v>
      </c>
      <c r="N10" s="17">
        <v>364</v>
      </c>
      <c r="O10" s="17">
        <v>212</v>
      </c>
      <c r="P10" s="17">
        <v>292</v>
      </c>
      <c r="Q10" s="17">
        <v>231</v>
      </c>
      <c r="R10" s="17">
        <v>14</v>
      </c>
      <c r="S10" s="17">
        <v>12.5</v>
      </c>
      <c r="T10" s="49">
        <v>166.5</v>
      </c>
      <c r="U10" s="49">
        <v>51</v>
      </c>
      <c r="AB10" s="42"/>
    </row>
    <row r="11" spans="3:42" ht="16.5">
      <c r="C11" s="48" t="s">
        <v>84</v>
      </c>
      <c r="D11" s="27">
        <f t="shared" si="0"/>
        <v>2096.1000000000004</v>
      </c>
      <c r="E11" s="27">
        <f t="shared" si="1"/>
        <v>1410.5</v>
      </c>
      <c r="F11" s="28">
        <f t="shared" si="4"/>
        <v>67.29163684938695</v>
      </c>
      <c r="G11" s="27">
        <f t="shared" si="2"/>
        <v>685.6</v>
      </c>
      <c r="H11" s="28">
        <f t="shared" si="5"/>
        <v>32.70836315061304</v>
      </c>
      <c r="I11" s="17">
        <v>49.5</v>
      </c>
      <c r="J11" s="17">
        <v>72.9</v>
      </c>
      <c r="K11" s="17">
        <v>229.7</v>
      </c>
      <c r="L11" s="17">
        <v>115</v>
      </c>
      <c r="M11" s="17">
        <v>500.7</v>
      </c>
      <c r="N11" s="17">
        <v>454.6</v>
      </c>
      <c r="O11" s="17">
        <v>52.4</v>
      </c>
      <c r="P11" s="17">
        <v>172.6</v>
      </c>
      <c r="Q11" s="17">
        <v>221.4</v>
      </c>
      <c r="R11" s="17">
        <v>8.8</v>
      </c>
      <c r="S11" s="17">
        <v>32.5</v>
      </c>
      <c r="T11" s="49">
        <v>186</v>
      </c>
      <c r="U11" s="49">
        <v>40.1</v>
      </c>
      <c r="AN11" s="42">
        <v>69.07</v>
      </c>
      <c r="AO11" s="42">
        <v>0.4466</v>
      </c>
      <c r="AP11" s="42">
        <v>4.6</v>
      </c>
    </row>
    <row r="12" spans="3:21" ht="16.5">
      <c r="C12" s="48" t="s">
        <v>1</v>
      </c>
      <c r="D12" s="27">
        <f t="shared" si="0"/>
        <v>2098.3</v>
      </c>
      <c r="E12" s="27">
        <f t="shared" si="1"/>
        <v>1361.1000000000001</v>
      </c>
      <c r="F12" s="28">
        <f t="shared" si="4"/>
        <v>64.86679693084878</v>
      </c>
      <c r="G12" s="27">
        <f t="shared" si="2"/>
        <v>737.2</v>
      </c>
      <c r="H12" s="28">
        <f t="shared" si="5"/>
        <v>35.133203069151214</v>
      </c>
      <c r="I12" s="17">
        <v>25.5</v>
      </c>
      <c r="J12" s="17">
        <v>67.9</v>
      </c>
      <c r="K12" s="17">
        <v>279.7</v>
      </c>
      <c r="L12" s="17">
        <v>217</v>
      </c>
      <c r="M12" s="17">
        <v>515</v>
      </c>
      <c r="N12" s="17">
        <v>482.7</v>
      </c>
      <c r="O12" s="17">
        <v>48.5</v>
      </c>
      <c r="P12" s="17">
        <v>211.4</v>
      </c>
      <c r="Q12" s="17">
        <v>92</v>
      </c>
      <c r="R12" s="17">
        <v>11.5</v>
      </c>
      <c r="S12" s="17">
        <v>6.9</v>
      </c>
      <c r="T12" s="49">
        <v>140.2</v>
      </c>
      <c r="U12" s="49">
        <v>23.8</v>
      </c>
    </row>
    <row r="13" spans="3:43" ht="16.5">
      <c r="C13" s="55" t="s">
        <v>85</v>
      </c>
      <c r="D13" s="27">
        <f t="shared" si="0"/>
        <v>1932.5</v>
      </c>
      <c r="E13" s="27">
        <f t="shared" si="1"/>
        <v>1323</v>
      </c>
      <c r="F13" s="28">
        <f t="shared" si="4"/>
        <v>68.46054333764555</v>
      </c>
      <c r="G13" s="27">
        <f t="shared" si="2"/>
        <v>609.5</v>
      </c>
      <c r="H13" s="28">
        <f t="shared" si="5"/>
        <v>31.539456662354464</v>
      </c>
      <c r="I13" s="17">
        <v>27</v>
      </c>
      <c r="J13" s="17">
        <v>37.5</v>
      </c>
      <c r="K13" s="17">
        <v>289</v>
      </c>
      <c r="L13" s="17">
        <v>142.5</v>
      </c>
      <c r="M13" s="17">
        <v>297</v>
      </c>
      <c r="N13" s="17">
        <v>440.5</v>
      </c>
      <c r="O13" s="17">
        <v>77.5</v>
      </c>
      <c r="P13" s="17">
        <v>443</v>
      </c>
      <c r="Q13" s="17">
        <v>52.5</v>
      </c>
      <c r="R13" s="17">
        <v>12.5</v>
      </c>
      <c r="S13" s="17">
        <v>0</v>
      </c>
      <c r="T13" s="49">
        <v>113.5</v>
      </c>
      <c r="U13" s="49">
        <v>9.5</v>
      </c>
      <c r="AO13" s="42">
        <v>30.93</v>
      </c>
      <c r="AP13" s="42">
        <v>69.07</v>
      </c>
      <c r="AQ13" s="42">
        <f>AO13/AP13</f>
        <v>0.4478065730418416</v>
      </c>
    </row>
    <row r="14" spans="3:21" ht="16.5">
      <c r="C14" s="55" t="s">
        <v>15</v>
      </c>
      <c r="D14" s="27">
        <f t="shared" si="0"/>
        <v>2508</v>
      </c>
      <c r="E14" s="27">
        <f t="shared" si="1"/>
        <v>2094.5</v>
      </c>
      <c r="F14" s="28">
        <f t="shared" si="4"/>
        <v>83.51275917065391</v>
      </c>
      <c r="G14" s="27">
        <f t="shared" si="2"/>
        <v>413.5</v>
      </c>
      <c r="H14" s="28">
        <f t="shared" si="5"/>
        <v>16.487240829346092</v>
      </c>
      <c r="I14" s="17">
        <v>13</v>
      </c>
      <c r="J14" s="17">
        <v>11</v>
      </c>
      <c r="K14" s="17">
        <v>179.5</v>
      </c>
      <c r="L14" s="17">
        <v>115.5</v>
      </c>
      <c r="M14" s="17">
        <v>524</v>
      </c>
      <c r="N14" s="17">
        <v>480</v>
      </c>
      <c r="O14" s="17">
        <v>177.5</v>
      </c>
      <c r="P14" s="17">
        <v>768</v>
      </c>
      <c r="Q14" s="17">
        <v>133.5</v>
      </c>
      <c r="R14" s="17">
        <v>11.5</v>
      </c>
      <c r="S14" s="17">
        <v>0</v>
      </c>
      <c r="T14" s="49">
        <v>94.5</v>
      </c>
      <c r="U14" s="49">
        <v>8</v>
      </c>
    </row>
    <row r="15" spans="3:21" ht="16.5">
      <c r="C15" s="55" t="s">
        <v>20</v>
      </c>
      <c r="D15" s="27">
        <f t="shared" si="0"/>
        <v>1660.5</v>
      </c>
      <c r="E15" s="27">
        <f t="shared" si="1"/>
        <v>1223.5</v>
      </c>
      <c r="F15" s="28">
        <f t="shared" si="4"/>
        <v>73.68262571514605</v>
      </c>
      <c r="G15" s="27">
        <f t="shared" si="2"/>
        <v>437</v>
      </c>
      <c r="H15" s="28">
        <f t="shared" si="5"/>
        <v>26.317374284853962</v>
      </c>
      <c r="I15" s="17">
        <v>18</v>
      </c>
      <c r="J15" s="17">
        <v>16</v>
      </c>
      <c r="K15" s="17">
        <v>174</v>
      </c>
      <c r="L15" s="17">
        <v>94</v>
      </c>
      <c r="M15" s="17">
        <v>272</v>
      </c>
      <c r="N15" s="17">
        <v>284.5</v>
      </c>
      <c r="O15" s="17">
        <v>109.5</v>
      </c>
      <c r="P15" s="17">
        <v>544.5</v>
      </c>
      <c r="Q15" s="17">
        <v>9</v>
      </c>
      <c r="R15" s="17">
        <v>4</v>
      </c>
      <c r="S15" s="17">
        <v>0</v>
      </c>
      <c r="T15" s="49">
        <v>135</v>
      </c>
      <c r="U15" s="49">
        <v>6.8</v>
      </c>
    </row>
    <row r="16" spans="3:21" ht="16.5">
      <c r="C16" s="55" t="s">
        <v>37</v>
      </c>
      <c r="D16" s="27">
        <f t="shared" si="0"/>
        <v>1733.5</v>
      </c>
      <c r="E16" s="27">
        <f t="shared" si="1"/>
        <v>1399</v>
      </c>
      <c r="F16" s="28">
        <f t="shared" si="4"/>
        <v>80.70377848283819</v>
      </c>
      <c r="G16" s="27">
        <f t="shared" si="2"/>
        <v>334.5</v>
      </c>
      <c r="H16" s="28">
        <f t="shared" si="5"/>
        <v>19.29622151716181</v>
      </c>
      <c r="I16" s="17">
        <v>9</v>
      </c>
      <c r="J16" s="17">
        <v>8</v>
      </c>
      <c r="K16" s="17">
        <v>133.5</v>
      </c>
      <c r="L16" s="17">
        <v>82.5</v>
      </c>
      <c r="M16" s="17">
        <v>290.5</v>
      </c>
      <c r="N16" s="17">
        <v>466</v>
      </c>
      <c r="O16" s="17">
        <v>186</v>
      </c>
      <c r="P16" s="17">
        <v>395.5</v>
      </c>
      <c r="Q16" s="17">
        <v>53</v>
      </c>
      <c r="R16" s="17">
        <v>8</v>
      </c>
      <c r="S16" s="17">
        <v>0</v>
      </c>
      <c r="T16" s="49">
        <v>101.5</v>
      </c>
      <c r="U16" s="49">
        <v>10</v>
      </c>
    </row>
    <row r="17" spans="2:21" ht="16.5">
      <c r="B17" s="38" t="s">
        <v>86</v>
      </c>
      <c r="C17" s="55" t="s">
        <v>87</v>
      </c>
      <c r="D17" s="27">
        <f t="shared" si="0"/>
        <v>2871</v>
      </c>
      <c r="E17" s="27">
        <f t="shared" si="1"/>
        <v>2411</v>
      </c>
      <c r="F17" s="28">
        <f t="shared" si="4"/>
        <v>83.97770811563915</v>
      </c>
      <c r="G17" s="27">
        <f t="shared" si="2"/>
        <v>460</v>
      </c>
      <c r="H17" s="28">
        <f t="shared" si="5"/>
        <v>16.02229188436085</v>
      </c>
      <c r="I17" s="17">
        <v>9</v>
      </c>
      <c r="J17" s="17">
        <v>6.5</v>
      </c>
      <c r="K17" s="17">
        <v>171.5</v>
      </c>
      <c r="L17" s="17">
        <v>135</v>
      </c>
      <c r="M17" s="17">
        <v>674</v>
      </c>
      <c r="N17" s="17">
        <v>754.5</v>
      </c>
      <c r="O17" s="17">
        <v>216.5</v>
      </c>
      <c r="P17" s="17">
        <v>664.5</v>
      </c>
      <c r="Q17" s="17">
        <v>92</v>
      </c>
      <c r="R17" s="17">
        <v>9.5</v>
      </c>
      <c r="S17" s="17">
        <v>0</v>
      </c>
      <c r="T17" s="49">
        <v>138</v>
      </c>
      <c r="U17" s="49">
        <v>17.5</v>
      </c>
    </row>
    <row r="18" spans="3:21" ht="16.5">
      <c r="C18" s="55" t="s">
        <v>38</v>
      </c>
      <c r="D18" s="27">
        <f t="shared" si="0"/>
        <v>1989.5</v>
      </c>
      <c r="E18" s="27">
        <f t="shared" si="1"/>
        <v>1647.5</v>
      </c>
      <c r="F18" s="28">
        <f t="shared" si="4"/>
        <v>82.80975119376728</v>
      </c>
      <c r="G18" s="27">
        <f t="shared" si="2"/>
        <v>342</v>
      </c>
      <c r="H18" s="28">
        <f t="shared" si="5"/>
        <v>17.190248806232724</v>
      </c>
      <c r="I18" s="17">
        <v>6</v>
      </c>
      <c r="J18" s="17">
        <v>7</v>
      </c>
      <c r="K18" s="17">
        <v>137</v>
      </c>
      <c r="L18" s="17">
        <v>53</v>
      </c>
      <c r="M18" s="17">
        <v>195</v>
      </c>
      <c r="N18" s="17">
        <v>413.5</v>
      </c>
      <c r="O18" s="17">
        <v>167</v>
      </c>
      <c r="P18" s="17">
        <v>661</v>
      </c>
      <c r="Q18" s="17">
        <v>203</v>
      </c>
      <c r="R18" s="17">
        <v>8</v>
      </c>
      <c r="S18" s="17">
        <v>0</v>
      </c>
      <c r="T18" s="49">
        <v>139</v>
      </c>
      <c r="U18" s="49">
        <v>5.5</v>
      </c>
    </row>
    <row r="19" spans="3:21" ht="16.5">
      <c r="C19" s="56" t="s">
        <v>7</v>
      </c>
      <c r="D19" s="27">
        <f t="shared" si="0"/>
        <v>1977.8</v>
      </c>
      <c r="E19" s="27">
        <f t="shared" si="1"/>
        <v>1660.9</v>
      </c>
      <c r="F19" s="28">
        <f t="shared" si="4"/>
        <v>83.97714632419861</v>
      </c>
      <c r="G19" s="27">
        <f t="shared" si="2"/>
        <v>316.9</v>
      </c>
      <c r="H19" s="28">
        <f t="shared" si="5"/>
        <v>16.022853675801393</v>
      </c>
      <c r="I19" s="17">
        <v>5</v>
      </c>
      <c r="J19" s="17">
        <v>8</v>
      </c>
      <c r="K19" s="17">
        <v>107.9</v>
      </c>
      <c r="L19" s="17">
        <v>74</v>
      </c>
      <c r="M19" s="17">
        <v>239.7</v>
      </c>
      <c r="N19" s="17">
        <v>316.5</v>
      </c>
      <c r="O19" s="17">
        <v>335.5</v>
      </c>
      <c r="P19" s="17">
        <v>631.5</v>
      </c>
      <c r="Q19" s="17">
        <v>132.2</v>
      </c>
      <c r="R19" s="17">
        <v>5.5</v>
      </c>
      <c r="S19" s="17">
        <v>0</v>
      </c>
      <c r="T19" s="49">
        <v>122</v>
      </c>
      <c r="U19" s="49">
        <v>3.7</v>
      </c>
    </row>
    <row r="20" spans="3:21" ht="16.5">
      <c r="C20" s="56" t="s">
        <v>2</v>
      </c>
      <c r="D20" s="27">
        <f t="shared" si="0"/>
        <v>4125.6</v>
      </c>
      <c r="E20" s="27">
        <f t="shared" si="1"/>
        <v>3505.1000000000004</v>
      </c>
      <c r="F20" s="28">
        <f t="shared" si="4"/>
        <v>84.95976342834982</v>
      </c>
      <c r="G20" s="27">
        <f t="shared" si="2"/>
        <v>620.5</v>
      </c>
      <c r="H20" s="28">
        <f t="shared" si="5"/>
        <v>15.040236571650183</v>
      </c>
      <c r="I20" s="17">
        <v>82.2</v>
      </c>
      <c r="J20" s="17">
        <v>7.1</v>
      </c>
      <c r="K20" s="17">
        <v>230.9</v>
      </c>
      <c r="L20" s="17">
        <v>155.4</v>
      </c>
      <c r="M20" s="24">
        <v>1105.5</v>
      </c>
      <c r="N20" s="17">
        <v>866.3</v>
      </c>
      <c r="O20" s="17">
        <v>267.2</v>
      </c>
      <c r="P20" s="17">
        <v>1128.8</v>
      </c>
      <c r="Q20" s="17">
        <v>115.3</v>
      </c>
      <c r="R20" s="17">
        <v>22</v>
      </c>
      <c r="S20" s="17">
        <v>0.4</v>
      </c>
      <c r="T20" s="49">
        <v>144.5</v>
      </c>
      <c r="U20" s="49">
        <v>30.9</v>
      </c>
    </row>
    <row r="21" spans="3:21" ht="16.5">
      <c r="C21" s="56" t="s">
        <v>22</v>
      </c>
      <c r="D21" s="27">
        <f t="shared" si="0"/>
        <v>2726.3</v>
      </c>
      <c r="E21" s="27">
        <f t="shared" si="1"/>
        <v>2281.5</v>
      </c>
      <c r="F21" s="28">
        <f t="shared" si="4"/>
        <v>83.68484759564244</v>
      </c>
      <c r="G21" s="27">
        <f t="shared" si="2"/>
        <v>444.8</v>
      </c>
      <c r="H21" s="28">
        <f t="shared" si="5"/>
        <v>16.31515240435755</v>
      </c>
      <c r="I21" s="17">
        <v>31.8</v>
      </c>
      <c r="J21" s="17">
        <v>3</v>
      </c>
      <c r="K21" s="17">
        <v>135</v>
      </c>
      <c r="L21" s="17">
        <v>171.5</v>
      </c>
      <c r="M21" s="17">
        <v>807.5</v>
      </c>
      <c r="N21" s="17">
        <v>537.5</v>
      </c>
      <c r="O21" s="17">
        <v>155.5</v>
      </c>
      <c r="P21" s="17">
        <v>602</v>
      </c>
      <c r="Q21" s="17">
        <v>133.5</v>
      </c>
      <c r="R21" s="17">
        <v>45.5</v>
      </c>
      <c r="S21" s="17">
        <v>0.5</v>
      </c>
      <c r="T21" s="49">
        <v>103</v>
      </c>
      <c r="U21" s="49">
        <v>26</v>
      </c>
    </row>
    <row r="22" spans="3:21" ht="16.5">
      <c r="C22" s="56" t="s">
        <v>16</v>
      </c>
      <c r="D22" s="27">
        <f t="shared" si="0"/>
        <v>2177.2</v>
      </c>
      <c r="E22" s="27">
        <f t="shared" si="1"/>
        <v>1952.5</v>
      </c>
      <c r="F22" s="28">
        <f t="shared" si="4"/>
        <v>89.67940474003308</v>
      </c>
      <c r="G22" s="27">
        <f t="shared" si="2"/>
        <v>224.7</v>
      </c>
      <c r="H22" s="28">
        <f t="shared" si="5"/>
        <v>10.32059525996693</v>
      </c>
      <c r="I22" s="17">
        <v>0</v>
      </c>
      <c r="J22" s="17">
        <v>1.5</v>
      </c>
      <c r="K22" s="17">
        <v>74.5</v>
      </c>
      <c r="L22" s="17">
        <v>88</v>
      </c>
      <c r="M22" s="17">
        <v>168</v>
      </c>
      <c r="N22" s="17">
        <v>273.5</v>
      </c>
      <c r="O22" s="17">
        <v>573</v>
      </c>
      <c r="P22" s="17">
        <v>758</v>
      </c>
      <c r="Q22" s="17">
        <v>180</v>
      </c>
      <c r="R22" s="17">
        <v>0</v>
      </c>
      <c r="S22" s="17">
        <v>0</v>
      </c>
      <c r="T22" s="49">
        <v>60.7</v>
      </c>
      <c r="U22" s="49">
        <v>2</v>
      </c>
    </row>
    <row r="23" spans="3:21" ht="16.5">
      <c r="C23" s="56" t="s">
        <v>3</v>
      </c>
      <c r="D23" s="27">
        <f t="shared" si="0"/>
        <v>2226</v>
      </c>
      <c r="E23" s="27">
        <f t="shared" si="1"/>
        <v>2079.5</v>
      </c>
      <c r="F23" s="28">
        <f t="shared" si="4"/>
        <v>93.41868823000898</v>
      </c>
      <c r="G23" s="27">
        <f t="shared" si="2"/>
        <v>146.5</v>
      </c>
      <c r="H23" s="28">
        <f t="shared" si="5"/>
        <v>6.581311769991014</v>
      </c>
      <c r="I23" s="17">
        <v>2.5</v>
      </c>
      <c r="J23" s="17">
        <v>12.5</v>
      </c>
      <c r="K23" s="17">
        <v>44</v>
      </c>
      <c r="L23" s="17">
        <v>63.2</v>
      </c>
      <c r="M23" s="17">
        <v>196.3</v>
      </c>
      <c r="N23" s="17">
        <v>357.5</v>
      </c>
      <c r="O23" s="17">
        <v>500</v>
      </c>
      <c r="P23" s="17">
        <v>726.2</v>
      </c>
      <c r="Q23" s="17">
        <v>247</v>
      </c>
      <c r="R23" s="17">
        <v>52.5</v>
      </c>
      <c r="S23" s="17">
        <v>2</v>
      </c>
      <c r="T23" s="49">
        <v>22.3</v>
      </c>
      <c r="U23" s="49">
        <v>0.5</v>
      </c>
    </row>
    <row r="24" spans="3:21" ht="16.5">
      <c r="C24" s="56" t="s">
        <v>39</v>
      </c>
      <c r="D24" s="27">
        <f t="shared" si="0"/>
        <v>2488</v>
      </c>
      <c r="E24" s="27">
        <f t="shared" si="1"/>
        <v>2332.5</v>
      </c>
      <c r="F24" s="28">
        <f t="shared" si="4"/>
        <v>93.75</v>
      </c>
      <c r="G24" s="27">
        <f t="shared" si="2"/>
        <v>155.5</v>
      </c>
      <c r="H24" s="28">
        <f t="shared" si="5"/>
        <v>6.25</v>
      </c>
      <c r="I24" s="17">
        <v>1.5</v>
      </c>
      <c r="J24" s="17">
        <v>11</v>
      </c>
      <c r="K24" s="17">
        <v>28</v>
      </c>
      <c r="L24" s="17">
        <v>85.5</v>
      </c>
      <c r="M24" s="17">
        <v>301</v>
      </c>
      <c r="N24" s="17">
        <v>229</v>
      </c>
      <c r="O24" s="17">
        <v>788</v>
      </c>
      <c r="P24" s="17">
        <v>669.5</v>
      </c>
      <c r="Q24" s="17">
        <v>234.5</v>
      </c>
      <c r="R24" s="17">
        <v>110.5</v>
      </c>
      <c r="S24" s="17">
        <v>3.5</v>
      </c>
      <c r="T24" s="49">
        <v>26</v>
      </c>
      <c r="U24" s="49">
        <v>0.5</v>
      </c>
    </row>
    <row r="25" spans="3:21" ht="16.5">
      <c r="C25" s="56" t="s">
        <v>5</v>
      </c>
      <c r="D25" s="27">
        <f t="shared" si="0"/>
        <v>2287.3</v>
      </c>
      <c r="E25" s="27">
        <f t="shared" si="1"/>
        <v>2161.8</v>
      </c>
      <c r="F25" s="28">
        <f t="shared" si="4"/>
        <v>94.51318148034801</v>
      </c>
      <c r="G25" s="27">
        <f t="shared" si="2"/>
        <v>125.5</v>
      </c>
      <c r="H25" s="28">
        <f t="shared" si="5"/>
        <v>5.486818519651991</v>
      </c>
      <c r="I25" s="17">
        <v>28.7</v>
      </c>
      <c r="J25" s="17">
        <v>20.3</v>
      </c>
      <c r="K25" s="17">
        <v>44</v>
      </c>
      <c r="L25" s="17">
        <v>15.5</v>
      </c>
      <c r="M25" s="17">
        <v>134.7</v>
      </c>
      <c r="N25" s="17">
        <v>215.5</v>
      </c>
      <c r="O25" s="17">
        <v>587.5</v>
      </c>
      <c r="P25" s="17">
        <v>839.6</v>
      </c>
      <c r="Q25" s="17">
        <v>356.5</v>
      </c>
      <c r="R25" s="17">
        <v>28</v>
      </c>
      <c r="S25" s="17">
        <v>2.5</v>
      </c>
      <c r="T25" s="49">
        <v>14.5</v>
      </c>
      <c r="U25" s="49">
        <v>3.5</v>
      </c>
    </row>
    <row r="26" spans="3:23" ht="16.5">
      <c r="C26" s="48" t="s">
        <v>21</v>
      </c>
      <c r="D26" s="27">
        <f t="shared" si="0"/>
        <v>2684.5999999999995</v>
      </c>
      <c r="E26" s="27">
        <f t="shared" si="1"/>
        <v>1569.4</v>
      </c>
      <c r="F26" s="28">
        <f t="shared" si="4"/>
        <v>58.459360798629234</v>
      </c>
      <c r="G26" s="27">
        <f t="shared" si="2"/>
        <v>1115.2</v>
      </c>
      <c r="H26" s="28">
        <f t="shared" si="5"/>
        <v>41.540639201370794</v>
      </c>
      <c r="I26" s="17">
        <v>447.4</v>
      </c>
      <c r="J26" s="17">
        <v>56.3</v>
      </c>
      <c r="K26" s="17">
        <v>132.5</v>
      </c>
      <c r="L26" s="17">
        <v>180.3</v>
      </c>
      <c r="M26" s="17">
        <v>360.2</v>
      </c>
      <c r="N26" s="17">
        <v>180.8</v>
      </c>
      <c r="O26" s="17">
        <v>67.1</v>
      </c>
      <c r="P26" s="17">
        <v>218</v>
      </c>
      <c r="Q26" s="17">
        <v>514.6</v>
      </c>
      <c r="R26" s="17">
        <v>228.7</v>
      </c>
      <c r="S26" s="17">
        <v>136.1</v>
      </c>
      <c r="T26" s="49">
        <v>162.6</v>
      </c>
      <c r="U26" s="49">
        <v>435.9</v>
      </c>
      <c r="W26" s="57">
        <v>1</v>
      </c>
    </row>
    <row r="27" spans="2:23" ht="16.5">
      <c r="B27" s="38" t="s">
        <v>88</v>
      </c>
      <c r="C27" s="48" t="s">
        <v>89</v>
      </c>
      <c r="D27" s="27">
        <f t="shared" si="0"/>
        <v>4391</v>
      </c>
      <c r="E27" s="27">
        <f t="shared" si="1"/>
        <v>1614.5</v>
      </c>
      <c r="F27" s="28">
        <f t="shared" si="4"/>
        <v>36.76838988840811</v>
      </c>
      <c r="G27" s="27">
        <f t="shared" si="2"/>
        <v>2776.5</v>
      </c>
      <c r="H27" s="28">
        <f t="shared" si="5"/>
        <v>63.2316101115919</v>
      </c>
      <c r="I27" s="17">
        <v>1101</v>
      </c>
      <c r="J27" s="17">
        <v>94.5</v>
      </c>
      <c r="K27" s="17">
        <v>206</v>
      </c>
      <c r="L27" s="17">
        <v>677.5</v>
      </c>
      <c r="M27" s="17">
        <v>372.5</v>
      </c>
      <c r="N27" s="17">
        <v>106.5</v>
      </c>
      <c r="O27" s="17">
        <v>88.5</v>
      </c>
      <c r="P27" s="17">
        <v>219.5</v>
      </c>
      <c r="Q27" s="17">
        <v>472</v>
      </c>
      <c r="R27" s="17">
        <v>355.5</v>
      </c>
      <c r="S27" s="17">
        <v>306.5</v>
      </c>
      <c r="T27" s="49">
        <v>391</v>
      </c>
      <c r="U27" s="49">
        <v>1015.9</v>
      </c>
      <c r="W27" s="57">
        <v>2</v>
      </c>
    </row>
    <row r="28" spans="3:23" ht="16.5">
      <c r="C28" s="58" t="s">
        <v>4</v>
      </c>
      <c r="D28" s="27">
        <f t="shared" si="0"/>
        <v>1655</v>
      </c>
      <c r="E28" s="27">
        <f t="shared" si="1"/>
        <v>1123</v>
      </c>
      <c r="F28" s="28">
        <f t="shared" si="4"/>
        <v>67.85498489425981</v>
      </c>
      <c r="G28" s="27">
        <f t="shared" si="2"/>
        <v>532</v>
      </c>
      <c r="H28" s="28">
        <f t="shared" si="5"/>
        <v>32.145015105740185</v>
      </c>
      <c r="I28" s="17">
        <v>71</v>
      </c>
      <c r="J28" s="17">
        <v>52.5</v>
      </c>
      <c r="K28" s="17">
        <v>92.5</v>
      </c>
      <c r="L28" s="17">
        <v>73.5</v>
      </c>
      <c r="M28" s="17">
        <v>218</v>
      </c>
      <c r="N28" s="17">
        <v>164.5</v>
      </c>
      <c r="O28" s="17">
        <v>66.5</v>
      </c>
      <c r="P28" s="17">
        <v>289</v>
      </c>
      <c r="Q28" s="17">
        <v>228</v>
      </c>
      <c r="R28" s="17">
        <v>157</v>
      </c>
      <c r="S28" s="17">
        <v>109.5</v>
      </c>
      <c r="T28" s="49">
        <v>133</v>
      </c>
      <c r="U28" s="49">
        <v>70.5</v>
      </c>
      <c r="W28" s="57">
        <v>3</v>
      </c>
    </row>
    <row r="29" spans="3:23" ht="16.5">
      <c r="C29" s="58" t="s">
        <v>6</v>
      </c>
      <c r="D29" s="27">
        <f t="shared" si="0"/>
        <v>1469.3999999999999</v>
      </c>
      <c r="E29" s="27">
        <f t="shared" si="1"/>
        <v>1015.9000000000001</v>
      </c>
      <c r="F29" s="28">
        <f t="shared" si="4"/>
        <v>69.13706274669934</v>
      </c>
      <c r="G29" s="27">
        <f t="shared" si="2"/>
        <v>453.5</v>
      </c>
      <c r="H29" s="28">
        <f t="shared" si="5"/>
        <v>30.86293725330067</v>
      </c>
      <c r="I29" s="17">
        <v>72.1</v>
      </c>
      <c r="J29" s="17">
        <v>83.7</v>
      </c>
      <c r="K29" s="17">
        <v>58</v>
      </c>
      <c r="L29" s="17">
        <v>55.2</v>
      </c>
      <c r="M29" s="17">
        <v>118.8</v>
      </c>
      <c r="N29" s="17">
        <v>95</v>
      </c>
      <c r="O29" s="17">
        <v>89</v>
      </c>
      <c r="P29" s="17">
        <v>437.4</v>
      </c>
      <c r="Q29" s="17">
        <v>158.7</v>
      </c>
      <c r="R29" s="17">
        <v>117</v>
      </c>
      <c r="S29" s="17">
        <v>40.1</v>
      </c>
      <c r="T29" s="49">
        <v>144.4</v>
      </c>
      <c r="U29" s="49">
        <v>75.5</v>
      </c>
      <c r="W29" s="57">
        <v>4</v>
      </c>
    </row>
    <row r="30" spans="3:23" ht="16.5">
      <c r="C30" s="58" t="s">
        <v>18</v>
      </c>
      <c r="D30" s="27">
        <f t="shared" si="0"/>
        <v>1092.3999999999999</v>
      </c>
      <c r="E30" s="27">
        <f t="shared" si="1"/>
        <v>879.3</v>
      </c>
      <c r="F30" s="28">
        <f t="shared" si="4"/>
        <v>80.49249359209082</v>
      </c>
      <c r="G30" s="27">
        <f t="shared" si="2"/>
        <v>213.10000000000002</v>
      </c>
      <c r="H30" s="28">
        <f t="shared" si="5"/>
        <v>19.507506407909194</v>
      </c>
      <c r="I30" s="17">
        <v>35.5</v>
      </c>
      <c r="J30" s="17">
        <v>12.9</v>
      </c>
      <c r="K30" s="17">
        <v>36</v>
      </c>
      <c r="L30" s="17">
        <v>28.3</v>
      </c>
      <c r="M30" s="17">
        <v>165.7</v>
      </c>
      <c r="N30" s="17">
        <v>132.9</v>
      </c>
      <c r="O30" s="17">
        <v>136.9</v>
      </c>
      <c r="P30" s="17">
        <v>216.4</v>
      </c>
      <c r="Q30" s="17">
        <v>202.1</v>
      </c>
      <c r="R30" s="17">
        <v>25.3</v>
      </c>
      <c r="S30" s="17">
        <v>8.4</v>
      </c>
      <c r="T30" s="49">
        <v>92</v>
      </c>
      <c r="U30" s="49">
        <v>15.2</v>
      </c>
      <c r="W30" s="57">
        <v>5</v>
      </c>
    </row>
    <row r="31" spans="3:23" ht="16.5">
      <c r="C31" s="58" t="s">
        <v>8</v>
      </c>
      <c r="D31" s="27">
        <f t="shared" si="0"/>
        <v>1823</v>
      </c>
      <c r="E31" s="27">
        <f t="shared" si="1"/>
        <v>1539.1000000000001</v>
      </c>
      <c r="F31" s="28">
        <f t="shared" si="4"/>
        <v>84.42676906198574</v>
      </c>
      <c r="G31" s="27">
        <f t="shared" si="2"/>
        <v>283.9</v>
      </c>
      <c r="H31" s="28">
        <f t="shared" si="5"/>
        <v>15.573230938014259</v>
      </c>
      <c r="I31" s="17">
        <v>62.1</v>
      </c>
      <c r="J31" s="17">
        <v>66.4</v>
      </c>
      <c r="K31" s="17">
        <v>40.7</v>
      </c>
      <c r="L31" s="17">
        <v>34</v>
      </c>
      <c r="M31" s="17">
        <v>279.1</v>
      </c>
      <c r="N31" s="17">
        <v>112.3</v>
      </c>
      <c r="O31" s="17">
        <v>216.7</v>
      </c>
      <c r="P31" s="17">
        <v>616.2</v>
      </c>
      <c r="Q31" s="17">
        <v>243.7</v>
      </c>
      <c r="R31" s="17">
        <v>71.1</v>
      </c>
      <c r="S31" s="17">
        <v>11.3</v>
      </c>
      <c r="T31" s="49">
        <v>69.4</v>
      </c>
      <c r="U31" s="49">
        <v>27</v>
      </c>
      <c r="W31" s="57">
        <v>6</v>
      </c>
    </row>
    <row r="32" spans="3:23" ht="16.5" customHeight="1">
      <c r="C32" s="58" t="s">
        <v>90</v>
      </c>
      <c r="D32" s="27">
        <f t="shared" si="0"/>
        <v>2789.6999999999994</v>
      </c>
      <c r="E32" s="27">
        <f t="shared" si="1"/>
        <v>1590.7</v>
      </c>
      <c r="F32" s="28">
        <f t="shared" si="4"/>
        <v>57.020468150697226</v>
      </c>
      <c r="G32" s="27">
        <f t="shared" si="2"/>
        <v>1199</v>
      </c>
      <c r="H32" s="28">
        <f t="shared" si="5"/>
        <v>42.9795318493028</v>
      </c>
      <c r="I32" s="17">
        <v>245.7</v>
      </c>
      <c r="J32" s="17">
        <v>320.4</v>
      </c>
      <c r="K32" s="17">
        <v>121.1</v>
      </c>
      <c r="L32" s="17">
        <v>167.5</v>
      </c>
      <c r="M32" s="17">
        <v>273.6</v>
      </c>
      <c r="N32" s="17">
        <v>179.1</v>
      </c>
      <c r="O32" s="17">
        <v>346.8</v>
      </c>
      <c r="P32" s="17">
        <v>278.3</v>
      </c>
      <c r="Q32" s="17">
        <v>390.7</v>
      </c>
      <c r="R32" s="17">
        <v>122.2</v>
      </c>
      <c r="S32" s="17">
        <v>65.7</v>
      </c>
      <c r="T32" s="49">
        <v>278.6</v>
      </c>
      <c r="U32" s="49">
        <v>239.5</v>
      </c>
      <c r="W32" s="57">
        <v>7</v>
      </c>
    </row>
    <row r="33" spans="3:23" ht="16.5">
      <c r="C33" s="59" t="s">
        <v>32</v>
      </c>
      <c r="D33" s="27">
        <f t="shared" si="0"/>
        <v>1086.1999999999998</v>
      </c>
      <c r="E33" s="27">
        <f t="shared" si="1"/>
        <v>677.1</v>
      </c>
      <c r="F33" s="28">
        <f t="shared" si="4"/>
        <v>62.33658626403978</v>
      </c>
      <c r="G33" s="27">
        <f t="shared" si="2"/>
        <v>409.09999999999997</v>
      </c>
      <c r="H33" s="28">
        <f t="shared" si="5"/>
        <v>37.66341373596023</v>
      </c>
      <c r="I33" s="17">
        <v>5.6</v>
      </c>
      <c r="J33" s="17">
        <v>86</v>
      </c>
      <c r="K33" s="17">
        <v>156.6</v>
      </c>
      <c r="L33" s="17">
        <v>120.1</v>
      </c>
      <c r="M33" s="17">
        <v>64</v>
      </c>
      <c r="N33" s="17">
        <v>337.2</v>
      </c>
      <c r="O33" s="17">
        <v>192.4</v>
      </c>
      <c r="P33" s="17">
        <v>27.3</v>
      </c>
      <c r="Q33" s="17">
        <v>50.1</v>
      </c>
      <c r="R33" s="17">
        <v>6.1</v>
      </c>
      <c r="S33" s="17">
        <v>0.2</v>
      </c>
      <c r="T33" s="49">
        <v>40.6</v>
      </c>
      <c r="U33" s="49">
        <v>7.5</v>
      </c>
      <c r="W33" s="57">
        <v>8</v>
      </c>
    </row>
    <row r="34" spans="3:23" ht="16.5">
      <c r="C34" s="59" t="s">
        <v>31</v>
      </c>
      <c r="D34" s="27">
        <f t="shared" si="0"/>
        <v>905.3000000000001</v>
      </c>
      <c r="E34" s="27">
        <f t="shared" si="1"/>
        <v>472.8</v>
      </c>
      <c r="F34" s="28">
        <f t="shared" si="4"/>
        <v>52.22578150889208</v>
      </c>
      <c r="G34" s="27">
        <f t="shared" si="2"/>
        <v>432.5</v>
      </c>
      <c r="H34" s="28">
        <f t="shared" si="5"/>
        <v>47.774218491107916</v>
      </c>
      <c r="I34" s="17">
        <v>4.4</v>
      </c>
      <c r="J34" s="17">
        <v>37.5</v>
      </c>
      <c r="K34" s="17">
        <v>201.7</v>
      </c>
      <c r="L34" s="17">
        <v>113.1</v>
      </c>
      <c r="M34" s="17">
        <v>190</v>
      </c>
      <c r="N34" s="17">
        <v>117.1</v>
      </c>
      <c r="O34" s="17">
        <v>45.3</v>
      </c>
      <c r="P34" s="17">
        <v>112.7</v>
      </c>
      <c r="Q34" s="17">
        <v>2.7</v>
      </c>
      <c r="R34" s="17">
        <v>5</v>
      </c>
      <c r="S34" s="23">
        <v>0</v>
      </c>
      <c r="T34" s="49">
        <v>75.8</v>
      </c>
      <c r="U34" s="49" t="s">
        <v>93</v>
      </c>
      <c r="W34" s="57">
        <v>9</v>
      </c>
    </row>
    <row r="35" spans="3:23" ht="16.5">
      <c r="C35" s="56" t="s">
        <v>11</v>
      </c>
      <c r="D35" s="27">
        <f t="shared" si="0"/>
        <v>925.5000000000001</v>
      </c>
      <c r="E35" s="27">
        <f t="shared" si="1"/>
        <v>519.3000000000001</v>
      </c>
      <c r="F35" s="28">
        <f t="shared" si="4"/>
        <v>56.11021069692058</v>
      </c>
      <c r="G35" s="27">
        <f>+I35+J35+K35+L35+T35</f>
        <v>406.20000000000005</v>
      </c>
      <c r="H35" s="28">
        <f t="shared" si="5"/>
        <v>43.88978930307942</v>
      </c>
      <c r="I35" s="18">
        <v>12</v>
      </c>
      <c r="J35" s="18">
        <v>28.5</v>
      </c>
      <c r="K35" s="18">
        <v>111.5</v>
      </c>
      <c r="L35" s="18">
        <v>114.8</v>
      </c>
      <c r="M35" s="18">
        <v>77.9</v>
      </c>
      <c r="N35" s="18">
        <v>92.7</v>
      </c>
      <c r="O35" s="18">
        <v>178.5</v>
      </c>
      <c r="P35" s="18">
        <v>169.6</v>
      </c>
      <c r="Q35" s="18">
        <v>0.6</v>
      </c>
      <c r="R35" s="18">
        <v>0</v>
      </c>
      <c r="S35" s="18" t="s">
        <v>93</v>
      </c>
      <c r="T35" s="60">
        <v>139.4</v>
      </c>
      <c r="U35" s="60">
        <v>5.4</v>
      </c>
      <c r="W35" s="57">
        <v>10</v>
      </c>
    </row>
    <row r="36" spans="3:23" ht="16.5">
      <c r="C36" s="61" t="s">
        <v>9</v>
      </c>
      <c r="D36" s="29">
        <f t="shared" si="0"/>
        <v>1135</v>
      </c>
      <c r="E36" s="29">
        <f t="shared" si="1"/>
        <v>681.0999999999999</v>
      </c>
      <c r="F36" s="30">
        <f t="shared" si="4"/>
        <v>60.008810572687224</v>
      </c>
      <c r="G36" s="29">
        <f>+I36+J36+K36+L36+T36</f>
        <v>453.90000000000003</v>
      </c>
      <c r="H36" s="30">
        <f t="shared" si="5"/>
        <v>39.991189427312776</v>
      </c>
      <c r="I36" s="19">
        <v>6.4</v>
      </c>
      <c r="J36" s="19">
        <v>27.1</v>
      </c>
      <c r="K36" s="19">
        <v>144.4</v>
      </c>
      <c r="L36" s="19">
        <v>67.2</v>
      </c>
      <c r="M36" s="19">
        <v>136</v>
      </c>
      <c r="N36" s="19">
        <v>106.4</v>
      </c>
      <c r="O36" s="19">
        <v>261.7</v>
      </c>
      <c r="P36" s="19">
        <v>169.2</v>
      </c>
      <c r="Q36" s="19">
        <v>7.8</v>
      </c>
      <c r="R36" s="19">
        <v>0</v>
      </c>
      <c r="S36" s="19">
        <v>0</v>
      </c>
      <c r="T36" s="60">
        <v>208.8</v>
      </c>
      <c r="U36" s="60">
        <v>4.9</v>
      </c>
      <c r="W36" s="57">
        <v>11</v>
      </c>
    </row>
    <row r="37" ht="16.5">
      <c r="W37" s="57" t="s">
        <v>91</v>
      </c>
    </row>
    <row r="39" spans="4:20" ht="16.5">
      <c r="D39" s="63">
        <f>AVERAGE(D3:D36)</f>
        <v>2334.867647058823</v>
      </c>
      <c r="E39" s="63">
        <f>AVERAGE(E3:E36)</f>
        <v>1666.8676470588236</v>
      </c>
      <c r="F39" s="44">
        <f>E39/D39*100</f>
        <v>71.39024129091587</v>
      </c>
      <c r="G39" s="63">
        <f>AVERAGE(G3:G36)</f>
        <v>668.0000000000001</v>
      </c>
      <c r="H39" s="44">
        <f>AVERAGE(H3:H36)</f>
        <v>28.11888903683921</v>
      </c>
      <c r="I39" s="63">
        <f>AVERAGE(I3:I36)</f>
        <v>107.93823529411763</v>
      </c>
      <c r="J39" s="63">
        <f aca="true" t="shared" si="9" ref="J39:T39">AVERAGE(J3:J36)</f>
        <v>57.861764705882344</v>
      </c>
      <c r="K39" s="63">
        <f t="shared" si="9"/>
        <v>151.5764705882353</v>
      </c>
      <c r="L39" s="63">
        <f t="shared" si="9"/>
        <v>128.42058823529413</v>
      </c>
      <c r="M39" s="63">
        <f t="shared" si="9"/>
        <v>345.6411764705883</v>
      </c>
      <c r="N39" s="63">
        <f t="shared" si="9"/>
        <v>342.8588235294118</v>
      </c>
      <c r="O39" s="63">
        <f t="shared" si="9"/>
        <v>230.39117647058822</v>
      </c>
      <c r="P39" s="63">
        <f t="shared" si="9"/>
        <v>410.32058823529417</v>
      </c>
      <c r="Q39" s="63">
        <f t="shared" si="9"/>
        <v>274.67647058823536</v>
      </c>
      <c r="R39" s="63">
        <f t="shared" si="9"/>
        <v>62.97941176470587</v>
      </c>
      <c r="S39" s="63">
        <f t="shared" si="9"/>
        <v>63</v>
      </c>
      <c r="T39" s="63">
        <f t="shared" si="9"/>
        <v>161.05588235294115</v>
      </c>
    </row>
    <row r="41" ht="16.5">
      <c r="F41" s="42">
        <f>G39/E39</f>
        <v>0.40075167406283363</v>
      </c>
    </row>
  </sheetData>
  <sheetProtection/>
  <mergeCells count="26">
    <mergeCell ref="AL1:AL2"/>
    <mergeCell ref="AM1:AM2"/>
    <mergeCell ref="AF1:AF2"/>
    <mergeCell ref="AG1:AG2"/>
    <mergeCell ref="AH1:AH2"/>
    <mergeCell ref="AI1:AI2"/>
    <mergeCell ref="AJ1:AJ2"/>
    <mergeCell ref="AK1:AK2"/>
    <mergeCell ref="T1:T2"/>
    <mergeCell ref="W1:W2"/>
    <mergeCell ref="AB1:AB2"/>
    <mergeCell ref="AC1:AC2"/>
    <mergeCell ref="AD1:AD2"/>
    <mergeCell ref="AE1:AE2"/>
    <mergeCell ref="N1:N2"/>
    <mergeCell ref="O1:O2"/>
    <mergeCell ref="P1:P2"/>
    <mergeCell ref="Q1:Q2"/>
    <mergeCell ref="R1:R2"/>
    <mergeCell ref="S1:S2"/>
    <mergeCell ref="D1:D2"/>
    <mergeCell ref="I1:I2"/>
    <mergeCell ref="J1:J2"/>
    <mergeCell ref="K1:K2"/>
    <mergeCell ref="L1:L2"/>
    <mergeCell ref="M1:M2"/>
  </mergeCells>
  <conditionalFormatting sqref="F3:F36">
    <cfRule type="cellIs" priority="1" dxfId="1" operator="greaterThan" stopIfTrue="1">
      <formula>90</formula>
    </cfRule>
    <cfRule type="cellIs" priority="2" dxfId="0" operator="greaterThan" stopIfTrue="1">
      <formula>90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臺灣地區96年降雨量概況</dc:title>
  <dc:subject>臺灣地區96年降雨量概況</dc:subject>
  <dc:creator>經濟部水利署</dc:creator>
  <cp:keywords>臺灣地區96年降雨量概況</cp:keywords>
  <dc:description>臺灣地區96年降雨量概況</dc:description>
  <cp:lastModifiedBy>張佩宜</cp:lastModifiedBy>
  <cp:lastPrinted>2020-01-20T08:05:03Z</cp:lastPrinted>
  <dcterms:created xsi:type="dcterms:W3CDTF">2000-08-25T03:34:14Z</dcterms:created>
  <dcterms:modified xsi:type="dcterms:W3CDTF">2020-01-20T08:10:41Z</dcterms:modified>
  <cp:category>I6Z</cp:category>
  <cp:version/>
  <cp:contentType/>
  <cp:contentStatus/>
</cp:coreProperties>
</file>