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2445" yWindow="4335" windowWidth="15960" windowHeight="1605" tabRatio="774"/>
  </bookViews>
  <sheets>
    <sheet name="最終版" sheetId="80" r:id="rId1"/>
    <sheet name="第1批次治理工程" sheetId="41" state="hidden" r:id="rId2"/>
    <sheet name="第2批次治理工程" sheetId="55" state="hidden" r:id="rId3"/>
    <sheet name="第3批次治理工程" sheetId="57" state="hidden" r:id="rId4"/>
    <sheet name="第4批次治理工程" sheetId="59" state="hidden" r:id="rId5"/>
    <sheet name="108-109生態檢核" sheetId="61" state="hidden" r:id="rId6"/>
    <sheet name="成果統計" sheetId="47" state="hidden" r:id="rId7"/>
    <sheet name="成果統計 (分縣市)" sheetId="48" state="hidden" r:id="rId8"/>
    <sheet name="成果統計(分水系)" sheetId="49" state="hidden" r:id="rId9"/>
    <sheet name="第1批次規劃檢討" sheetId="54" state="hidden" r:id="rId10"/>
    <sheet name="已核定一覽表" sheetId="53" state="hidden" r:id="rId11"/>
    <sheet name="水系表" sheetId="56" state="hidden" r:id="rId12"/>
    <sheet name="108年度應急工程單價過高說明" sheetId="62" state="hidden" r:id="rId13"/>
  </sheets>
  <externalReferences>
    <externalReference r:id="rId14"/>
    <externalReference r:id="rId15"/>
    <externalReference r:id="rId16"/>
  </externalReferences>
  <definedNames>
    <definedName name="_xlnm._FilterDatabase" localSheetId="5" hidden="1">'108-109生態檢核'!$A$1:$AA$20</definedName>
    <definedName name="_xlnm._FilterDatabase" localSheetId="11" hidden="1">水系表!$A$2:$C$334</definedName>
    <definedName name="_xlnm._FilterDatabase" localSheetId="6" hidden="1">成果統計!$A$5:$AK$46</definedName>
    <definedName name="_xlnm._FilterDatabase" localSheetId="8" hidden="1">'成果統計(分水系)'!$A$3:$M$320</definedName>
    <definedName name="_xlnm._FilterDatabase" localSheetId="1" hidden="1">第1批次治理工程!$A$5:$AMN$125</definedName>
    <definedName name="_xlnm._FilterDatabase" localSheetId="9" hidden="1">第1批次規劃檢討!$A$1:$P$63</definedName>
    <definedName name="_xlnm._FilterDatabase" localSheetId="2" hidden="1">第2批次治理工程!$A$5:$AMJ$91</definedName>
    <definedName name="_xlnm._FilterDatabase" localSheetId="3" hidden="1">第3批次治理工程!$A$5:$ANM$5</definedName>
    <definedName name="_xlnm._FilterDatabase" localSheetId="4" hidden="1">第4批次治理工程!$A$5:$AMP$60</definedName>
    <definedName name="_xlnm.Print_Area" localSheetId="5">'108-109生態檢核'!$A$1:$AA$20</definedName>
    <definedName name="_xlnm.Print_Area" localSheetId="8">'成果統計(分水系)'!$A$1:$M$320</definedName>
    <definedName name="_xlnm.Print_Area" localSheetId="1">第1批次治理工程!$A$1:$DA$125</definedName>
    <definedName name="_xlnm.Print_Area" localSheetId="2">第2批次治理工程!$A$1:$DA$91</definedName>
    <definedName name="_xlnm.Print_Area" localSheetId="3">第3批次治理工程!$A$1:$DA$11</definedName>
    <definedName name="_xlnm.Print_Area" localSheetId="4">第4批次治理工程!$A$1:$DA$11</definedName>
    <definedName name="_xlnm.Print_Titles" localSheetId="5">'108-109生態檢核'!$1:$4</definedName>
    <definedName name="_xlnm.Print_Titles" localSheetId="1">第1批次治理工程!$1:$4</definedName>
    <definedName name="_xlnm.Print_Titles" localSheetId="2">第2批次治理工程!$1:$4</definedName>
    <definedName name="_xlnm.Print_Titles" localSheetId="3">第3批次治理工程!$1:$4</definedName>
    <definedName name="_xlnm.Print_Titles" localSheetId="4">第4批次治理工程!$1:$4</definedName>
    <definedName name="wraeight" localSheetId="8">[1]第1期治理總表!$Q$34:$Q$36</definedName>
    <definedName name="wraeight" localSheetId="1">[2]第1期治理總表!$Q$34:$Q$36</definedName>
    <definedName name="wraeight" localSheetId="2">[2]第1期治理總表!$Q$34:$Q$36</definedName>
    <definedName name="wraeight" localSheetId="3">[2]第1期治理總表!$Q$34:$Q$36</definedName>
    <definedName name="wraeight" localSheetId="4">[2]第1期治理總表!$Q$34:$Q$36</definedName>
    <definedName name="wraeight">[1]第1期治理總表!$Q$34:$Q$36</definedName>
    <definedName name="wraeight02" localSheetId="8">[1]第2期治理總表!$Q$34:$Q$36</definedName>
    <definedName name="wraeight02" localSheetId="1">[2]第2期治理總表!$Q$34:$Q$36</definedName>
    <definedName name="wraeight02" localSheetId="2">[2]第2期治理總表!$Q$34:$Q$36</definedName>
    <definedName name="wraeight02" localSheetId="3">[2]第2期治理總表!$Q$34:$Q$36</definedName>
    <definedName name="wraeight02" localSheetId="4">[2]第2期治理總表!$Q$34:$Q$36</definedName>
    <definedName name="wraeight02">[1]第2期治理總表!$Q$34:$Q$36</definedName>
    <definedName name="wrafive" localSheetId="8">[1]第1期治理總表!$Q$21:$Q$24</definedName>
    <definedName name="wrafive" localSheetId="1">[2]第1期治理總表!$Q$21:$Q$24</definedName>
    <definedName name="wrafive" localSheetId="2">[2]第1期治理總表!$Q$21:$Q$24</definedName>
    <definedName name="wrafive" localSheetId="3">[2]第1期治理總表!$Q$21:$Q$24</definedName>
    <definedName name="wrafive" localSheetId="4">[2]第1期治理總表!$Q$21:$Q$24</definedName>
    <definedName name="wrafive">[1]第1期治理總表!$Q$21:$Q$24</definedName>
    <definedName name="wrafive02" localSheetId="8">[1]第2期治理總表!$Q$21:$Q$24</definedName>
    <definedName name="wrafive02" localSheetId="1">[2]第2期治理總表!$Q$21:$Q$24</definedName>
    <definedName name="wrafive02" localSheetId="2">[2]第2期治理總表!$Q$21:$Q$24</definedName>
    <definedName name="wrafive02" localSheetId="3">[2]第2期治理總表!$Q$21:$Q$24</definedName>
    <definedName name="wrafive02" localSheetId="4">[2]第2期治理總表!$Q$21:$Q$24</definedName>
    <definedName name="wrafive02">[1]第2期治理總表!$Q$21:$Q$24</definedName>
    <definedName name="wrafour" localSheetId="8">[1]第1期治理總表!$Q$18:$Q$19</definedName>
    <definedName name="wrafour" localSheetId="1">[2]第1期治理總表!$Q$18:$Q$19</definedName>
    <definedName name="wrafour" localSheetId="2">[2]第1期治理總表!$Q$18:$Q$19</definedName>
    <definedName name="wrafour" localSheetId="3">[2]第1期治理總表!$Q$18:$Q$19</definedName>
    <definedName name="wrafour" localSheetId="4">[2]第1期治理總表!$Q$18:$Q$19</definedName>
    <definedName name="wrafour">[1]第1期治理總表!$Q$18:$Q$19</definedName>
    <definedName name="wrafour02" localSheetId="8">[1]第2期治理總表!$Q$18:$Q$19</definedName>
    <definedName name="wrafour02" localSheetId="1">[2]第2期治理總表!$Q$18:$Q$19</definedName>
    <definedName name="wrafour02" localSheetId="2">[2]第2期治理總表!$Q$18:$Q$19</definedName>
    <definedName name="wrafour02" localSheetId="3">[2]第2期治理總表!$Q$18:$Q$19</definedName>
    <definedName name="wrafour02" localSheetId="4">[2]第2期治理總表!$Q$18:$Q$19</definedName>
    <definedName name="wrafour02">[1]第2期治理總表!$Q$18:$Q$19</definedName>
    <definedName name="wranine" localSheetId="8">[1]第1期治理總表!$Q$38:$Q$39</definedName>
    <definedName name="wranine" localSheetId="1">[2]第1期治理總表!$Q$38:$Q$39</definedName>
    <definedName name="wranine" localSheetId="2">[2]第1期治理總表!$Q$38:$Q$39</definedName>
    <definedName name="wranine" localSheetId="3">[2]第1期治理總表!$Q$38:$Q$39</definedName>
    <definedName name="wranine" localSheetId="4">[2]第1期治理總表!$Q$38:$Q$39</definedName>
    <definedName name="wranine">[1]第1期治理總表!$Q$38:$Q$39</definedName>
    <definedName name="wranine02" localSheetId="8">[1]第2期治理總表!$Q$38:$Q$39</definedName>
    <definedName name="wranine02" localSheetId="1">[2]第2期治理總表!$Q$38:$Q$39</definedName>
    <definedName name="wranine02" localSheetId="2">[2]第2期治理總表!$Q$38:$Q$39</definedName>
    <definedName name="wranine02" localSheetId="3">[2]第2期治理總表!$Q$38:$Q$39</definedName>
    <definedName name="wranine02" localSheetId="4">[2]第2期治理總表!$Q$38:$Q$39</definedName>
    <definedName name="wranine02">[1]第2期治理總表!$Q$38:$Q$39</definedName>
    <definedName name="wraone" localSheetId="8">[1]第1期治理總表!$Q$5:$Q$6</definedName>
    <definedName name="wraone" localSheetId="1">[2]第1期治理總表!$Q$5:$Q$6</definedName>
    <definedName name="wraone" localSheetId="2">[2]第1期治理總表!$Q$5:$Q$6</definedName>
    <definedName name="wraone" localSheetId="3">[2]第1期治理總表!$Q$5:$Q$6</definedName>
    <definedName name="wraone" localSheetId="4">[2]第1期治理總表!$Q$5:$Q$6</definedName>
    <definedName name="wraone">[1]第1期治理總表!$Q$5:$Q$6</definedName>
    <definedName name="wraone02" localSheetId="8">[1]第2期治理總表!$Q$5:$Q$6</definedName>
    <definedName name="wraone02" localSheetId="1">[2]第2期治理總表!$Q$5:$Q$6</definedName>
    <definedName name="wraone02" localSheetId="2">[2]第2期治理總表!$Q$5:$Q$6</definedName>
    <definedName name="wraone02" localSheetId="3">[2]第2期治理總表!$Q$5:$Q$6</definedName>
    <definedName name="wraone02" localSheetId="4">[2]第2期治理總表!$Q$5:$Q$6</definedName>
    <definedName name="wraone02">[1]第2期治理總表!$Q$5:$Q$6</definedName>
    <definedName name="wraseven" localSheetId="8">[1]第1期治理總表!$Q$30:$Q$32</definedName>
    <definedName name="wraseven" localSheetId="1">[2]第1期治理總表!$Q$30:$Q$32</definedName>
    <definedName name="wraseven" localSheetId="2">[2]第1期治理總表!$Q$30:$Q$32</definedName>
    <definedName name="wraseven" localSheetId="3">[2]第1期治理總表!$Q$30:$Q$32</definedName>
    <definedName name="wraseven" localSheetId="4">[2]第1期治理總表!$Q$30:$Q$32</definedName>
    <definedName name="wraseven">[1]第1期治理總表!$Q$30:$Q$32</definedName>
    <definedName name="wraseven02" localSheetId="8">[1]第2期治理總表!$Q$30:$Q$32</definedName>
    <definedName name="wraseven02" localSheetId="1">[2]第2期治理總表!$Q$30:$Q$32</definedName>
    <definedName name="wraseven02" localSheetId="2">[2]第2期治理總表!$Q$30:$Q$32</definedName>
    <definedName name="wraseven02" localSheetId="3">[2]第2期治理總表!$Q$30:$Q$32</definedName>
    <definedName name="wraseven02" localSheetId="4">[2]第2期治理總表!$Q$30:$Q$32</definedName>
    <definedName name="wraseven02">[1]第2期治理總表!$Q$30:$Q$32</definedName>
    <definedName name="wrasix" localSheetId="8">[1]第1期治理總表!$Q$26:$Q$28</definedName>
    <definedName name="wrasix" localSheetId="1">[2]第1期治理總表!$Q$26:$Q$28</definedName>
    <definedName name="wrasix" localSheetId="2">[2]第1期治理總表!$Q$26:$Q$28</definedName>
    <definedName name="wrasix" localSheetId="3">[2]第1期治理總表!$Q$26:$Q$28</definedName>
    <definedName name="wrasix" localSheetId="4">[2]第1期治理總表!$Q$26:$Q$28</definedName>
    <definedName name="wrasix">[1]第1期治理總表!$Q$26:$Q$28</definedName>
    <definedName name="wrasix02" localSheetId="8">[1]第2期治理總表!$Q$26:$Q$28</definedName>
    <definedName name="wrasix02" localSheetId="1">[2]第2期治理總表!$Q$26:$Q$28</definedName>
    <definedName name="wrasix02" localSheetId="2">[2]第2期治理總表!$Q$26:$Q$28</definedName>
    <definedName name="wrasix02" localSheetId="3">[2]第2期治理總表!$Q$26:$Q$28</definedName>
    <definedName name="wrasix02" localSheetId="4">[2]第2期治理總表!$Q$26:$Q$28</definedName>
    <definedName name="wrasix02">[1]第2期治理總表!$Q$26:$Q$28</definedName>
    <definedName name="wraten" localSheetId="8">[1]第1期治理總表!$Q$41:$Q$43</definedName>
    <definedName name="wraten" localSheetId="1">[2]第1期治理總表!$Q$41:$Q$43</definedName>
    <definedName name="wraten" localSheetId="2">[2]第1期治理總表!$Q$41:$Q$43</definedName>
    <definedName name="wraten" localSheetId="3">[2]第1期治理總表!$Q$41:$Q$43</definedName>
    <definedName name="wraten" localSheetId="4">[2]第1期治理總表!$Q$41:$Q$43</definedName>
    <definedName name="wraten">[1]第1期治理總表!$Q$41:$Q$43</definedName>
    <definedName name="wraten02" localSheetId="8">[1]第2期治理總表!$Q$41:$Q$43</definedName>
    <definedName name="wraten02" localSheetId="1">[2]第2期治理總表!$Q$41:$Q$43</definedName>
    <definedName name="wraten02" localSheetId="2">[2]第2期治理總表!$Q$41:$Q$43</definedName>
    <definedName name="wraten02" localSheetId="3">[2]第2期治理總表!$Q$41:$Q$43</definedName>
    <definedName name="wraten02" localSheetId="4">[2]第2期治理總表!$Q$41:$Q$43</definedName>
    <definedName name="wraten02">[1]第2期治理總表!$Q$41:$Q$43</definedName>
    <definedName name="wrathree" localSheetId="8">[1]第1期治理總表!$Q$14:$Q$16</definedName>
    <definedName name="wrathree" localSheetId="1">[2]第1期治理總表!$Q$14:$Q$16</definedName>
    <definedName name="wrathree" localSheetId="2">[2]第1期治理總表!$Q$14:$Q$16</definedName>
    <definedName name="wrathree" localSheetId="3">[2]第1期治理總表!$Q$14:$Q$16</definedName>
    <definedName name="wrathree" localSheetId="4">[2]第1期治理總表!$Q$14:$Q$16</definedName>
    <definedName name="wrathree">[1]第1期治理總表!$Q$14:$Q$16</definedName>
    <definedName name="wrathree02" localSheetId="8">[1]第2期治理總表!$Q$14:$Q$16</definedName>
    <definedName name="wrathree02" localSheetId="1">[2]第2期治理總表!$Q$14:$Q$16</definedName>
    <definedName name="wrathree02" localSheetId="2">[2]第2期治理總表!$Q$14:$Q$16</definedName>
    <definedName name="wrathree02" localSheetId="3">[2]第2期治理總表!$Q$14:$Q$16</definedName>
    <definedName name="wrathree02" localSheetId="4">[2]第2期治理總表!$Q$14:$Q$16</definedName>
    <definedName name="wrathree02">[1]第2期治理總表!$Q$14:$Q$16</definedName>
    <definedName name="wratwo" localSheetId="8">[1]第1期治理總表!$Q$8:$Q$12</definedName>
    <definedName name="wratwo" localSheetId="1">[2]第1期治理總表!$Q$8:$Q$12</definedName>
    <definedName name="wratwo" localSheetId="2">[2]第1期治理總表!$Q$8:$Q$12</definedName>
    <definedName name="wratwo" localSheetId="3">[2]第1期治理總表!$Q$8:$Q$12</definedName>
    <definedName name="wratwo" localSheetId="4">[2]第1期治理總表!$Q$8:$Q$12</definedName>
    <definedName name="wratwo">[1]第1期治理總表!$Q$8:$Q$12</definedName>
    <definedName name="wratwo02" localSheetId="8">[1]第2期治理總表!$Q$8:$Q$12</definedName>
    <definedName name="wratwo02" localSheetId="1">[2]第2期治理總表!$Q$8:$Q$12</definedName>
    <definedName name="wratwo02" localSheetId="2">[2]第2期治理總表!$Q$8:$Q$12</definedName>
    <definedName name="wratwo02" localSheetId="3">[2]第2期治理總表!$Q$8:$Q$12</definedName>
    <definedName name="wratwo02" localSheetId="4">[2]第2期治理總表!$Q$8:$Q$12</definedName>
    <definedName name="wratwo02">[1]第2期治理總表!$Q$8:$Q$12</definedName>
    <definedName name="www" localSheetId="8">[3]第1期治理總表!$Q$38:$Q$39</definedName>
    <definedName name="www">[3]第1期治理總表!$Q$38:$Q$39</definedName>
  </definedNames>
  <calcPr calcId="145621"/>
  <fileRecoveryPr autoRecover="0"/>
</workbook>
</file>

<file path=xl/calcChain.xml><?xml version="1.0" encoding="utf-8"?>
<calcChain xmlns="http://schemas.openxmlformats.org/spreadsheetml/2006/main">
  <c r="AI7" i="59" l="1"/>
  <c r="AX10" i="59"/>
  <c r="AI11" i="59"/>
  <c r="AX11" i="59"/>
  <c r="AX12" i="59"/>
  <c r="AI13" i="59"/>
  <c r="AX16" i="59"/>
  <c r="AI17" i="59"/>
  <c r="AX17" i="59"/>
  <c r="AX18" i="59"/>
  <c r="AI19" i="59"/>
  <c r="AX22" i="59"/>
  <c r="AI23" i="59"/>
  <c r="AX23" i="59"/>
  <c r="AI24" i="59"/>
  <c r="AI25" i="59"/>
  <c r="AX28" i="59"/>
  <c r="AI29" i="59"/>
  <c r="AX29" i="59"/>
  <c r="AX30" i="59"/>
  <c r="AI31" i="59"/>
  <c r="AX34" i="59"/>
  <c r="AI35" i="59"/>
  <c r="AX35" i="59"/>
  <c r="AI36" i="59"/>
  <c r="AI37" i="59"/>
  <c r="AX40" i="59"/>
  <c r="AI41" i="59"/>
  <c r="AX41" i="59"/>
  <c r="AI42" i="59"/>
  <c r="AI43" i="59"/>
  <c r="AX46" i="59"/>
  <c r="AI47" i="59"/>
  <c r="AX47" i="59"/>
  <c r="AX48" i="59"/>
  <c r="AI49" i="59"/>
  <c r="AX52" i="59"/>
  <c r="AI53" i="59"/>
  <c r="AX53" i="59"/>
  <c r="AX54" i="59"/>
  <c r="AI55" i="59"/>
  <c r="AX58" i="59"/>
  <c r="AI59" i="59"/>
  <c r="AX59" i="59"/>
  <c r="AI60" i="59"/>
  <c r="AI6" i="59"/>
  <c r="T7" i="59"/>
  <c r="T12" i="59"/>
  <c r="T13" i="59"/>
  <c r="T18" i="59"/>
  <c r="T19" i="59"/>
  <c r="T24" i="59"/>
  <c r="T25" i="59"/>
  <c r="T30" i="59"/>
  <c r="T31" i="59"/>
  <c r="T36" i="59"/>
  <c r="T37" i="59"/>
  <c r="T42" i="59"/>
  <c r="T43" i="59"/>
  <c r="T48" i="59"/>
  <c r="T49" i="59"/>
  <c r="T54" i="59"/>
  <c r="T55" i="59"/>
  <c r="T60" i="59"/>
  <c r="T6" i="59"/>
  <c r="L6" i="59"/>
  <c r="AX8" i="55"/>
  <c r="AX9" i="55"/>
  <c r="AX10" i="55"/>
  <c r="AI14" i="55"/>
  <c r="AI15" i="55"/>
  <c r="AX16" i="55"/>
  <c r="AX17" i="55"/>
  <c r="AI22" i="55"/>
  <c r="AX26" i="55"/>
  <c r="AX27" i="55"/>
  <c r="AX28" i="55"/>
  <c r="AI32" i="55"/>
  <c r="AI33" i="55"/>
  <c r="AX34" i="55"/>
  <c r="AX35" i="55"/>
  <c r="AI40" i="55"/>
  <c r="AX44" i="55"/>
  <c r="AX45" i="55"/>
  <c r="AX46" i="55"/>
  <c r="AI50" i="55"/>
  <c r="AI51" i="55"/>
  <c r="AI52" i="55"/>
  <c r="AX53" i="55"/>
  <c r="AX57" i="55"/>
  <c r="AI58" i="55"/>
  <c r="AX65" i="55"/>
  <c r="AI69" i="55"/>
  <c r="AI70" i="55"/>
  <c r="AX77" i="55"/>
  <c r="AI81" i="55"/>
  <c r="AI82" i="55"/>
  <c r="AX89" i="55"/>
  <c r="AX12" i="55"/>
  <c r="AX18" i="55"/>
  <c r="AX24" i="55"/>
  <c r="AX30" i="55"/>
  <c r="AX36" i="55"/>
  <c r="AX42" i="55"/>
  <c r="AX48" i="55"/>
  <c r="AX54" i="55"/>
  <c r="AX60" i="55"/>
  <c r="AX66" i="55"/>
  <c r="AI67" i="55"/>
  <c r="AX68" i="55"/>
  <c r="AX72" i="55"/>
  <c r="AX73" i="55"/>
  <c r="AI73" i="55"/>
  <c r="AX74" i="55"/>
  <c r="AI77" i="55"/>
  <c r="AI78" i="55"/>
  <c r="AX79" i="55"/>
  <c r="AI79" i="55"/>
  <c r="AX80" i="55"/>
  <c r="AI83" i="55"/>
  <c r="AX84" i="55"/>
  <c r="AX85" i="55"/>
  <c r="AI85" i="55"/>
  <c r="AX86" i="55"/>
  <c r="AI89" i="55"/>
  <c r="AI90" i="55"/>
  <c r="AX91" i="55"/>
  <c r="AI91" i="55"/>
  <c r="T9" i="55"/>
  <c r="T10" i="55"/>
  <c r="T15" i="55"/>
  <c r="T16" i="55"/>
  <c r="T21" i="55"/>
  <c r="T22" i="55"/>
  <c r="T27" i="55"/>
  <c r="T28" i="55"/>
  <c r="T33" i="55"/>
  <c r="T34" i="55"/>
  <c r="T39" i="55"/>
  <c r="T40" i="55"/>
  <c r="T45" i="55"/>
  <c r="T46" i="55"/>
  <c r="T51" i="55"/>
  <c r="T52" i="55"/>
  <c r="T53" i="55"/>
  <c r="T57" i="55"/>
  <c r="T58" i="55"/>
  <c r="T59" i="55"/>
  <c r="T63" i="55"/>
  <c r="T64" i="55"/>
  <c r="T65" i="55"/>
  <c r="T69" i="55"/>
  <c r="T70" i="55"/>
  <c r="T71" i="55"/>
  <c r="T75" i="55"/>
  <c r="T76" i="55"/>
  <c r="T77" i="55"/>
  <c r="T81" i="55"/>
  <c r="T82" i="55"/>
  <c r="T83" i="55"/>
  <c r="T87" i="55"/>
  <c r="T88" i="55"/>
  <c r="T89" i="55"/>
  <c r="L7" i="55"/>
  <c r="L9" i="55"/>
  <c r="L10" i="55"/>
  <c r="L12" i="55"/>
  <c r="L13" i="55"/>
  <c r="L15" i="55"/>
  <c r="L17" i="55"/>
  <c r="L18" i="55"/>
  <c r="L20" i="55"/>
  <c r="L22" i="55"/>
  <c r="L23" i="55"/>
  <c r="L25" i="55"/>
  <c r="L26" i="55"/>
  <c r="L28" i="55"/>
  <c r="L29" i="55"/>
  <c r="L31" i="55"/>
  <c r="L32" i="55"/>
  <c r="L34" i="55"/>
  <c r="L35" i="55"/>
  <c r="L37" i="55"/>
  <c r="L38" i="55"/>
  <c r="L40" i="55"/>
  <c r="L42" i="55"/>
  <c r="L43" i="55"/>
  <c r="L44" i="55"/>
  <c r="L45" i="55"/>
  <c r="L47" i="55"/>
  <c r="L48" i="55"/>
  <c r="L50" i="55"/>
  <c r="L51" i="55"/>
  <c r="L53" i="55"/>
  <c r="L54" i="55"/>
  <c r="L58" i="55"/>
  <c r="L59" i="55"/>
  <c r="L61" i="55"/>
  <c r="L62" i="55"/>
  <c r="L64" i="55"/>
  <c r="L65" i="55"/>
  <c r="L67" i="55"/>
  <c r="L68" i="55"/>
  <c r="L70" i="55"/>
  <c r="L71" i="55"/>
  <c r="L73" i="55"/>
  <c r="L74" i="55"/>
  <c r="L76" i="55"/>
  <c r="L78" i="55"/>
  <c r="L79" i="55"/>
  <c r="L80" i="55"/>
  <c r="L81" i="55"/>
  <c r="L83" i="55"/>
  <c r="L84" i="55"/>
  <c r="L86" i="55"/>
  <c r="L87" i="55"/>
  <c r="L89" i="55"/>
  <c r="L90" i="55"/>
  <c r="L6" i="55"/>
  <c r="AX7" i="41"/>
  <c r="AX8" i="41"/>
  <c r="AI9" i="41"/>
  <c r="AX10" i="41"/>
  <c r="AI12" i="41"/>
  <c r="AI13" i="41"/>
  <c r="AX16" i="41"/>
  <c r="AX18" i="41"/>
  <c r="AX19" i="41"/>
  <c r="AX20" i="41"/>
  <c r="AX22" i="41"/>
  <c r="AI25" i="41"/>
  <c r="AX26" i="41"/>
  <c r="AX27" i="41"/>
  <c r="AI27" i="41"/>
  <c r="AX28" i="41"/>
  <c r="AI31" i="41"/>
  <c r="AI32" i="41"/>
  <c r="AX33" i="41"/>
  <c r="AX35" i="41"/>
  <c r="AX36" i="41"/>
  <c r="AX37" i="41"/>
  <c r="AI38" i="41"/>
  <c r="AX39" i="41"/>
  <c r="AI41" i="41"/>
  <c r="AX43" i="41"/>
  <c r="AX44" i="41"/>
  <c r="AX45" i="41"/>
  <c r="AI47" i="41"/>
  <c r="AI48" i="41"/>
  <c r="AI49" i="41"/>
  <c r="AX51" i="41"/>
  <c r="AX53" i="41"/>
  <c r="AX54" i="41"/>
  <c r="AX55" i="41"/>
  <c r="AX57" i="41"/>
  <c r="AI60" i="41"/>
  <c r="AX61" i="41"/>
  <c r="AX62" i="41"/>
  <c r="AI62" i="41"/>
  <c r="AX63" i="41"/>
  <c r="AX65" i="41"/>
  <c r="AI67" i="41"/>
  <c r="AI68" i="41"/>
  <c r="AX69" i="41"/>
  <c r="AI71" i="41"/>
  <c r="AX72" i="41"/>
  <c r="AX73" i="41"/>
  <c r="AI74" i="41"/>
  <c r="AX75" i="41"/>
  <c r="AI77" i="41"/>
  <c r="AX79" i="41"/>
  <c r="AX80" i="41"/>
  <c r="AX81" i="41"/>
  <c r="AI83" i="41"/>
  <c r="AI84" i="41"/>
  <c r="AI85" i="41"/>
  <c r="AX87" i="41"/>
  <c r="AX89" i="41"/>
  <c r="AX90" i="41"/>
  <c r="AX91" i="41"/>
  <c r="AX93" i="41"/>
  <c r="AI96" i="41"/>
  <c r="AX97" i="41"/>
  <c r="AX98" i="41"/>
  <c r="AI98" i="41"/>
  <c r="AX99" i="41"/>
  <c r="AX101" i="41"/>
  <c r="AI103" i="41"/>
  <c r="AI104" i="41"/>
  <c r="AX105" i="41"/>
  <c r="AI107" i="41"/>
  <c r="AX108" i="41"/>
  <c r="AX109" i="41"/>
  <c r="AI110" i="41"/>
  <c r="AX111" i="41"/>
  <c r="AI113" i="41"/>
  <c r="AX115" i="41"/>
  <c r="AX116" i="41"/>
  <c r="AX117" i="41"/>
  <c r="AI119" i="41"/>
  <c r="AI120" i="41"/>
  <c r="AI121" i="41"/>
  <c r="AX123" i="41"/>
  <c r="AX125" i="41"/>
  <c r="T9" i="41"/>
  <c r="T11" i="41"/>
  <c r="T12" i="41"/>
  <c r="T19" i="41"/>
  <c r="T20" i="41"/>
  <c r="T22" i="41"/>
  <c r="T27" i="41"/>
  <c r="T29" i="41"/>
  <c r="T36" i="41"/>
  <c r="T37" i="41"/>
  <c r="T39" i="41"/>
  <c r="T44" i="41"/>
  <c r="T46" i="41"/>
  <c r="T47" i="41"/>
  <c r="T54" i="41"/>
  <c r="T55" i="41"/>
  <c r="T57" i="41"/>
  <c r="T62" i="41"/>
  <c r="T63" i="41"/>
  <c r="T64" i="41"/>
  <c r="T65" i="41"/>
  <c r="T72" i="41"/>
  <c r="T73" i="41"/>
  <c r="T75" i="41"/>
  <c r="T80" i="41"/>
  <c r="T81" i="41"/>
  <c r="T82" i="41"/>
  <c r="T83" i="41"/>
  <c r="T91" i="41"/>
  <c r="T92" i="41"/>
  <c r="T93" i="41"/>
  <c r="T94" i="41"/>
  <c r="T95" i="41"/>
  <c r="T96" i="41"/>
  <c r="T103" i="41"/>
  <c r="T104" i="41"/>
  <c r="T105" i="41"/>
  <c r="T106" i="41"/>
  <c r="T107" i="41"/>
  <c r="T108" i="41"/>
  <c r="T115" i="41"/>
  <c r="T116" i="41"/>
  <c r="T117" i="41"/>
  <c r="T118" i="41"/>
  <c r="T119" i="41"/>
  <c r="T120" i="41"/>
  <c r="T10" i="41"/>
  <c r="T15" i="41"/>
  <c r="T16" i="41"/>
  <c r="T21" i="41"/>
  <c r="T28" i="41"/>
  <c r="T32" i="41"/>
  <c r="T33" i="41"/>
  <c r="T38" i="41"/>
  <c r="T45" i="41"/>
  <c r="T50" i="41"/>
  <c r="T51" i="41"/>
  <c r="T56" i="41"/>
  <c r="T68" i="41"/>
  <c r="T69" i="41"/>
  <c r="T74" i="41"/>
  <c r="T86" i="41"/>
  <c r="T87" i="41"/>
  <c r="T88" i="41"/>
  <c r="T98" i="41"/>
  <c r="T99" i="41"/>
  <c r="T100" i="41"/>
  <c r="T110" i="41"/>
  <c r="T111" i="41"/>
  <c r="T112" i="41"/>
  <c r="T122" i="41"/>
  <c r="T123" i="41"/>
  <c r="T124" i="41"/>
  <c r="L7" i="41"/>
  <c r="L11" i="41"/>
  <c r="L12" i="41"/>
  <c r="L16" i="41"/>
  <c r="L17" i="41"/>
  <c r="L22" i="41"/>
  <c r="L27" i="41"/>
  <c r="L28" i="41"/>
  <c r="L31" i="41"/>
  <c r="L32" i="41"/>
  <c r="L36" i="41"/>
  <c r="L37" i="41"/>
  <c r="L38" i="41"/>
  <c r="L41" i="41"/>
  <c r="L42" i="41"/>
  <c r="L43" i="41"/>
  <c r="L46" i="41"/>
  <c r="L47" i="41"/>
  <c r="L48" i="41"/>
  <c r="L51" i="41"/>
  <c r="L52" i="41"/>
  <c r="L53" i="41"/>
  <c r="L57" i="41"/>
  <c r="L58" i="41"/>
  <c r="L62" i="41"/>
  <c r="L63" i="41"/>
  <c r="L67" i="41"/>
  <c r="L68" i="41"/>
  <c r="L72" i="41"/>
  <c r="L73" i="41"/>
  <c r="L74" i="41"/>
  <c r="L77" i="41"/>
  <c r="L78" i="41"/>
  <c r="L79" i="41"/>
  <c r="L82" i="41"/>
  <c r="L83" i="41"/>
  <c r="L84" i="41"/>
  <c r="L87" i="41"/>
  <c r="L88" i="41"/>
  <c r="L89" i="41"/>
  <c r="L93" i="41"/>
  <c r="L94" i="41"/>
  <c r="L98" i="41"/>
  <c r="L99" i="41"/>
  <c r="L103" i="41"/>
  <c r="L104" i="41"/>
  <c r="L108" i="41"/>
  <c r="L109" i="41"/>
  <c r="L110" i="41"/>
  <c r="L113" i="41"/>
  <c r="L114" i="41"/>
  <c r="L115" i="41"/>
  <c r="L118" i="41"/>
  <c r="L119" i="41"/>
  <c r="L120" i="41"/>
  <c r="L123" i="41"/>
  <c r="L124" i="41"/>
  <c r="L125" i="41"/>
  <c r="AX6" i="41"/>
  <c r="AI6" i="41"/>
  <c r="T6" i="41"/>
  <c r="T7" i="41"/>
  <c r="T8" i="41"/>
  <c r="T13" i="41"/>
  <c r="T14" i="41"/>
  <c r="T17" i="41"/>
  <c r="T18" i="41"/>
  <c r="T23" i="41"/>
  <c r="T24" i="41"/>
  <c r="T25" i="41"/>
  <c r="T26" i="41"/>
  <c r="T30" i="41"/>
  <c r="T31" i="41"/>
  <c r="T34" i="41"/>
  <c r="T35" i="41"/>
  <c r="T40" i="41"/>
  <c r="T41" i="41"/>
  <c r="T42" i="41"/>
  <c r="T43" i="41"/>
  <c r="T48" i="41"/>
  <c r="T49" i="41"/>
  <c r="T52" i="41"/>
  <c r="T53" i="41"/>
  <c r="T58" i="41"/>
  <c r="T59" i="41"/>
  <c r="T60" i="41"/>
  <c r="T61" i="41"/>
  <c r="T66" i="41"/>
  <c r="T67" i="41"/>
  <c r="T70" i="41"/>
  <c r="T71" i="41"/>
  <c r="T76" i="41"/>
  <c r="T77" i="41"/>
  <c r="T78" i="41"/>
  <c r="T79" i="41"/>
  <c r="T84" i="41"/>
  <c r="T85" i="41"/>
  <c r="T89" i="41"/>
  <c r="T90" i="41"/>
  <c r="T97" i="41"/>
  <c r="T101" i="41"/>
  <c r="T102" i="41"/>
  <c r="T109" i="41"/>
  <c r="T113" i="41"/>
  <c r="T114" i="41"/>
  <c r="T121" i="41"/>
  <c r="T125" i="41"/>
  <c r="L8" i="41"/>
  <c r="L9" i="41"/>
  <c r="L10" i="41"/>
  <c r="L13" i="41"/>
  <c r="L14" i="41"/>
  <c r="L15" i="41"/>
  <c r="L18" i="41"/>
  <c r="L19" i="41"/>
  <c r="L20" i="41"/>
  <c r="L21" i="41"/>
  <c r="L23" i="41"/>
  <c r="L24" i="41"/>
  <c r="L25" i="41"/>
  <c r="L26" i="41"/>
  <c r="L29" i="41"/>
  <c r="L30" i="41"/>
  <c r="L33" i="41"/>
  <c r="L34" i="41"/>
  <c r="L35" i="41"/>
  <c r="L39" i="41"/>
  <c r="L40" i="41"/>
  <c r="L44" i="41"/>
  <c r="L45" i="41"/>
  <c r="L49" i="41"/>
  <c r="L50" i="41"/>
  <c r="L54" i="41"/>
  <c r="L55" i="41"/>
  <c r="L56" i="41"/>
  <c r="L59" i="41"/>
  <c r="L60" i="41"/>
  <c r="L61" i="41"/>
  <c r="L64" i="41"/>
  <c r="L65" i="41"/>
  <c r="L66" i="41"/>
  <c r="L69" i="41"/>
  <c r="L70" i="41"/>
  <c r="L71" i="41"/>
  <c r="L75" i="41"/>
  <c r="L76" i="41"/>
  <c r="L80" i="41"/>
  <c r="L81" i="41"/>
  <c r="L85" i="41"/>
  <c r="L86" i="41"/>
  <c r="L90" i="41"/>
  <c r="L91" i="41"/>
  <c r="L92" i="41"/>
  <c r="L95" i="41"/>
  <c r="L96" i="41"/>
  <c r="L97" i="41"/>
  <c r="L100" i="41"/>
  <c r="L101" i="41"/>
  <c r="L102" i="41"/>
  <c r="L105" i="41"/>
  <c r="L106" i="41"/>
  <c r="L107" i="41"/>
  <c r="L111" i="41"/>
  <c r="L112" i="41"/>
  <c r="L116" i="41"/>
  <c r="L117" i="41"/>
  <c r="L121" i="41"/>
  <c r="L122" i="41"/>
  <c r="L6" i="41"/>
  <c r="AX13" i="41"/>
  <c r="AX14" i="41"/>
  <c r="AX15" i="41"/>
  <c r="AX21" i="41"/>
  <c r="AX24" i="41"/>
  <c r="AX25" i="41"/>
  <c r="AX30" i="41"/>
  <c r="AX31" i="41"/>
  <c r="AX32" i="41"/>
  <c r="AX38" i="41"/>
  <c r="AX41" i="41"/>
  <c r="AX42" i="41"/>
  <c r="AX48" i="41"/>
  <c r="AX49" i="41"/>
  <c r="AX50" i="41"/>
  <c r="AX56" i="41"/>
  <c r="AX59" i="41"/>
  <c r="AX60" i="41"/>
  <c r="AX66" i="41"/>
  <c r="AX67" i="41"/>
  <c r="AX68" i="41"/>
  <c r="AX74" i="41"/>
  <c r="AX77" i="41"/>
  <c r="AX78" i="41"/>
  <c r="AX84" i="41"/>
  <c r="AX85" i="41"/>
  <c r="AX86" i="41"/>
  <c r="AX92" i="41"/>
  <c r="AX95" i="41"/>
  <c r="AX96" i="41"/>
  <c r="AX102" i="41"/>
  <c r="AX103" i="41"/>
  <c r="AX104" i="41"/>
  <c r="AX110" i="41"/>
  <c r="AX113" i="41"/>
  <c r="AX114" i="41"/>
  <c r="AX120" i="41"/>
  <c r="AX121" i="41"/>
  <c r="AX122" i="41"/>
  <c r="AX9" i="41"/>
  <c r="AI7" i="41"/>
  <c r="AI8" i="41"/>
  <c r="AI14" i="41"/>
  <c r="AI15" i="41"/>
  <c r="AI16" i="41"/>
  <c r="AI21" i="41"/>
  <c r="AI22" i="41"/>
  <c r="AI24" i="41"/>
  <c r="AI28" i="41"/>
  <c r="AI30" i="41"/>
  <c r="AI35" i="41"/>
  <c r="AI36" i="41"/>
  <c r="AI37" i="41"/>
  <c r="AI42" i="41"/>
  <c r="AI43" i="41"/>
  <c r="AI44" i="41"/>
  <c r="AI50" i="41"/>
  <c r="AI51" i="41"/>
  <c r="AI56" i="41"/>
  <c r="AI57" i="41"/>
  <c r="AI59" i="41"/>
  <c r="AI65" i="41"/>
  <c r="AI66" i="41"/>
  <c r="AI72" i="41"/>
  <c r="AI73" i="41"/>
  <c r="AI78" i="41"/>
  <c r="AI79" i="41"/>
  <c r="AI80" i="41"/>
  <c r="AI86" i="41"/>
  <c r="AI87" i="41"/>
  <c r="AI92" i="41"/>
  <c r="AI93" i="41"/>
  <c r="AI95" i="41"/>
  <c r="AI101" i="41"/>
  <c r="AI102" i="41"/>
  <c r="AI108" i="41"/>
  <c r="AI109" i="41"/>
  <c r="AI114" i="41"/>
  <c r="AI115" i="41"/>
  <c r="AI116" i="41"/>
  <c r="AI122" i="41"/>
  <c r="AI123" i="41"/>
  <c r="AX11" i="55"/>
  <c r="AX14" i="55"/>
  <c r="AX15" i="55"/>
  <c r="AX20" i="55"/>
  <c r="AX21" i="55"/>
  <c r="AX22" i="55"/>
  <c r="AX23" i="55"/>
  <c r="AX29" i="55"/>
  <c r="AX32" i="55"/>
  <c r="AX33" i="55"/>
  <c r="AX38" i="55"/>
  <c r="AX39" i="55"/>
  <c r="AX40" i="55"/>
  <c r="AX41" i="55"/>
  <c r="AX47" i="55"/>
  <c r="AX51" i="55"/>
  <c r="AX52" i="55"/>
  <c r="AX59" i="55"/>
  <c r="AX63" i="55"/>
  <c r="AX64" i="55"/>
  <c r="AX71" i="55"/>
  <c r="AX75" i="55"/>
  <c r="AX76" i="55"/>
  <c r="AX83" i="55"/>
  <c r="AX87" i="55"/>
  <c r="AX88" i="55"/>
  <c r="AI7" i="55"/>
  <c r="AI8" i="55"/>
  <c r="AI9" i="55"/>
  <c r="AI10" i="55"/>
  <c r="AI13" i="55"/>
  <c r="AI19" i="55"/>
  <c r="AI20" i="55"/>
  <c r="AI21" i="55"/>
  <c r="AI25" i="55"/>
  <c r="AI26" i="55"/>
  <c r="AI27" i="55"/>
  <c r="AI28" i="55"/>
  <c r="AI31" i="55"/>
  <c r="AI37" i="55"/>
  <c r="AI38" i="55"/>
  <c r="AI39" i="55"/>
  <c r="AI43" i="55"/>
  <c r="AI44" i="55"/>
  <c r="AI45" i="55"/>
  <c r="AI46" i="55"/>
  <c r="AI49" i="55"/>
  <c r="AI55" i="55"/>
  <c r="AI56" i="55"/>
  <c r="AI57" i="55"/>
  <c r="AI61" i="55"/>
  <c r="AI62" i="55"/>
  <c r="AI63" i="55"/>
  <c r="AI64" i="55"/>
  <c r="AI68" i="55"/>
  <c r="AI74" i="55"/>
  <c r="AI75" i="55"/>
  <c r="AI76" i="55"/>
  <c r="AI80" i="55"/>
  <c r="AI86" i="55"/>
  <c r="AI87" i="55"/>
  <c r="AI88" i="55"/>
  <c r="T7" i="55"/>
  <c r="T8" i="55"/>
  <c r="T11" i="55"/>
  <c r="T12" i="55"/>
  <c r="T13" i="55"/>
  <c r="T14" i="55"/>
  <c r="T17" i="55"/>
  <c r="T18" i="55"/>
  <c r="T19" i="55"/>
  <c r="T20" i="55"/>
  <c r="T23" i="55"/>
  <c r="T24" i="55"/>
  <c r="T25" i="55"/>
  <c r="T26" i="55"/>
  <c r="T29" i="55"/>
  <c r="T30" i="55"/>
  <c r="T31" i="55"/>
  <c r="T32" i="55"/>
  <c r="T35" i="55"/>
  <c r="T36" i="55"/>
  <c r="T37" i="55"/>
  <c r="T38" i="55"/>
  <c r="T41" i="55"/>
  <c r="T42" i="55"/>
  <c r="T43" i="55"/>
  <c r="T44" i="55"/>
  <c r="T47" i="55"/>
  <c r="T48" i="55"/>
  <c r="T49" i="55"/>
  <c r="T50" i="55"/>
  <c r="T54" i="55"/>
  <c r="T55" i="55"/>
  <c r="T56" i="55"/>
  <c r="T60" i="55"/>
  <c r="T61" i="55"/>
  <c r="T62" i="55"/>
  <c r="T66" i="55"/>
  <c r="T67" i="55"/>
  <c r="T68" i="55"/>
  <c r="T72" i="55"/>
  <c r="T73" i="55"/>
  <c r="T74" i="55"/>
  <c r="T78" i="55"/>
  <c r="T79" i="55"/>
  <c r="T80" i="55"/>
  <c r="T84" i="55"/>
  <c r="T85" i="55"/>
  <c r="T86" i="55"/>
  <c r="T90" i="55"/>
  <c r="T91" i="55"/>
  <c r="L8" i="55"/>
  <c r="L11" i="55"/>
  <c r="L14" i="55"/>
  <c r="L16" i="55"/>
  <c r="L19" i="55"/>
  <c r="L21" i="55"/>
  <c r="L24" i="55"/>
  <c r="L27" i="55"/>
  <c r="L30" i="55"/>
  <c r="L33" i="55"/>
  <c r="L36" i="55"/>
  <c r="L39" i="55"/>
  <c r="L41" i="55"/>
  <c r="L46" i="55"/>
  <c r="L49" i="55"/>
  <c r="L52" i="55"/>
  <c r="L55" i="55"/>
  <c r="L56" i="55"/>
  <c r="L57" i="55"/>
  <c r="L60" i="55"/>
  <c r="L63" i="55"/>
  <c r="L66" i="55"/>
  <c r="L69" i="55"/>
  <c r="L72" i="55"/>
  <c r="L75" i="55"/>
  <c r="L77" i="55"/>
  <c r="L82" i="55"/>
  <c r="L85" i="55"/>
  <c r="L88" i="55"/>
  <c r="L91" i="55"/>
  <c r="AI6" i="55"/>
  <c r="T6" i="55"/>
  <c r="L7" i="57"/>
  <c r="K7" i="57" s="1"/>
  <c r="J7" i="57" s="1"/>
  <c r="L8" i="57"/>
  <c r="K8" i="57" s="1"/>
  <c r="J8" i="57" s="1"/>
  <c r="L9" i="57"/>
  <c r="K9" i="57" s="1"/>
  <c r="J9" i="57" s="1"/>
  <c r="L10" i="57"/>
  <c r="K10" i="57" s="1"/>
  <c r="J10" i="57" s="1"/>
  <c r="L11" i="57"/>
  <c r="K11" i="57" s="1"/>
  <c r="J11" i="57" s="1"/>
  <c r="AX6" i="57"/>
  <c r="AI7" i="57"/>
  <c r="AI8" i="57"/>
  <c r="AI9" i="57"/>
  <c r="AI10" i="57"/>
  <c r="AI11" i="57"/>
  <c r="AI6" i="57"/>
  <c r="T6" i="57"/>
  <c r="L6" i="57"/>
  <c r="AX7" i="57"/>
  <c r="AX8" i="57"/>
  <c r="AX9" i="57"/>
  <c r="AX10" i="57"/>
  <c r="AX11" i="57"/>
  <c r="T7" i="57"/>
  <c r="T8" i="57"/>
  <c r="T9" i="57"/>
  <c r="T10" i="57"/>
  <c r="T11" i="57"/>
  <c r="T8" i="59"/>
  <c r="T9" i="59"/>
  <c r="T10" i="59"/>
  <c r="T11" i="59"/>
  <c r="T14" i="59"/>
  <c r="T15" i="59"/>
  <c r="T16" i="59"/>
  <c r="T17" i="59"/>
  <c r="T20" i="59"/>
  <c r="T21" i="59"/>
  <c r="T22" i="59"/>
  <c r="T23" i="59"/>
  <c r="T26" i="59"/>
  <c r="T27" i="59"/>
  <c r="T28" i="59"/>
  <c r="T29" i="59"/>
  <c r="T32" i="59"/>
  <c r="T33" i="59"/>
  <c r="T34" i="59"/>
  <c r="T35" i="59"/>
  <c r="T38" i="59"/>
  <c r="T39" i="59"/>
  <c r="T40" i="59"/>
  <c r="T41" i="59"/>
  <c r="T44" i="59"/>
  <c r="T45" i="59"/>
  <c r="T46" i="59"/>
  <c r="T47" i="59"/>
  <c r="T50" i="59"/>
  <c r="T51" i="59"/>
  <c r="T52" i="59"/>
  <c r="T53" i="59"/>
  <c r="T56" i="59"/>
  <c r="T57" i="59"/>
  <c r="T58" i="59"/>
  <c r="T59" i="59"/>
  <c r="AI8" i="59"/>
  <c r="AI9" i="59"/>
  <c r="AI10" i="59"/>
  <c r="AI14" i="59"/>
  <c r="AI15" i="59"/>
  <c r="AI16" i="59"/>
  <c r="AI20" i="59"/>
  <c r="AI21" i="59"/>
  <c r="AI22" i="59"/>
  <c r="AI26" i="59"/>
  <c r="AI27" i="59"/>
  <c r="AI28" i="59"/>
  <c r="AI32" i="59"/>
  <c r="AI33" i="59"/>
  <c r="AI34" i="59"/>
  <c r="AI38" i="59"/>
  <c r="AI39" i="59"/>
  <c r="AI40" i="59"/>
  <c r="AI44" i="59"/>
  <c r="AI45" i="59"/>
  <c r="AI46" i="59"/>
  <c r="AI50" i="59"/>
  <c r="AI51" i="59"/>
  <c r="AI52" i="59"/>
  <c r="AI56" i="59"/>
  <c r="AI57" i="59"/>
  <c r="AI58" i="59"/>
  <c r="AX6" i="59"/>
  <c r="AX8" i="59"/>
  <c r="AX9" i="59"/>
  <c r="AX13" i="59"/>
  <c r="AX14" i="59"/>
  <c r="AX15" i="59"/>
  <c r="AX19" i="59"/>
  <c r="AX20" i="59"/>
  <c r="AX21" i="59"/>
  <c r="AX25" i="59"/>
  <c r="AX26" i="59"/>
  <c r="AX27" i="59"/>
  <c r="AX31" i="59"/>
  <c r="AX32" i="59"/>
  <c r="AX33" i="59"/>
  <c r="AX37" i="59"/>
  <c r="AX38" i="59"/>
  <c r="AX39" i="59"/>
  <c r="AX43" i="59"/>
  <c r="AX44" i="59"/>
  <c r="AX45" i="59"/>
  <c r="AX49" i="59"/>
  <c r="AX50" i="59"/>
  <c r="AX51" i="59"/>
  <c r="AX55" i="59"/>
  <c r="AX56" i="59"/>
  <c r="AX57" i="59"/>
  <c r="K19" i="55" l="1"/>
  <c r="J19" i="55" s="1"/>
  <c r="K55" i="55"/>
  <c r="J55" i="55" s="1"/>
  <c r="AX60" i="59"/>
  <c r="AX42" i="59"/>
  <c r="AX36" i="59"/>
  <c r="AX24" i="59"/>
  <c r="AX7" i="59"/>
  <c r="AI54" i="59"/>
  <c r="AI48" i="59"/>
  <c r="AI30" i="59"/>
  <c r="AI18" i="59"/>
  <c r="AI12" i="59"/>
  <c r="K6" i="59"/>
  <c r="J6" i="59" s="1"/>
  <c r="K43" i="55"/>
  <c r="J43" i="55" s="1"/>
  <c r="AI34" i="55"/>
  <c r="K34" i="55" s="1"/>
  <c r="J34" i="55" s="1"/>
  <c r="AI16" i="55"/>
  <c r="K16" i="55" s="1"/>
  <c r="J16" i="55" s="1"/>
  <c r="AX82" i="55"/>
  <c r="AX70" i="55"/>
  <c r="AX58" i="55"/>
  <c r="K31" i="55"/>
  <c r="J31" i="55" s="1"/>
  <c r="AI71" i="55"/>
  <c r="K71" i="55" s="1"/>
  <c r="J71" i="55" s="1"/>
  <c r="K75" i="55"/>
  <c r="J75" i="55" s="1"/>
  <c r="K8" i="55"/>
  <c r="J8" i="55" s="1"/>
  <c r="AX81" i="55"/>
  <c r="AX69" i="55"/>
  <c r="AI65" i="55"/>
  <c r="K65" i="55" s="1"/>
  <c r="J65" i="55" s="1"/>
  <c r="AX62" i="55"/>
  <c r="AI59" i="55"/>
  <c r="K59" i="55" s="1"/>
  <c r="J59" i="55" s="1"/>
  <c r="AX56" i="55"/>
  <c r="AI53" i="55"/>
  <c r="K53" i="55" s="1"/>
  <c r="J53" i="55" s="1"/>
  <c r="AX50" i="55"/>
  <c r="AI47" i="55"/>
  <c r="K47" i="55" s="1"/>
  <c r="J47" i="55" s="1"/>
  <c r="AI41" i="55"/>
  <c r="K41" i="55" s="1"/>
  <c r="J41" i="55" s="1"/>
  <c r="AI35" i="55"/>
  <c r="K35" i="55" s="1"/>
  <c r="J35" i="55" s="1"/>
  <c r="AI29" i="55"/>
  <c r="K29" i="55" s="1"/>
  <c r="J29" i="55" s="1"/>
  <c r="AI23" i="55"/>
  <c r="K23" i="55" s="1"/>
  <c r="J23" i="55" s="1"/>
  <c r="AI17" i="55"/>
  <c r="K17" i="55" s="1"/>
  <c r="J17" i="55" s="1"/>
  <c r="AI11" i="55"/>
  <c r="K11" i="55" s="1"/>
  <c r="J11" i="55" s="1"/>
  <c r="K56" i="55"/>
  <c r="J56" i="55" s="1"/>
  <c r="K39" i="55"/>
  <c r="J39" i="55" s="1"/>
  <c r="AX67" i="55"/>
  <c r="AX61" i="55"/>
  <c r="AX55" i="55"/>
  <c r="AX49" i="55"/>
  <c r="AX43" i="55"/>
  <c r="AX37" i="55"/>
  <c r="AX31" i="55"/>
  <c r="AX25" i="55"/>
  <c r="AX19" i="55"/>
  <c r="AX13" i="55"/>
  <c r="AX7" i="55"/>
  <c r="AI84" i="55"/>
  <c r="K84" i="55" s="1"/>
  <c r="J84" i="55" s="1"/>
  <c r="AI72" i="55"/>
  <c r="K72" i="55" s="1"/>
  <c r="J72" i="55" s="1"/>
  <c r="AI66" i="55"/>
  <c r="K66" i="55" s="1"/>
  <c r="J66" i="55" s="1"/>
  <c r="AI60" i="55"/>
  <c r="K60" i="55" s="1"/>
  <c r="J60" i="55" s="1"/>
  <c r="AI54" i="55"/>
  <c r="K54" i="55" s="1"/>
  <c r="J54" i="55" s="1"/>
  <c r="AI48" i="55"/>
  <c r="K48" i="55" s="1"/>
  <c r="J48" i="55" s="1"/>
  <c r="AI42" i="55"/>
  <c r="K42" i="55" s="1"/>
  <c r="J42" i="55" s="1"/>
  <c r="AI36" i="55"/>
  <c r="K36" i="55" s="1"/>
  <c r="J36" i="55" s="1"/>
  <c r="AI30" i="55"/>
  <c r="K30" i="55" s="1"/>
  <c r="J30" i="55" s="1"/>
  <c r="AI24" i="55"/>
  <c r="K24" i="55" s="1"/>
  <c r="J24" i="55" s="1"/>
  <c r="AI18" i="55"/>
  <c r="K18" i="55" s="1"/>
  <c r="J18" i="55" s="1"/>
  <c r="AI12" i="55"/>
  <c r="K12" i="55" s="1"/>
  <c r="J12" i="55" s="1"/>
  <c r="AX90" i="55"/>
  <c r="AX78" i="55"/>
  <c r="K79" i="55"/>
  <c r="J79" i="55" s="1"/>
  <c r="K91" i="55"/>
  <c r="J91" i="55" s="1"/>
  <c r="K78" i="55"/>
  <c r="J78" i="55" s="1"/>
  <c r="AX6" i="55"/>
  <c r="K40" i="55"/>
  <c r="J40" i="55" s="1"/>
  <c r="K76" i="55"/>
  <c r="J76" i="55" s="1"/>
  <c r="K67" i="55"/>
  <c r="J67" i="55" s="1"/>
  <c r="K20" i="55"/>
  <c r="J20" i="55" s="1"/>
  <c r="K63" i="55"/>
  <c r="J63" i="55" s="1"/>
  <c r="K28" i="55"/>
  <c r="J28" i="55" s="1"/>
  <c r="K27" i="55"/>
  <c r="J27" i="55" s="1"/>
  <c r="K90" i="55"/>
  <c r="J90" i="55" s="1"/>
  <c r="K64" i="55"/>
  <c r="J64" i="55" s="1"/>
  <c r="K44" i="55"/>
  <c r="J44" i="55" s="1"/>
  <c r="K7" i="55"/>
  <c r="J7" i="55" s="1"/>
  <c r="K80" i="55"/>
  <c r="J80" i="55" s="1"/>
  <c r="K51" i="55"/>
  <c r="J51" i="55" s="1"/>
  <c r="K15" i="55"/>
  <c r="J15" i="55" s="1"/>
  <c r="K87" i="55"/>
  <c r="J87" i="55" s="1"/>
  <c r="K32" i="55"/>
  <c r="J32" i="55" s="1"/>
  <c r="K88" i="55"/>
  <c r="J88" i="55" s="1"/>
  <c r="K68" i="55"/>
  <c r="J68" i="55" s="1"/>
  <c r="K52" i="55"/>
  <c r="J52" i="55" s="1"/>
  <c r="K50" i="55"/>
  <c r="J50" i="55" s="1"/>
  <c r="K82" i="55"/>
  <c r="J82" i="55" s="1"/>
  <c r="K58" i="55"/>
  <c r="J58" i="55" s="1"/>
  <c r="K46" i="55"/>
  <c r="J46" i="55" s="1"/>
  <c r="K22" i="55"/>
  <c r="J22" i="55" s="1"/>
  <c r="K10" i="55"/>
  <c r="J10" i="55" s="1"/>
  <c r="K86" i="55"/>
  <c r="J86" i="55" s="1"/>
  <c r="K14" i="55"/>
  <c r="J14" i="55" s="1"/>
  <c r="K6" i="55"/>
  <c r="J6" i="55" s="1"/>
  <c r="K70" i="55"/>
  <c r="J70" i="55" s="1"/>
  <c r="K74" i="55"/>
  <c r="J74" i="55" s="1"/>
  <c r="K62" i="55"/>
  <c r="J62" i="55" s="1"/>
  <c r="K38" i="55"/>
  <c r="J38" i="55" s="1"/>
  <c r="K26" i="55"/>
  <c r="J26" i="55" s="1"/>
  <c r="AI63" i="41"/>
  <c r="K63" i="41" s="1"/>
  <c r="J63" i="41" s="1"/>
  <c r="AI105" i="41"/>
  <c r="AI91" i="41"/>
  <c r="K91" i="41" s="1"/>
  <c r="J91" i="41" s="1"/>
  <c r="AI69" i="41"/>
  <c r="K69" i="41" s="1"/>
  <c r="J69" i="41" s="1"/>
  <c r="AI55" i="41"/>
  <c r="K55" i="41" s="1"/>
  <c r="J55" i="41" s="1"/>
  <c r="AI33" i="41"/>
  <c r="K33" i="41" s="1"/>
  <c r="J33" i="41" s="1"/>
  <c r="AI20" i="41"/>
  <c r="K20" i="41" s="1"/>
  <c r="J20" i="41" s="1"/>
  <c r="AX119" i="41"/>
  <c r="AX83" i="41"/>
  <c r="AX47" i="41"/>
  <c r="AX12" i="41"/>
  <c r="K21" i="41"/>
  <c r="J21" i="41" s="1"/>
  <c r="K103" i="41"/>
  <c r="J103" i="41" s="1"/>
  <c r="K67" i="41"/>
  <c r="J67" i="41" s="1"/>
  <c r="K31" i="41"/>
  <c r="J31" i="41" s="1"/>
  <c r="AX124" i="41"/>
  <c r="AX118" i="41"/>
  <c r="AX112" i="41"/>
  <c r="AX106" i="41"/>
  <c r="AX100" i="41"/>
  <c r="AX94" i="41"/>
  <c r="AX88" i="41"/>
  <c r="AX82" i="41"/>
  <c r="AX76" i="41"/>
  <c r="AX70" i="41"/>
  <c r="AX64" i="41"/>
  <c r="AX58" i="41"/>
  <c r="AX52" i="41"/>
  <c r="AX46" i="41"/>
  <c r="AX40" i="41"/>
  <c r="AX34" i="41"/>
  <c r="AX29" i="41"/>
  <c r="AX23" i="41"/>
  <c r="AX17" i="41"/>
  <c r="AX11" i="41"/>
  <c r="AI111" i="41"/>
  <c r="K111" i="41" s="1"/>
  <c r="J111" i="41" s="1"/>
  <c r="AI97" i="41"/>
  <c r="K97" i="41" s="1"/>
  <c r="J97" i="41" s="1"/>
  <c r="AI90" i="41"/>
  <c r="K90" i="41" s="1"/>
  <c r="J90" i="41" s="1"/>
  <c r="AI75" i="41"/>
  <c r="K75" i="41" s="1"/>
  <c r="J75" i="41" s="1"/>
  <c r="AI61" i="41"/>
  <c r="K61" i="41" s="1"/>
  <c r="J61" i="41" s="1"/>
  <c r="AI54" i="41"/>
  <c r="K54" i="41" s="1"/>
  <c r="J54" i="41" s="1"/>
  <c r="AI39" i="41"/>
  <c r="K39" i="41" s="1"/>
  <c r="J39" i="41" s="1"/>
  <c r="AI26" i="41"/>
  <c r="K26" i="41" s="1"/>
  <c r="J26" i="41" s="1"/>
  <c r="AI19" i="41"/>
  <c r="K19" i="41" s="1"/>
  <c r="J19" i="41" s="1"/>
  <c r="AI10" i="41"/>
  <c r="K10" i="41" s="1"/>
  <c r="J10" i="41" s="1"/>
  <c r="AI124" i="41"/>
  <c r="K124" i="41" s="1"/>
  <c r="J124" i="41" s="1"/>
  <c r="AI118" i="41"/>
  <c r="K118" i="41" s="1"/>
  <c r="J118" i="41" s="1"/>
  <c r="AI112" i="41"/>
  <c r="K112" i="41" s="1"/>
  <c r="J112" i="41" s="1"/>
  <c r="AI106" i="41"/>
  <c r="K106" i="41" s="1"/>
  <c r="J106" i="41" s="1"/>
  <c r="AI100" i="41"/>
  <c r="K100" i="41" s="1"/>
  <c r="J100" i="41" s="1"/>
  <c r="AI94" i="41"/>
  <c r="K94" i="41" s="1"/>
  <c r="J94" i="41" s="1"/>
  <c r="AI88" i="41"/>
  <c r="K88" i="41" s="1"/>
  <c r="J88" i="41" s="1"/>
  <c r="AI82" i="41"/>
  <c r="K82" i="41" s="1"/>
  <c r="J82" i="41" s="1"/>
  <c r="AI76" i="41"/>
  <c r="K76" i="41" s="1"/>
  <c r="J76" i="41" s="1"/>
  <c r="AI70" i="41"/>
  <c r="K70" i="41" s="1"/>
  <c r="J70" i="41" s="1"/>
  <c r="AI64" i="41"/>
  <c r="K64" i="41" s="1"/>
  <c r="J64" i="41" s="1"/>
  <c r="AI58" i="41"/>
  <c r="K58" i="41" s="1"/>
  <c r="J58" i="41" s="1"/>
  <c r="AI52" i="41"/>
  <c r="K52" i="41" s="1"/>
  <c r="J52" i="41" s="1"/>
  <c r="AI46" i="41"/>
  <c r="K46" i="41" s="1"/>
  <c r="J46" i="41" s="1"/>
  <c r="AI40" i="41"/>
  <c r="K40" i="41" s="1"/>
  <c r="J40" i="41" s="1"/>
  <c r="AI34" i="41"/>
  <c r="K34" i="41" s="1"/>
  <c r="J34" i="41" s="1"/>
  <c r="AI29" i="41"/>
  <c r="K29" i="41" s="1"/>
  <c r="J29" i="41" s="1"/>
  <c r="AI23" i="41"/>
  <c r="K23" i="41" s="1"/>
  <c r="J23" i="41" s="1"/>
  <c r="AI17" i="41"/>
  <c r="K17" i="41" s="1"/>
  <c r="J17" i="41" s="1"/>
  <c r="AI11" i="41"/>
  <c r="K11" i="41" s="1"/>
  <c r="J11" i="41" s="1"/>
  <c r="AI125" i="41"/>
  <c r="K125" i="41" s="1"/>
  <c r="J125" i="41" s="1"/>
  <c r="AI117" i="41"/>
  <c r="K117" i="41" s="1"/>
  <c r="J117" i="41" s="1"/>
  <c r="AI89" i="41"/>
  <c r="K89" i="41" s="1"/>
  <c r="J89" i="41" s="1"/>
  <c r="AI81" i="41"/>
  <c r="K81" i="41" s="1"/>
  <c r="J81" i="41" s="1"/>
  <c r="AI53" i="41"/>
  <c r="K53" i="41" s="1"/>
  <c r="J53" i="41" s="1"/>
  <c r="AI45" i="41"/>
  <c r="K45" i="41" s="1"/>
  <c r="J45" i="41" s="1"/>
  <c r="AI18" i="41"/>
  <c r="K18" i="41" s="1"/>
  <c r="J18" i="41" s="1"/>
  <c r="AX107" i="41"/>
  <c r="AX71" i="41"/>
  <c r="K121" i="41"/>
  <c r="J121" i="41" s="1"/>
  <c r="K85" i="41"/>
  <c r="J85" i="41" s="1"/>
  <c r="K49" i="41"/>
  <c r="J49" i="41" s="1"/>
  <c r="K8" i="41"/>
  <c r="J8" i="41" s="1"/>
  <c r="K109" i="41"/>
  <c r="J109" i="41" s="1"/>
  <c r="K73" i="41"/>
  <c r="J73" i="41" s="1"/>
  <c r="K37" i="41"/>
  <c r="J37" i="41" s="1"/>
  <c r="AI99" i="41"/>
  <c r="K99" i="41" s="1"/>
  <c r="J99" i="41" s="1"/>
  <c r="K123" i="41"/>
  <c r="J123" i="41" s="1"/>
  <c r="K87" i="41"/>
  <c r="J87" i="41" s="1"/>
  <c r="K51" i="41"/>
  <c r="J51" i="41" s="1"/>
  <c r="K28" i="41"/>
  <c r="J28" i="41" s="1"/>
  <c r="K122" i="41"/>
  <c r="J122" i="41" s="1"/>
  <c r="K86" i="41"/>
  <c r="J86" i="41" s="1"/>
  <c r="K50" i="41"/>
  <c r="J50" i="41" s="1"/>
  <c r="K9" i="41"/>
  <c r="J9" i="41" s="1"/>
  <c r="K110" i="41"/>
  <c r="J110" i="41" s="1"/>
  <c r="K98" i="41"/>
  <c r="J98" i="41" s="1"/>
  <c r="K74" i="41"/>
  <c r="J74" i="41" s="1"/>
  <c r="K62" i="41"/>
  <c r="J62" i="41" s="1"/>
  <c r="K38" i="41"/>
  <c r="J38" i="41" s="1"/>
  <c r="K27" i="41"/>
  <c r="J27" i="41" s="1"/>
  <c r="K6" i="41"/>
  <c r="J6" i="41" s="1"/>
  <c r="K107" i="41"/>
  <c r="J107" i="41" s="1"/>
  <c r="K71" i="41"/>
  <c r="J71" i="41" s="1"/>
  <c r="K35" i="41"/>
  <c r="J35" i="41" s="1"/>
  <c r="K84" i="41"/>
  <c r="J84" i="41" s="1"/>
  <c r="K7" i="41"/>
  <c r="J7" i="41" s="1"/>
  <c r="K96" i="41"/>
  <c r="J96" i="41" s="1"/>
  <c r="K60" i="41"/>
  <c r="J60" i="41" s="1"/>
  <c r="K25" i="41"/>
  <c r="J25" i="41" s="1"/>
  <c r="K119" i="41"/>
  <c r="J119" i="41" s="1"/>
  <c r="K83" i="41"/>
  <c r="J83" i="41" s="1"/>
  <c r="K47" i="41"/>
  <c r="J47" i="41" s="1"/>
  <c r="K22" i="41"/>
  <c r="J22" i="41" s="1"/>
  <c r="K105" i="41"/>
  <c r="J105" i="41" s="1"/>
  <c r="K95" i="41"/>
  <c r="J95" i="41" s="1"/>
  <c r="K59" i="41"/>
  <c r="J59" i="41" s="1"/>
  <c r="K24" i="41"/>
  <c r="J24" i="41" s="1"/>
  <c r="K15" i="41"/>
  <c r="J15" i="41" s="1"/>
  <c r="K108" i="41"/>
  <c r="J108" i="41" s="1"/>
  <c r="K93" i="41"/>
  <c r="J93" i="41" s="1"/>
  <c r="K72" i="41"/>
  <c r="J72" i="41" s="1"/>
  <c r="K57" i="41"/>
  <c r="J57" i="41" s="1"/>
  <c r="K36" i="41"/>
  <c r="J36" i="41" s="1"/>
  <c r="K116" i="41"/>
  <c r="J116" i="41" s="1"/>
  <c r="K102" i="41"/>
  <c r="J102" i="41" s="1"/>
  <c r="K92" i="41"/>
  <c r="J92" i="41" s="1"/>
  <c r="K80" i="41"/>
  <c r="J80" i="41" s="1"/>
  <c r="K66" i="41"/>
  <c r="J66" i="41" s="1"/>
  <c r="K56" i="41"/>
  <c r="J56" i="41" s="1"/>
  <c r="K44" i="41"/>
  <c r="J44" i="41" s="1"/>
  <c r="K30" i="41"/>
  <c r="J30" i="41" s="1"/>
  <c r="K14" i="41"/>
  <c r="J14" i="41" s="1"/>
  <c r="K115" i="41"/>
  <c r="J115" i="41" s="1"/>
  <c r="K104" i="41"/>
  <c r="J104" i="41" s="1"/>
  <c r="K79" i="41"/>
  <c r="J79" i="41" s="1"/>
  <c r="K68" i="41"/>
  <c r="J68" i="41" s="1"/>
  <c r="K43" i="41"/>
  <c r="J43" i="41" s="1"/>
  <c r="K32" i="41"/>
  <c r="J32" i="41" s="1"/>
  <c r="K16" i="41"/>
  <c r="J16" i="41" s="1"/>
  <c r="K101" i="41"/>
  <c r="J101" i="41" s="1"/>
  <c r="K65" i="41"/>
  <c r="J65" i="41" s="1"/>
  <c r="K13" i="41"/>
  <c r="J13" i="41" s="1"/>
  <c r="K114" i="41"/>
  <c r="J114" i="41" s="1"/>
  <c r="K78" i="41"/>
  <c r="J78" i="41" s="1"/>
  <c r="K42" i="41"/>
  <c r="J42" i="41" s="1"/>
  <c r="K12" i="41"/>
  <c r="J12" i="41" s="1"/>
  <c r="K113" i="41"/>
  <c r="J113" i="41" s="1"/>
  <c r="K77" i="41"/>
  <c r="J77" i="41" s="1"/>
  <c r="K41" i="41"/>
  <c r="J41" i="41" s="1"/>
  <c r="K48" i="41"/>
  <c r="J48" i="41" s="1"/>
  <c r="K120" i="41"/>
  <c r="J120" i="41" s="1"/>
  <c r="K83" i="55"/>
  <c r="J83" i="55" s="1"/>
  <c r="K89" i="55"/>
  <c r="J89" i="55" s="1"/>
  <c r="K85" i="55"/>
  <c r="J85" i="55" s="1"/>
  <c r="K81" i="55"/>
  <c r="J81" i="55" s="1"/>
  <c r="K77" i="55"/>
  <c r="J77" i="55" s="1"/>
  <c r="K73" i="55"/>
  <c r="J73" i="55" s="1"/>
  <c r="K69" i="55"/>
  <c r="J69" i="55" s="1"/>
  <c r="K61" i="55"/>
  <c r="J61" i="55" s="1"/>
  <c r="K57" i="55"/>
  <c r="J57" i="55" s="1"/>
  <c r="K49" i="55"/>
  <c r="J49" i="55" s="1"/>
  <c r="K45" i="55"/>
  <c r="J45" i="55" s="1"/>
  <c r="K37" i="55"/>
  <c r="J37" i="55" s="1"/>
  <c r="K33" i="55"/>
  <c r="J33" i="55" s="1"/>
  <c r="K25" i="55"/>
  <c r="J25" i="55" s="1"/>
  <c r="K21" i="55"/>
  <c r="J21" i="55" s="1"/>
  <c r="K13" i="55"/>
  <c r="J13" i="55" s="1"/>
  <c r="K9" i="55"/>
  <c r="J9" i="55" s="1"/>
  <c r="L7" i="59"/>
  <c r="L8" i="59"/>
  <c r="L9" i="59"/>
  <c r="L10" i="59"/>
  <c r="L11" i="59"/>
  <c r="L12" i="59"/>
  <c r="L13" i="59"/>
  <c r="L14" i="59"/>
  <c r="L15" i="59"/>
  <c r="L16" i="59"/>
  <c r="L17" i="59"/>
  <c r="L18" i="59"/>
  <c r="L19" i="59"/>
  <c r="L20" i="59"/>
  <c r="L21" i="59"/>
  <c r="L22" i="59"/>
  <c r="L23" i="59"/>
  <c r="L24" i="59"/>
  <c r="L25" i="59"/>
  <c r="L26" i="59"/>
  <c r="L27" i="59"/>
  <c r="L28" i="59"/>
  <c r="L29" i="59"/>
  <c r="L30" i="59"/>
  <c r="L31" i="59"/>
  <c r="L32" i="59"/>
  <c r="L33" i="59"/>
  <c r="L34" i="59"/>
  <c r="L35" i="59"/>
  <c r="L36" i="59"/>
  <c r="L37" i="59"/>
  <c r="L38" i="59"/>
  <c r="L39" i="59"/>
  <c r="L40" i="59"/>
  <c r="L41" i="59"/>
  <c r="L42" i="59"/>
  <c r="L43" i="59"/>
  <c r="L44" i="59"/>
  <c r="L45" i="59"/>
  <c r="L46" i="59"/>
  <c r="L47" i="59"/>
  <c r="L48" i="59"/>
  <c r="L49" i="59"/>
  <c r="L50" i="59"/>
  <c r="L51" i="59"/>
  <c r="L52" i="59"/>
  <c r="L53" i="59"/>
  <c r="L54" i="59"/>
  <c r="L55" i="59"/>
  <c r="L56" i="59"/>
  <c r="L57" i="59"/>
  <c r="L58" i="59"/>
  <c r="L59" i="59"/>
  <c r="L60" i="59"/>
  <c r="BF7" i="55" l="1"/>
  <c r="BD7" i="55"/>
  <c r="BF6" i="55"/>
  <c r="BD6" i="55"/>
  <c r="BF86" i="55" l="1"/>
  <c r="BD86" i="55"/>
  <c r="BF85" i="55"/>
  <c r="BD85" i="55"/>
  <c r="BF84" i="55"/>
  <c r="BD84" i="55"/>
  <c r="BF83" i="55"/>
  <c r="BD83" i="55"/>
  <c r="BF81" i="55"/>
  <c r="BD81" i="55"/>
  <c r="BF75" i="55"/>
  <c r="BD75" i="55"/>
  <c r="BF74" i="55"/>
  <c r="BD74" i="55"/>
  <c r="BF73" i="55"/>
  <c r="BD73" i="55"/>
  <c r="BF72" i="55"/>
  <c r="BD72" i="55"/>
  <c r="BF71" i="55"/>
  <c r="BD71" i="55"/>
  <c r="BF70" i="55"/>
  <c r="BD70" i="55"/>
  <c r="BF69" i="55"/>
  <c r="BD69" i="55"/>
  <c r="BF68" i="55"/>
  <c r="BD68" i="55"/>
  <c r="BF67" i="55"/>
  <c r="BD67" i="55"/>
  <c r="BF66" i="55"/>
  <c r="BD66" i="55"/>
  <c r="BF65" i="55"/>
  <c r="BD65" i="55"/>
  <c r="BF64" i="55"/>
  <c r="BD64" i="55"/>
  <c r="BF63" i="55"/>
  <c r="BD63" i="55"/>
  <c r="BF62" i="55"/>
  <c r="BD62" i="55"/>
  <c r="BF61" i="55"/>
  <c r="BD61" i="55"/>
  <c r="BF60" i="55"/>
  <c r="BD60" i="55"/>
  <c r="BF59" i="55"/>
  <c r="BD59" i="55"/>
  <c r="BF58" i="55"/>
  <c r="BD58" i="55"/>
  <c r="BF57" i="55"/>
  <c r="BD57" i="55"/>
  <c r="CT11" i="41" l="1"/>
  <c r="BL7" i="53" l="1"/>
  <c r="BL8" i="53"/>
  <c r="BL9" i="53"/>
  <c r="BL10" i="53"/>
  <c r="BL11" i="53"/>
  <c r="BL12" i="53"/>
  <c r="BL13" i="53"/>
  <c r="BL14" i="53"/>
  <c r="BL15" i="53"/>
  <c r="BL16" i="53"/>
  <c r="BL17" i="53"/>
  <c r="BL18" i="53"/>
  <c r="BL19" i="53"/>
  <c r="BL20" i="53"/>
  <c r="BL21" i="53"/>
  <c r="BL22" i="53"/>
  <c r="BL23" i="53"/>
  <c r="BL24" i="53"/>
  <c r="BL25" i="53"/>
  <c r="BL26" i="53"/>
  <c r="BL27" i="53"/>
  <c r="BL6" i="53"/>
  <c r="BL28" i="53" l="1"/>
  <c r="AV6" i="53"/>
  <c r="BT7" i="53" l="1"/>
  <c r="BT8" i="53"/>
  <c r="BT9" i="53"/>
  <c r="BT10" i="53"/>
  <c r="BT11" i="53"/>
  <c r="BT12" i="53"/>
  <c r="BT13" i="53"/>
  <c r="BT14" i="53"/>
  <c r="BT15" i="53"/>
  <c r="BT16" i="53"/>
  <c r="BT17" i="53"/>
  <c r="BT18" i="53"/>
  <c r="BT19" i="53"/>
  <c r="BT20" i="53"/>
  <c r="BT21" i="53"/>
  <c r="BT22" i="53"/>
  <c r="BT23" i="53"/>
  <c r="BT24" i="53"/>
  <c r="BT25" i="53"/>
  <c r="BT26" i="53"/>
  <c r="BT27" i="53"/>
  <c r="BT6" i="53"/>
  <c r="BQ6" i="53"/>
  <c r="BS7" i="53"/>
  <c r="BS8" i="53"/>
  <c r="BS9" i="53"/>
  <c r="BS10" i="53"/>
  <c r="BS11" i="53"/>
  <c r="BS12" i="53"/>
  <c r="BS13" i="53"/>
  <c r="BS14" i="53"/>
  <c r="BS15" i="53"/>
  <c r="BS16" i="53"/>
  <c r="BS17" i="53"/>
  <c r="BS18" i="53"/>
  <c r="BS19" i="53"/>
  <c r="BS20" i="53"/>
  <c r="BS21" i="53"/>
  <c r="BS22" i="53"/>
  <c r="BS23" i="53"/>
  <c r="BS24" i="53"/>
  <c r="BS25" i="53"/>
  <c r="BS26" i="53"/>
  <c r="BS27" i="53"/>
  <c r="BS6" i="53"/>
  <c r="BP6" i="53"/>
  <c r="BU23" i="53" l="1"/>
  <c r="BU15" i="53"/>
  <c r="BU24" i="53"/>
  <c r="BU16" i="53"/>
  <c r="BU8" i="53"/>
  <c r="BU19" i="53"/>
  <c r="BU14" i="53"/>
  <c r="BU26" i="53"/>
  <c r="BU25" i="53"/>
  <c r="BU17" i="53"/>
  <c r="BU9" i="53"/>
  <c r="BU22" i="53"/>
  <c r="BU27" i="53"/>
  <c r="BU10" i="53"/>
  <c r="BU18" i="53"/>
  <c r="BU7" i="53"/>
  <c r="BU11" i="53"/>
  <c r="BU12" i="53"/>
  <c r="BU13" i="53"/>
  <c r="BU20" i="53"/>
  <c r="BU21" i="53"/>
  <c r="BT28" i="53"/>
  <c r="BU6" i="53"/>
  <c r="BS28" i="53"/>
  <c r="BN7" i="53"/>
  <c r="BN8" i="53"/>
  <c r="BN9" i="53"/>
  <c r="BN10" i="53"/>
  <c r="BN11" i="53"/>
  <c r="BN12" i="53"/>
  <c r="BN13" i="53"/>
  <c r="BN14" i="53"/>
  <c r="BN15" i="53"/>
  <c r="BN16" i="53"/>
  <c r="BN17" i="53"/>
  <c r="BN18" i="53"/>
  <c r="BN19" i="53"/>
  <c r="BN20" i="53"/>
  <c r="BN21" i="53"/>
  <c r="BN22" i="53"/>
  <c r="BN23" i="53"/>
  <c r="BN24" i="53"/>
  <c r="BN25" i="53"/>
  <c r="BN26" i="53"/>
  <c r="BN27" i="53"/>
  <c r="BN6" i="53"/>
  <c r="BM6" i="53"/>
  <c r="BU28" i="53" l="1"/>
  <c r="BO6" i="53"/>
  <c r="BN28" i="53"/>
  <c r="BM7" i="53"/>
  <c r="BO7" i="53" s="1"/>
  <c r="BM8" i="53"/>
  <c r="BO8" i="53" s="1"/>
  <c r="BM9" i="53"/>
  <c r="BO9" i="53" s="1"/>
  <c r="BM10" i="53"/>
  <c r="BO10" i="53" s="1"/>
  <c r="BM11" i="53"/>
  <c r="BO11" i="53" s="1"/>
  <c r="BM12" i="53"/>
  <c r="BO12" i="53" s="1"/>
  <c r="BM13" i="53"/>
  <c r="BO13" i="53" s="1"/>
  <c r="BM14" i="53"/>
  <c r="BO14" i="53" s="1"/>
  <c r="BM15" i="53"/>
  <c r="BO15" i="53" s="1"/>
  <c r="BM16" i="53"/>
  <c r="BO16" i="53" s="1"/>
  <c r="BM17" i="53"/>
  <c r="BO17" i="53" s="1"/>
  <c r="BM18" i="53"/>
  <c r="BO18" i="53" s="1"/>
  <c r="BM19" i="53"/>
  <c r="BO19" i="53" s="1"/>
  <c r="BM20" i="53"/>
  <c r="BO20" i="53" s="1"/>
  <c r="BM21" i="53"/>
  <c r="BO21" i="53" s="1"/>
  <c r="BM22" i="53"/>
  <c r="BO22" i="53" s="1"/>
  <c r="BM23" i="53"/>
  <c r="BO23" i="53" s="1"/>
  <c r="BM24" i="53"/>
  <c r="BO24" i="53" s="1"/>
  <c r="BM25" i="53"/>
  <c r="BO25" i="53" s="1"/>
  <c r="BM26" i="53"/>
  <c r="BO26" i="53" s="1"/>
  <c r="BM27" i="53"/>
  <c r="BO27" i="53" s="1"/>
  <c r="BM28" i="53" l="1"/>
  <c r="BO28" i="53" s="1"/>
  <c r="CI6" i="41" l="1"/>
  <c r="CH6" i="41"/>
  <c r="CH125" i="41"/>
  <c r="CI90" i="41" l="1"/>
  <c r="CH90" i="41"/>
  <c r="CI6" i="59" l="1"/>
  <c r="CI7" i="59"/>
  <c r="CI8" i="59"/>
  <c r="CI9" i="59"/>
  <c r="CI10" i="59"/>
  <c r="CI11" i="59"/>
  <c r="CI12" i="59"/>
  <c r="CI13" i="59"/>
  <c r="CI14" i="59"/>
  <c r="CI15" i="59"/>
  <c r="CH14" i="59"/>
  <c r="CH13" i="59"/>
  <c r="CH12" i="59"/>
  <c r="CH11" i="59"/>
  <c r="CH10" i="59"/>
  <c r="CH9" i="59"/>
  <c r="CH8" i="59"/>
  <c r="CH7" i="59"/>
  <c r="CH6" i="59"/>
  <c r="CH16" i="59"/>
  <c r="CI16" i="59"/>
  <c r="CH17" i="59"/>
  <c r="CI17" i="59"/>
  <c r="CH18" i="59"/>
  <c r="CI18" i="59"/>
  <c r="CH19" i="59"/>
  <c r="CI19" i="59"/>
  <c r="CH20" i="59"/>
  <c r="CI20" i="59"/>
  <c r="CH21" i="59"/>
  <c r="CI21" i="59"/>
  <c r="CH22" i="59"/>
  <c r="CI22" i="59"/>
  <c r="CH23" i="59"/>
  <c r="CI23" i="59"/>
  <c r="CH24" i="59"/>
  <c r="CI24" i="59"/>
  <c r="CH25" i="59"/>
  <c r="CI25" i="59"/>
  <c r="CH26" i="59"/>
  <c r="CI26" i="59"/>
  <c r="CH27" i="59"/>
  <c r="CI27" i="59"/>
  <c r="CH28" i="59"/>
  <c r="CI28" i="59"/>
  <c r="CH29" i="59"/>
  <c r="CI29" i="59"/>
  <c r="CH30" i="59"/>
  <c r="CI30" i="59"/>
  <c r="CH31" i="59"/>
  <c r="CI31" i="59"/>
  <c r="CH32" i="59"/>
  <c r="CI32" i="59"/>
  <c r="CH33" i="59"/>
  <c r="CI33" i="59"/>
  <c r="CH34" i="59"/>
  <c r="CI34" i="59"/>
  <c r="CH35" i="59"/>
  <c r="CI35" i="59"/>
  <c r="CH36" i="59"/>
  <c r="CI36" i="59"/>
  <c r="CH37" i="59"/>
  <c r="CI37" i="59"/>
  <c r="CH38" i="59"/>
  <c r="CI38" i="59"/>
  <c r="CH39" i="59"/>
  <c r="CI39" i="59"/>
  <c r="CH40" i="59"/>
  <c r="CI40" i="59"/>
  <c r="CH41" i="59"/>
  <c r="CI41" i="59"/>
  <c r="CH42" i="59"/>
  <c r="CI42" i="59"/>
  <c r="CH43" i="59"/>
  <c r="CI43" i="59"/>
  <c r="CH44" i="59"/>
  <c r="CI44" i="59"/>
  <c r="CH45" i="59"/>
  <c r="CI45" i="59"/>
  <c r="CH46" i="59"/>
  <c r="CI46" i="59"/>
  <c r="CH47" i="59"/>
  <c r="CI47" i="59"/>
  <c r="CH48" i="59"/>
  <c r="CI48" i="59"/>
  <c r="CH49" i="59"/>
  <c r="CI49" i="59"/>
  <c r="CH50" i="59"/>
  <c r="CI50" i="59"/>
  <c r="CH51" i="59"/>
  <c r="CI51" i="59"/>
  <c r="CH52" i="59"/>
  <c r="CI52" i="59"/>
  <c r="CH53" i="59"/>
  <c r="CI53" i="59"/>
  <c r="CH54" i="59"/>
  <c r="CI54" i="59"/>
  <c r="CH55" i="59"/>
  <c r="CI55" i="59"/>
  <c r="CH56" i="59"/>
  <c r="CI56" i="59"/>
  <c r="CH57" i="59"/>
  <c r="CI57" i="59"/>
  <c r="CH58" i="59"/>
  <c r="CI58" i="59"/>
  <c r="CH59" i="59"/>
  <c r="CI59" i="59"/>
  <c r="CH60" i="59"/>
  <c r="CI60" i="59"/>
  <c r="CH15" i="59"/>
  <c r="CI11" i="57"/>
  <c r="CH11" i="57"/>
  <c r="CI10" i="57"/>
  <c r="CH10" i="57"/>
  <c r="CI9" i="57"/>
  <c r="CH9" i="57"/>
  <c r="CI8" i="57"/>
  <c r="CH8" i="57"/>
  <c r="CI7" i="57"/>
  <c r="CH7" i="57"/>
  <c r="CI6" i="57"/>
  <c r="CH6" i="57"/>
  <c r="CI6" i="55"/>
  <c r="CH6" i="55"/>
  <c r="CH7" i="55"/>
  <c r="CI7" i="55"/>
  <c r="CH8" i="55"/>
  <c r="CI8" i="55"/>
  <c r="CH9" i="55"/>
  <c r="CI9" i="55"/>
  <c r="CH10" i="55"/>
  <c r="CI10" i="55"/>
  <c r="CH11" i="55"/>
  <c r="CI11" i="55"/>
  <c r="CH12" i="55"/>
  <c r="CI12" i="55"/>
  <c r="CH13" i="55"/>
  <c r="CI13" i="55"/>
  <c r="CH14" i="55"/>
  <c r="CI14" i="55"/>
  <c r="CH15" i="55"/>
  <c r="CI15" i="55"/>
  <c r="CH16" i="55"/>
  <c r="CI16" i="55"/>
  <c r="CH17" i="55"/>
  <c r="CI17" i="55"/>
  <c r="CH18" i="55"/>
  <c r="CI18" i="55"/>
  <c r="CH19" i="55"/>
  <c r="CI19" i="55"/>
  <c r="CH20" i="55"/>
  <c r="CI20" i="55"/>
  <c r="CH21" i="55"/>
  <c r="CI21" i="55"/>
  <c r="CH22" i="55"/>
  <c r="CI22" i="55"/>
  <c r="CH23" i="55"/>
  <c r="CI23" i="55"/>
  <c r="CH24" i="55"/>
  <c r="CI24" i="55"/>
  <c r="CH25" i="55"/>
  <c r="CI25" i="55"/>
  <c r="CH26" i="55"/>
  <c r="CI26" i="55"/>
  <c r="CH27" i="55"/>
  <c r="CI27" i="55"/>
  <c r="CH28" i="55"/>
  <c r="CI28" i="55"/>
  <c r="CH29" i="55"/>
  <c r="CI29" i="55"/>
  <c r="CH30" i="55"/>
  <c r="CI30" i="55"/>
  <c r="CH31" i="55"/>
  <c r="CI31" i="55"/>
  <c r="CH32" i="55"/>
  <c r="CI32" i="55"/>
  <c r="CH33" i="55"/>
  <c r="CI33" i="55"/>
  <c r="CH34" i="55"/>
  <c r="CI34" i="55"/>
  <c r="CH35" i="55"/>
  <c r="CI35" i="55"/>
  <c r="CH36" i="55"/>
  <c r="CI36" i="55"/>
  <c r="CH37" i="55"/>
  <c r="CI37" i="55"/>
  <c r="CH38" i="55"/>
  <c r="CI38" i="55"/>
  <c r="CH39" i="55"/>
  <c r="CI39" i="55"/>
  <c r="CH40" i="55"/>
  <c r="CI40" i="55"/>
  <c r="CH41" i="55"/>
  <c r="CI41" i="55"/>
  <c r="CH42" i="55"/>
  <c r="CI42" i="55"/>
  <c r="CH43" i="55"/>
  <c r="CI43" i="55"/>
  <c r="CH44" i="55"/>
  <c r="CI44" i="55"/>
  <c r="CH45" i="55"/>
  <c r="CI45" i="55"/>
  <c r="CH46" i="55"/>
  <c r="CI46" i="55"/>
  <c r="CH47" i="55"/>
  <c r="CI47" i="55"/>
  <c r="CH48" i="55"/>
  <c r="CI48" i="55"/>
  <c r="CH49" i="55"/>
  <c r="CI49" i="55"/>
  <c r="CH50" i="55"/>
  <c r="CI50" i="55"/>
  <c r="CH51" i="55"/>
  <c r="CI51" i="55"/>
  <c r="CH52" i="55"/>
  <c r="CI52" i="55"/>
  <c r="CH53" i="55"/>
  <c r="CI53" i="55"/>
  <c r="CH54" i="55"/>
  <c r="CI54" i="55"/>
  <c r="CH55" i="55"/>
  <c r="CI55" i="55"/>
  <c r="CH56" i="55"/>
  <c r="CI56" i="55"/>
  <c r="CH57" i="55"/>
  <c r="CI57" i="55"/>
  <c r="CH58" i="55"/>
  <c r="CI58" i="55"/>
  <c r="CH59" i="55"/>
  <c r="CI59" i="55"/>
  <c r="CH60" i="55"/>
  <c r="CI60" i="55"/>
  <c r="CH61" i="55"/>
  <c r="CI61" i="55"/>
  <c r="CH62" i="55"/>
  <c r="CI62" i="55"/>
  <c r="CH63" i="55"/>
  <c r="CI63" i="55"/>
  <c r="CH64" i="55"/>
  <c r="CI64" i="55"/>
  <c r="CH65" i="55"/>
  <c r="CI65" i="55"/>
  <c r="CH66" i="55"/>
  <c r="CI66" i="55"/>
  <c r="CH67" i="55"/>
  <c r="CI67" i="55"/>
  <c r="CH68" i="55"/>
  <c r="CI68" i="55"/>
  <c r="CH69" i="55"/>
  <c r="CI69" i="55"/>
  <c r="CH70" i="55"/>
  <c r="CI70" i="55"/>
  <c r="CH71" i="55"/>
  <c r="CI71" i="55"/>
  <c r="CH72" i="55"/>
  <c r="CI72" i="55"/>
  <c r="CH73" i="55"/>
  <c r="CI73" i="55"/>
  <c r="CH74" i="55"/>
  <c r="CI74" i="55"/>
  <c r="CH75" i="55"/>
  <c r="CI75" i="55"/>
  <c r="CH76" i="55"/>
  <c r="CI76" i="55"/>
  <c r="CH77" i="55"/>
  <c r="CI77" i="55"/>
  <c r="CH78" i="55"/>
  <c r="CI78" i="55"/>
  <c r="CH79" i="55"/>
  <c r="CI79" i="55"/>
  <c r="CH80" i="55"/>
  <c r="CI80" i="55"/>
  <c r="CH81" i="55"/>
  <c r="CI81" i="55"/>
  <c r="CH82" i="55"/>
  <c r="CI82" i="55"/>
  <c r="CH83" i="55"/>
  <c r="CI83" i="55"/>
  <c r="CH84" i="55"/>
  <c r="CI84" i="55"/>
  <c r="CH85" i="55"/>
  <c r="CI85" i="55"/>
  <c r="CH86" i="55"/>
  <c r="CI86" i="55"/>
  <c r="CH87" i="55"/>
  <c r="CI87" i="55"/>
  <c r="CH88" i="55"/>
  <c r="CI88" i="55"/>
  <c r="CH89" i="55"/>
  <c r="CI89" i="55"/>
  <c r="CH90" i="55"/>
  <c r="CI90" i="55"/>
  <c r="CH91" i="55"/>
  <c r="CI91" i="55"/>
  <c r="CH7" i="41" l="1"/>
  <c r="CI7" i="41"/>
  <c r="CH8" i="41"/>
  <c r="CI8" i="41"/>
  <c r="CH9" i="41"/>
  <c r="CI9" i="41"/>
  <c r="CH10" i="41"/>
  <c r="CI10" i="41"/>
  <c r="CH11" i="41"/>
  <c r="CI11" i="41"/>
  <c r="CH12" i="41"/>
  <c r="CI12" i="41"/>
  <c r="CH13" i="41"/>
  <c r="CI13" i="41"/>
  <c r="CH14" i="41"/>
  <c r="CI14" i="41"/>
  <c r="CH15" i="41"/>
  <c r="CI15" i="41"/>
  <c r="CH17" i="41"/>
  <c r="CI17" i="41"/>
  <c r="CH18" i="41"/>
  <c r="CI18" i="41"/>
  <c r="CH19" i="41"/>
  <c r="CI19" i="41"/>
  <c r="CH20" i="41"/>
  <c r="CI20" i="41"/>
  <c r="CH21" i="41"/>
  <c r="CI21" i="41"/>
  <c r="CH22" i="41"/>
  <c r="CI22" i="41"/>
  <c r="CH23" i="41"/>
  <c r="CI23" i="41"/>
  <c r="CH24" i="41"/>
  <c r="CI24" i="41"/>
  <c r="CH25" i="41"/>
  <c r="CI25" i="41"/>
  <c r="CH26" i="41"/>
  <c r="CI26" i="41"/>
  <c r="CH27" i="41"/>
  <c r="CI27" i="41"/>
  <c r="CH28" i="41"/>
  <c r="CI28" i="41"/>
  <c r="CH29" i="41"/>
  <c r="CI29" i="41"/>
  <c r="CH30" i="41"/>
  <c r="CI30" i="41"/>
  <c r="CH31" i="41"/>
  <c r="CI31" i="41"/>
  <c r="CH32" i="41"/>
  <c r="CI32" i="41"/>
  <c r="CH33" i="41"/>
  <c r="CI33" i="41"/>
  <c r="CH34" i="41"/>
  <c r="CI34" i="41"/>
  <c r="CH35" i="41"/>
  <c r="CI35" i="41"/>
  <c r="CH36" i="41"/>
  <c r="CI36" i="41"/>
  <c r="CH37" i="41"/>
  <c r="CI37" i="41"/>
  <c r="CH38" i="41"/>
  <c r="CI38" i="41"/>
  <c r="CH39" i="41"/>
  <c r="CI39" i="41"/>
  <c r="CH40" i="41"/>
  <c r="CI40" i="41"/>
  <c r="CH41" i="41"/>
  <c r="CI41" i="41"/>
  <c r="CH42" i="41"/>
  <c r="CI42" i="41"/>
  <c r="CH43" i="41"/>
  <c r="CI43" i="41"/>
  <c r="CH44" i="41"/>
  <c r="CI44" i="41"/>
  <c r="CH45" i="41"/>
  <c r="CI45" i="41"/>
  <c r="CH46" i="41"/>
  <c r="CI46" i="41"/>
  <c r="CH47" i="41"/>
  <c r="CI47" i="41"/>
  <c r="CH48" i="41"/>
  <c r="CI48" i="41"/>
  <c r="CH49" i="41"/>
  <c r="CI49" i="41"/>
  <c r="CH50" i="41"/>
  <c r="CI50" i="41"/>
  <c r="CH51" i="41"/>
  <c r="CI51" i="41"/>
  <c r="CH52" i="41"/>
  <c r="CI52" i="41"/>
  <c r="CH53" i="41"/>
  <c r="CI53" i="41"/>
  <c r="CH54" i="41"/>
  <c r="CI54" i="41"/>
  <c r="CH55" i="41"/>
  <c r="CI55" i="41"/>
  <c r="CH56" i="41"/>
  <c r="CI56" i="41"/>
  <c r="CH57" i="41"/>
  <c r="CI57" i="41"/>
  <c r="CH58" i="41"/>
  <c r="CI58" i="41"/>
  <c r="CH59" i="41"/>
  <c r="CI59" i="41"/>
  <c r="CH60" i="41"/>
  <c r="CI60" i="41"/>
  <c r="CH61" i="41"/>
  <c r="CI61" i="41"/>
  <c r="CH62" i="41"/>
  <c r="CI62" i="41"/>
  <c r="CH63" i="41"/>
  <c r="CI63" i="41"/>
  <c r="CH64" i="41"/>
  <c r="CI64" i="41"/>
  <c r="CH65" i="41"/>
  <c r="CI65" i="41"/>
  <c r="CH66" i="41"/>
  <c r="CI66" i="41"/>
  <c r="CH67" i="41"/>
  <c r="CI67" i="41"/>
  <c r="CH68" i="41"/>
  <c r="CI68" i="41"/>
  <c r="CH69" i="41"/>
  <c r="CI69" i="41"/>
  <c r="CH70" i="41"/>
  <c r="CI70" i="41"/>
  <c r="CH71" i="41"/>
  <c r="CI71" i="41"/>
  <c r="CH72" i="41"/>
  <c r="CI72" i="41"/>
  <c r="CH73" i="41"/>
  <c r="CI73" i="41"/>
  <c r="CH74" i="41"/>
  <c r="CI74" i="41"/>
  <c r="CH75" i="41"/>
  <c r="CI75" i="41"/>
  <c r="CH76" i="41"/>
  <c r="CI76" i="41"/>
  <c r="CH77" i="41"/>
  <c r="CI77" i="41"/>
  <c r="CH78" i="41"/>
  <c r="CI78" i="41"/>
  <c r="CH79" i="41"/>
  <c r="CI79" i="41"/>
  <c r="CH80" i="41"/>
  <c r="CI80" i="41"/>
  <c r="CH81" i="41"/>
  <c r="CI81" i="41"/>
  <c r="CH82" i="41"/>
  <c r="CI82" i="41"/>
  <c r="CH83" i="41"/>
  <c r="CI83" i="41"/>
  <c r="CH84" i="41"/>
  <c r="CI84" i="41"/>
  <c r="CH85" i="41"/>
  <c r="CI85" i="41"/>
  <c r="CH86" i="41"/>
  <c r="CI86" i="41"/>
  <c r="CH87" i="41"/>
  <c r="CI87" i="41"/>
  <c r="CH88" i="41"/>
  <c r="CI88" i="41"/>
  <c r="CH89" i="41"/>
  <c r="CI89" i="41"/>
  <c r="CH91" i="41"/>
  <c r="CI91" i="41"/>
  <c r="CH92" i="41"/>
  <c r="CI92" i="41"/>
  <c r="CH93" i="41"/>
  <c r="CI93" i="41"/>
  <c r="CH94" i="41"/>
  <c r="CI94" i="41"/>
  <c r="CH95" i="41"/>
  <c r="CI95" i="41"/>
  <c r="CH96" i="41"/>
  <c r="CI96" i="41"/>
  <c r="CH97" i="41"/>
  <c r="CI97" i="41"/>
  <c r="CH98" i="41"/>
  <c r="CI98" i="41"/>
  <c r="CH99" i="41"/>
  <c r="CI99" i="41"/>
  <c r="CH100" i="41"/>
  <c r="CI100" i="41"/>
  <c r="CH101" i="41"/>
  <c r="CI101" i="41"/>
  <c r="CH102" i="41"/>
  <c r="CI102" i="41"/>
  <c r="CH103" i="41"/>
  <c r="CI103" i="41"/>
  <c r="CH104" i="41"/>
  <c r="CI104" i="41"/>
  <c r="CH105" i="41"/>
  <c r="CI105" i="41"/>
  <c r="CH106" i="41"/>
  <c r="CI106" i="41"/>
  <c r="CH107" i="41"/>
  <c r="CI107" i="41"/>
  <c r="CH108" i="41"/>
  <c r="CI108" i="41"/>
  <c r="CH109" i="41"/>
  <c r="CI109" i="41"/>
  <c r="CH110" i="41"/>
  <c r="CI110" i="41"/>
  <c r="CH111" i="41"/>
  <c r="CI111" i="41"/>
  <c r="CH112" i="41"/>
  <c r="CI112" i="41"/>
  <c r="CH113" i="41"/>
  <c r="CI113" i="41"/>
  <c r="CH114" i="41"/>
  <c r="CI114" i="41"/>
  <c r="CH115" i="41"/>
  <c r="CI115" i="41"/>
  <c r="CH116" i="41"/>
  <c r="CI116" i="41"/>
  <c r="CH117" i="41"/>
  <c r="CI117" i="41"/>
  <c r="CH118" i="41"/>
  <c r="CI118" i="41"/>
  <c r="CH119" i="41"/>
  <c r="CI119" i="41"/>
  <c r="CH120" i="41"/>
  <c r="CI120" i="41"/>
  <c r="CH121" i="41"/>
  <c r="CI121" i="41"/>
  <c r="CH122" i="41"/>
  <c r="CI122" i="41"/>
  <c r="CH123" i="41"/>
  <c r="CI123" i="41"/>
  <c r="CH124" i="41"/>
  <c r="CI124" i="41"/>
  <c r="CI125" i="41"/>
  <c r="DD11" i="41" l="1"/>
  <c r="DC11" i="41"/>
  <c r="DB11" i="41"/>
  <c r="DD9" i="41"/>
  <c r="DC9" i="41"/>
  <c r="DB9" i="41"/>
  <c r="DD8" i="41"/>
  <c r="DC8" i="41"/>
  <c r="DB8" i="41"/>
  <c r="DD7" i="41" l="1"/>
  <c r="DC7" i="41"/>
  <c r="DB7" i="41"/>
  <c r="DD6" i="41"/>
  <c r="DC6" i="41"/>
  <c r="DB6" i="41"/>
  <c r="E7" i="53" l="1"/>
  <c r="E8" i="53"/>
  <c r="E9" i="53"/>
  <c r="E10" i="53"/>
  <c r="E11" i="53"/>
  <c r="E12" i="53"/>
  <c r="E13" i="53"/>
  <c r="E14" i="53"/>
  <c r="E15" i="53"/>
  <c r="E16" i="53"/>
  <c r="E17" i="53"/>
  <c r="E18" i="53"/>
  <c r="E19" i="53"/>
  <c r="E20" i="53"/>
  <c r="E21" i="53"/>
  <c r="E22" i="53"/>
  <c r="E23" i="53"/>
  <c r="E24" i="53"/>
  <c r="E25" i="53"/>
  <c r="E26" i="53"/>
  <c r="E27" i="53"/>
  <c r="E6" i="53"/>
  <c r="K6" i="53"/>
  <c r="D7" i="53"/>
  <c r="D8" i="53"/>
  <c r="D9" i="53"/>
  <c r="D10" i="53"/>
  <c r="D11" i="53"/>
  <c r="D12" i="53"/>
  <c r="D13" i="53"/>
  <c r="D14" i="53"/>
  <c r="D15" i="53"/>
  <c r="D16" i="53"/>
  <c r="D17" i="53"/>
  <c r="D18" i="53"/>
  <c r="D19" i="53"/>
  <c r="D20" i="53"/>
  <c r="D21" i="53"/>
  <c r="D22" i="53"/>
  <c r="D23" i="53"/>
  <c r="D24" i="53"/>
  <c r="D25" i="53"/>
  <c r="D26" i="53"/>
  <c r="D27" i="53"/>
  <c r="D6" i="53"/>
  <c r="J6" i="53"/>
  <c r="B27" i="53"/>
  <c r="B7" i="53"/>
  <c r="B8" i="53"/>
  <c r="B9" i="53"/>
  <c r="B10" i="53"/>
  <c r="B11" i="53"/>
  <c r="B12" i="53"/>
  <c r="B13" i="53"/>
  <c r="B15" i="53"/>
  <c r="B16" i="53"/>
  <c r="B17" i="53"/>
  <c r="B18" i="53"/>
  <c r="B19" i="53"/>
  <c r="B21" i="53"/>
  <c r="B22" i="53"/>
  <c r="B23" i="53"/>
  <c r="B24" i="53"/>
  <c r="B25" i="53"/>
  <c r="B26" i="53"/>
  <c r="B6" i="53"/>
  <c r="AJ6" i="53"/>
  <c r="J7" i="53"/>
  <c r="K7" i="53"/>
  <c r="J8" i="53"/>
  <c r="K8" i="53"/>
  <c r="J9" i="53"/>
  <c r="K9" i="53"/>
  <c r="J10" i="53"/>
  <c r="K10" i="53"/>
  <c r="J11" i="53"/>
  <c r="K11" i="53"/>
  <c r="J12" i="53"/>
  <c r="K12" i="53"/>
  <c r="J13" i="53"/>
  <c r="K13" i="53"/>
  <c r="J14" i="53"/>
  <c r="K14" i="53"/>
  <c r="J15" i="53"/>
  <c r="K15" i="53"/>
  <c r="J16" i="53"/>
  <c r="K16" i="53"/>
  <c r="J17" i="53"/>
  <c r="K17" i="53"/>
  <c r="J18" i="53"/>
  <c r="K18" i="53"/>
  <c r="J19" i="53"/>
  <c r="K19" i="53"/>
  <c r="J20" i="53"/>
  <c r="K20" i="53"/>
  <c r="J21" i="53"/>
  <c r="K21" i="53"/>
  <c r="J22" i="53"/>
  <c r="K22" i="53"/>
  <c r="J23" i="53"/>
  <c r="K23" i="53"/>
  <c r="J24" i="53"/>
  <c r="K24" i="53"/>
  <c r="J25" i="53"/>
  <c r="K25" i="53"/>
  <c r="J26" i="53"/>
  <c r="K26" i="53"/>
  <c r="J27" i="53"/>
  <c r="K27" i="53"/>
  <c r="E28" i="53" l="1"/>
  <c r="D28" i="53"/>
  <c r="K6" i="57" l="1"/>
  <c r="J6" i="57" s="1"/>
  <c r="AZ7" i="53" l="1"/>
  <c r="AZ8" i="53"/>
  <c r="AZ9" i="53"/>
  <c r="AZ10" i="53"/>
  <c r="AZ11" i="53"/>
  <c r="AZ12" i="53"/>
  <c r="AZ13" i="53"/>
  <c r="AZ14" i="53"/>
  <c r="AZ15" i="53"/>
  <c r="AZ16" i="53"/>
  <c r="AZ17" i="53"/>
  <c r="AZ18" i="53"/>
  <c r="AZ19" i="53"/>
  <c r="AZ21" i="53"/>
  <c r="AZ22" i="53"/>
  <c r="AZ23" i="53"/>
  <c r="AZ24" i="53"/>
  <c r="AZ25" i="53"/>
  <c r="AZ26" i="53"/>
  <c r="AZ27" i="53"/>
  <c r="AZ6" i="53"/>
  <c r="BG7" i="53"/>
  <c r="BH7" i="53"/>
  <c r="BI7" i="53"/>
  <c r="BG8" i="53"/>
  <c r="BH8" i="53"/>
  <c r="BI8" i="53"/>
  <c r="BG9" i="53"/>
  <c r="BH9" i="53"/>
  <c r="BI9" i="53"/>
  <c r="BG10" i="53"/>
  <c r="BH10" i="53"/>
  <c r="BI10" i="53"/>
  <c r="BG11" i="53"/>
  <c r="BH11" i="53"/>
  <c r="BI11" i="53"/>
  <c r="BG12" i="53"/>
  <c r="BH12" i="53"/>
  <c r="BI12" i="53"/>
  <c r="BG13" i="53"/>
  <c r="BH13" i="53"/>
  <c r="BI13" i="53"/>
  <c r="BG14" i="53"/>
  <c r="BH14" i="53"/>
  <c r="BI14" i="53"/>
  <c r="BG15" i="53"/>
  <c r="BH15" i="53"/>
  <c r="BI15" i="53"/>
  <c r="BG16" i="53"/>
  <c r="BH16" i="53"/>
  <c r="BI16" i="53"/>
  <c r="BG17" i="53"/>
  <c r="BH17" i="53"/>
  <c r="BI17" i="53"/>
  <c r="BG18" i="53"/>
  <c r="BH18" i="53"/>
  <c r="BI18" i="53"/>
  <c r="BG19" i="53"/>
  <c r="BH19" i="53"/>
  <c r="BI19" i="53"/>
  <c r="BG21" i="53"/>
  <c r="BH21" i="53"/>
  <c r="BI21" i="53"/>
  <c r="BG22" i="53"/>
  <c r="BH22" i="53"/>
  <c r="BI22" i="53"/>
  <c r="BG23" i="53"/>
  <c r="BH23" i="53"/>
  <c r="BI23" i="53"/>
  <c r="BG24" i="53"/>
  <c r="BH24" i="53"/>
  <c r="BI24" i="53"/>
  <c r="BG25" i="53"/>
  <c r="BH25" i="53"/>
  <c r="BI25" i="53"/>
  <c r="BG26" i="53"/>
  <c r="BH26" i="53"/>
  <c r="BI26" i="53"/>
  <c r="BG27" i="53"/>
  <c r="BH27" i="53"/>
  <c r="BI27" i="53"/>
  <c r="BI6" i="53"/>
  <c r="BH6" i="53"/>
  <c r="BG6" i="53"/>
  <c r="BD6" i="53"/>
  <c r="BD8" i="53"/>
  <c r="BD9" i="53"/>
  <c r="BD10" i="53"/>
  <c r="BD11" i="53"/>
  <c r="BD12" i="53"/>
  <c r="BD13" i="53"/>
  <c r="BD14" i="53"/>
  <c r="BD15" i="53"/>
  <c r="BD16" i="53"/>
  <c r="BD17" i="53"/>
  <c r="BD18" i="53"/>
  <c r="BD19" i="53"/>
  <c r="BD20" i="53"/>
  <c r="BD21" i="53"/>
  <c r="BD22" i="53"/>
  <c r="BD23" i="53"/>
  <c r="BD24" i="53"/>
  <c r="BD25" i="53"/>
  <c r="BD26" i="53"/>
  <c r="BD27" i="53"/>
  <c r="BD7" i="53"/>
  <c r="BE7" i="53"/>
  <c r="BA8" i="53"/>
  <c r="BB8" i="53"/>
  <c r="BA9" i="53"/>
  <c r="BB9" i="53"/>
  <c r="BA10" i="53"/>
  <c r="BB10" i="53"/>
  <c r="BA11" i="53"/>
  <c r="BB11" i="53"/>
  <c r="BA12" i="53"/>
  <c r="BB12" i="53"/>
  <c r="BA13" i="53"/>
  <c r="BB13" i="53"/>
  <c r="BA14" i="53"/>
  <c r="BB14" i="53"/>
  <c r="BA15" i="53"/>
  <c r="BB15" i="53"/>
  <c r="BA16" i="53"/>
  <c r="BB16" i="53"/>
  <c r="BA17" i="53"/>
  <c r="BB17" i="53"/>
  <c r="BA18" i="53"/>
  <c r="BB18" i="53"/>
  <c r="BA19" i="53"/>
  <c r="BB19" i="53"/>
  <c r="BA21" i="53"/>
  <c r="BB21" i="53"/>
  <c r="BA22" i="53"/>
  <c r="BB22" i="53"/>
  <c r="BA23" i="53"/>
  <c r="BB23" i="53"/>
  <c r="BA24" i="53"/>
  <c r="BB24" i="53"/>
  <c r="BA25" i="53"/>
  <c r="BB25" i="53"/>
  <c r="BA26" i="53"/>
  <c r="BB26" i="53"/>
  <c r="BA27" i="53"/>
  <c r="BB27" i="53"/>
  <c r="BA7" i="53"/>
  <c r="BA6" i="53"/>
  <c r="AW7" i="53"/>
  <c r="AX7" i="53"/>
  <c r="AY7" i="53"/>
  <c r="AW8" i="53"/>
  <c r="AX8" i="53"/>
  <c r="AY8" i="53"/>
  <c r="AW9" i="53"/>
  <c r="AX9" i="53"/>
  <c r="AY9" i="53"/>
  <c r="AW10" i="53"/>
  <c r="AX10" i="53"/>
  <c r="AY10" i="53"/>
  <c r="AW11" i="53"/>
  <c r="AX11" i="53"/>
  <c r="AY11" i="53"/>
  <c r="AW12" i="53"/>
  <c r="AX12" i="53"/>
  <c r="AY12" i="53"/>
  <c r="DL12" i="53" s="1"/>
  <c r="DO12" i="53" s="1"/>
  <c r="AW13" i="53"/>
  <c r="AX13" i="53"/>
  <c r="AY13" i="53"/>
  <c r="AW14" i="53"/>
  <c r="AX14" i="53"/>
  <c r="AY14" i="53"/>
  <c r="DL14" i="53" s="1"/>
  <c r="DO14" i="53" s="1"/>
  <c r="AW15" i="53"/>
  <c r="AX15" i="53"/>
  <c r="AY15" i="53"/>
  <c r="AW16" i="53"/>
  <c r="AX16" i="53"/>
  <c r="AY16" i="53"/>
  <c r="AW17" i="53"/>
  <c r="AX17" i="53"/>
  <c r="AY17" i="53"/>
  <c r="AW18" i="53"/>
  <c r="AX18" i="53"/>
  <c r="AY18" i="53"/>
  <c r="DL18" i="53" s="1"/>
  <c r="DO18" i="53" s="1"/>
  <c r="AW19" i="53"/>
  <c r="AX19" i="53"/>
  <c r="AY19" i="53"/>
  <c r="AW21" i="53"/>
  <c r="AX21" i="53"/>
  <c r="AY21" i="53"/>
  <c r="DL21" i="53" s="1"/>
  <c r="DO21" i="53" s="1"/>
  <c r="AW22" i="53"/>
  <c r="AX22" i="53"/>
  <c r="AY22" i="53"/>
  <c r="AW23" i="53"/>
  <c r="AX23" i="53"/>
  <c r="AY23" i="53"/>
  <c r="AW24" i="53"/>
  <c r="AX24" i="53"/>
  <c r="AY24" i="53"/>
  <c r="AW25" i="53"/>
  <c r="AX25" i="53"/>
  <c r="AY25" i="53"/>
  <c r="AW26" i="53"/>
  <c r="AX26" i="53"/>
  <c r="AY26" i="53"/>
  <c r="AW27" i="53"/>
  <c r="AX27" i="53"/>
  <c r="AY27" i="53"/>
  <c r="DL27" i="53" s="1"/>
  <c r="DO27" i="53" s="1"/>
  <c r="AW6" i="53"/>
  <c r="AX6" i="53"/>
  <c r="DL23" i="53" l="1"/>
  <c r="DO23" i="53" s="1"/>
  <c r="DL10" i="53"/>
  <c r="DO10" i="53" s="1"/>
  <c r="DL24" i="53"/>
  <c r="DO24" i="53" s="1"/>
  <c r="DL15" i="53"/>
  <c r="DO15" i="53" s="1"/>
  <c r="DL22" i="53"/>
  <c r="DO22" i="53" s="1"/>
  <c r="DL13" i="53"/>
  <c r="DO13" i="53" s="1"/>
  <c r="DL25" i="53"/>
  <c r="DO25" i="53" s="1"/>
  <c r="DL16" i="53"/>
  <c r="DO16" i="53" s="1"/>
  <c r="DL8" i="53"/>
  <c r="DO8" i="53" s="1"/>
  <c r="DL19" i="53"/>
  <c r="DO19" i="53" s="1"/>
  <c r="DL11" i="53"/>
  <c r="DO11" i="53" s="1"/>
  <c r="DL26" i="53"/>
  <c r="DO26" i="53" s="1"/>
  <c r="DL17" i="53"/>
  <c r="DO17" i="53" s="1"/>
  <c r="DL9" i="53"/>
  <c r="DO9" i="53" s="1"/>
  <c r="BC17" i="53"/>
  <c r="BC9" i="53"/>
  <c r="BC23" i="53"/>
  <c r="BC14" i="53"/>
  <c r="BC8" i="53"/>
  <c r="BC16" i="53"/>
  <c r="BC22" i="53"/>
  <c r="BC15" i="53"/>
  <c r="BC21" i="53"/>
  <c r="BC12" i="53"/>
  <c r="BC27" i="53"/>
  <c r="BC19" i="53"/>
  <c r="BC11" i="53"/>
  <c r="BC18" i="53"/>
  <c r="BC25" i="53"/>
  <c r="BC13" i="53"/>
  <c r="BC10" i="53"/>
  <c r="BC24" i="53"/>
  <c r="BC26" i="53"/>
  <c r="BD28" i="53"/>
  <c r="D273" i="56"/>
  <c r="E273" i="56"/>
  <c r="L273" i="56"/>
  <c r="M273" i="56"/>
  <c r="N273" i="56"/>
  <c r="O273" i="56"/>
  <c r="P273" i="56"/>
  <c r="Q273" i="56"/>
  <c r="J4" i="56" l="1"/>
  <c r="E112" i="56"/>
  <c r="L112" i="56"/>
  <c r="M112" i="56"/>
  <c r="N112" i="56"/>
  <c r="O112" i="56"/>
  <c r="P112" i="56"/>
  <c r="Q112" i="56"/>
  <c r="D112" i="56"/>
  <c r="AV7" i="53" l="1"/>
  <c r="AV8" i="53"/>
  <c r="AV9" i="53"/>
  <c r="AV10" i="53"/>
  <c r="AV11" i="53"/>
  <c r="AV12" i="53"/>
  <c r="AV13" i="53"/>
  <c r="AV14" i="53"/>
  <c r="AV15" i="53"/>
  <c r="AV16" i="53"/>
  <c r="AV17" i="53"/>
  <c r="AV18" i="53"/>
  <c r="AV19" i="53"/>
  <c r="AV20" i="53"/>
  <c r="AV21" i="53"/>
  <c r="AV22" i="53"/>
  <c r="AV23" i="53"/>
  <c r="AV24" i="53"/>
  <c r="AV25" i="53"/>
  <c r="AV26" i="53"/>
  <c r="AV27" i="53"/>
  <c r="BB7" i="53"/>
  <c r="BF7" i="53"/>
  <c r="BJ7" i="53" s="1"/>
  <c r="BE8" i="53"/>
  <c r="BF8" i="53"/>
  <c r="BE9" i="53"/>
  <c r="BF9" i="53"/>
  <c r="BE10" i="53"/>
  <c r="BF10" i="53"/>
  <c r="BE11" i="53"/>
  <c r="BF11" i="53"/>
  <c r="BE12" i="53"/>
  <c r="BF12" i="53"/>
  <c r="BE13" i="53"/>
  <c r="BF13" i="53"/>
  <c r="BE14" i="53"/>
  <c r="BF14" i="53"/>
  <c r="BE15" i="53"/>
  <c r="BF15" i="53"/>
  <c r="BE16" i="53"/>
  <c r="BF16" i="53"/>
  <c r="BE17" i="53"/>
  <c r="BF17" i="53"/>
  <c r="BE18" i="53"/>
  <c r="BF18" i="53"/>
  <c r="BE19" i="53"/>
  <c r="BF19" i="53"/>
  <c r="BE20" i="53"/>
  <c r="BF20" i="53"/>
  <c r="BE21" i="53"/>
  <c r="BF21" i="53"/>
  <c r="BE22" i="53"/>
  <c r="BF22" i="53"/>
  <c r="BE23" i="53"/>
  <c r="BF23" i="53"/>
  <c r="BE24" i="53"/>
  <c r="BF24" i="53"/>
  <c r="BE25" i="53"/>
  <c r="BF25" i="53"/>
  <c r="BE26" i="53"/>
  <c r="BF26" i="53"/>
  <c r="BE27" i="53"/>
  <c r="BF27" i="53"/>
  <c r="BF6" i="53"/>
  <c r="BE6" i="53"/>
  <c r="BB6" i="53"/>
  <c r="AY6" i="53"/>
  <c r="AR7" i="53"/>
  <c r="AS7" i="53"/>
  <c r="AR8" i="53"/>
  <c r="AS8" i="53"/>
  <c r="AR9" i="53"/>
  <c r="AS9" i="53"/>
  <c r="AR10" i="53"/>
  <c r="AS10" i="53"/>
  <c r="AR11" i="53"/>
  <c r="AS11" i="53"/>
  <c r="AR12" i="53"/>
  <c r="AS12" i="53"/>
  <c r="AR13" i="53"/>
  <c r="AS13" i="53"/>
  <c r="AR14" i="53"/>
  <c r="AS14" i="53"/>
  <c r="AR15" i="53"/>
  <c r="AS15" i="53"/>
  <c r="AR16" i="53"/>
  <c r="AS16" i="53"/>
  <c r="AR17" i="53"/>
  <c r="AS17" i="53"/>
  <c r="AR18" i="53"/>
  <c r="AS18" i="53"/>
  <c r="AR19" i="53"/>
  <c r="AS19" i="53"/>
  <c r="AR20" i="53"/>
  <c r="AS20" i="53"/>
  <c r="AR21" i="53"/>
  <c r="AS21" i="53"/>
  <c r="AR22" i="53"/>
  <c r="AS22" i="53"/>
  <c r="AR23" i="53"/>
  <c r="AS23" i="53"/>
  <c r="AR24" i="53"/>
  <c r="AS24" i="53"/>
  <c r="AR25" i="53"/>
  <c r="AS25" i="53"/>
  <c r="AR26" i="53"/>
  <c r="AS26" i="53"/>
  <c r="AR27" i="53"/>
  <c r="AS27" i="53"/>
  <c r="AS6" i="53"/>
  <c r="AR6" i="53"/>
  <c r="AM6" i="53"/>
  <c r="AQ7" i="53"/>
  <c r="AQ8" i="53"/>
  <c r="AQ9" i="53"/>
  <c r="AQ10" i="53"/>
  <c r="AQ11" i="53"/>
  <c r="AQ12" i="53"/>
  <c r="AQ13" i="53"/>
  <c r="AQ14" i="53"/>
  <c r="AQ15" i="53"/>
  <c r="AQ16" i="53"/>
  <c r="AQ17" i="53"/>
  <c r="AQ18" i="53"/>
  <c r="AQ19" i="53"/>
  <c r="AQ20" i="53"/>
  <c r="AQ21" i="53"/>
  <c r="AQ22" i="53"/>
  <c r="AQ23" i="53"/>
  <c r="AQ24" i="53"/>
  <c r="AQ25" i="53"/>
  <c r="AQ26" i="53"/>
  <c r="AQ27" i="53"/>
  <c r="AQ6" i="53"/>
  <c r="AP6" i="53"/>
  <c r="AP7" i="53"/>
  <c r="AP8" i="53"/>
  <c r="AP9" i="53"/>
  <c r="AP10" i="53"/>
  <c r="AP11" i="53"/>
  <c r="AP12" i="53"/>
  <c r="AP13" i="53"/>
  <c r="AP14" i="53"/>
  <c r="AP15" i="53"/>
  <c r="AP16" i="53"/>
  <c r="AP17" i="53"/>
  <c r="AP18" i="53"/>
  <c r="AP19" i="53"/>
  <c r="AP20" i="53"/>
  <c r="AP21" i="53"/>
  <c r="AP22" i="53"/>
  <c r="AP23" i="53"/>
  <c r="AP24" i="53"/>
  <c r="AP25" i="53"/>
  <c r="AP26" i="53"/>
  <c r="AP27" i="53"/>
  <c r="AK6" i="53"/>
  <c r="AK7" i="53"/>
  <c r="AL7" i="53"/>
  <c r="AK8" i="53"/>
  <c r="AL8" i="53"/>
  <c r="AK9" i="53"/>
  <c r="AL9" i="53"/>
  <c r="AK10" i="53"/>
  <c r="AL10" i="53"/>
  <c r="AK11" i="53"/>
  <c r="AL11" i="53"/>
  <c r="AK12" i="53"/>
  <c r="AL12" i="53"/>
  <c r="AK13" i="53"/>
  <c r="AL13" i="53"/>
  <c r="AK14" i="53"/>
  <c r="AL14" i="53"/>
  <c r="AK15" i="53"/>
  <c r="AL15" i="53"/>
  <c r="AK16" i="53"/>
  <c r="AL16" i="53"/>
  <c r="AK17" i="53"/>
  <c r="AL17" i="53"/>
  <c r="AK18" i="53"/>
  <c r="AL18" i="53"/>
  <c r="AK19" i="53"/>
  <c r="AL19" i="53"/>
  <c r="AK20" i="53"/>
  <c r="AL20" i="53"/>
  <c r="AK21" i="53"/>
  <c r="AL21" i="53"/>
  <c r="AK22" i="53"/>
  <c r="AL22" i="53"/>
  <c r="AK23" i="53"/>
  <c r="AL23" i="53"/>
  <c r="AK24" i="53"/>
  <c r="AL24" i="53"/>
  <c r="AK25" i="53"/>
  <c r="AL25" i="53"/>
  <c r="AK26" i="53"/>
  <c r="AL26" i="53"/>
  <c r="AK27" i="53"/>
  <c r="AL27" i="53"/>
  <c r="AL6" i="53"/>
  <c r="AN7" i="53"/>
  <c r="AN8" i="53"/>
  <c r="AN9" i="53"/>
  <c r="AN10" i="53"/>
  <c r="AN11" i="53"/>
  <c r="AN12" i="53"/>
  <c r="AN13" i="53"/>
  <c r="AN14" i="53"/>
  <c r="AN15" i="53"/>
  <c r="AN16" i="53"/>
  <c r="AN17" i="53"/>
  <c r="AN18" i="53"/>
  <c r="AN19" i="53"/>
  <c r="AN20" i="53"/>
  <c r="AN21" i="53"/>
  <c r="AN22" i="53"/>
  <c r="AN23" i="53"/>
  <c r="AN24" i="53"/>
  <c r="AN25" i="53"/>
  <c r="AN26" i="53"/>
  <c r="AN27" i="53"/>
  <c r="AN6" i="53"/>
  <c r="AM7" i="53"/>
  <c r="AM8" i="53"/>
  <c r="AM9" i="53"/>
  <c r="AM10" i="53"/>
  <c r="AM11" i="53"/>
  <c r="AM12" i="53"/>
  <c r="AM13" i="53"/>
  <c r="AM14" i="53"/>
  <c r="AM15" i="53"/>
  <c r="AM16" i="53"/>
  <c r="AM17" i="53"/>
  <c r="AM18" i="53"/>
  <c r="AM19" i="53"/>
  <c r="AM20" i="53"/>
  <c r="AM21" i="53"/>
  <c r="AM22" i="53"/>
  <c r="AM23" i="53"/>
  <c r="AM24" i="53"/>
  <c r="AM25" i="53"/>
  <c r="AM26" i="53"/>
  <c r="AM27" i="53"/>
  <c r="Y6" i="53"/>
  <c r="AJ9" i="53"/>
  <c r="AJ8" i="53"/>
  <c r="AJ7" i="53"/>
  <c r="AJ10" i="53"/>
  <c r="AJ11" i="53"/>
  <c r="AJ12" i="53"/>
  <c r="AJ13" i="53"/>
  <c r="AJ14" i="53"/>
  <c r="AJ15" i="53"/>
  <c r="AJ16" i="53"/>
  <c r="AJ17" i="53"/>
  <c r="AJ18" i="53"/>
  <c r="AJ19" i="53"/>
  <c r="AJ20" i="53"/>
  <c r="AJ21" i="53"/>
  <c r="AJ22" i="53"/>
  <c r="AJ23" i="53"/>
  <c r="AJ24" i="53"/>
  <c r="AJ25" i="53"/>
  <c r="AJ26" i="53"/>
  <c r="AJ27" i="53"/>
  <c r="X8" i="53"/>
  <c r="G271" i="56"/>
  <c r="I271" i="56"/>
  <c r="J271" i="56"/>
  <c r="G272" i="56"/>
  <c r="H272" i="56"/>
  <c r="I272" i="56"/>
  <c r="H111" i="56"/>
  <c r="G110" i="56"/>
  <c r="G111" i="56"/>
  <c r="DL6" i="53" l="1"/>
  <c r="DO6" i="53" s="1"/>
  <c r="BC7" i="53"/>
  <c r="DL7" i="53"/>
  <c r="DO7" i="53" s="1"/>
  <c r="AT6" i="53"/>
  <c r="BC6" i="53"/>
  <c r="BJ24" i="53"/>
  <c r="BJ16" i="53"/>
  <c r="BJ12" i="53"/>
  <c r="BJ8" i="53"/>
  <c r="BJ26" i="53"/>
  <c r="BJ14" i="53"/>
  <c r="BJ25" i="53"/>
  <c r="BJ21" i="53"/>
  <c r="BJ17" i="53"/>
  <c r="BJ13" i="53"/>
  <c r="BJ9" i="53"/>
  <c r="BJ18" i="53"/>
  <c r="BJ10" i="53"/>
  <c r="BJ6" i="53"/>
  <c r="BJ22" i="53"/>
  <c r="BJ27" i="53"/>
  <c r="BJ23" i="53"/>
  <c r="BJ19" i="53"/>
  <c r="BJ15" i="53"/>
  <c r="BJ11" i="53"/>
  <c r="AT27" i="53"/>
  <c r="AT19" i="53"/>
  <c r="AT11" i="53"/>
  <c r="AV28" i="53"/>
  <c r="BF28" i="53"/>
  <c r="BE28" i="53"/>
  <c r="AO16" i="53"/>
  <c r="C16" i="53" s="1"/>
  <c r="AT24" i="53"/>
  <c r="AT26" i="53"/>
  <c r="AT18" i="53"/>
  <c r="AT10" i="53"/>
  <c r="AT8" i="53"/>
  <c r="AT16" i="53"/>
  <c r="AO22" i="53"/>
  <c r="C22" i="53" s="1"/>
  <c r="AT20" i="53"/>
  <c r="AT12" i="53"/>
  <c r="AO14" i="53"/>
  <c r="C14" i="53" s="1"/>
  <c r="AO9" i="53"/>
  <c r="C9" i="53" s="1"/>
  <c r="AO8" i="53"/>
  <c r="C8" i="53" s="1"/>
  <c r="AT25" i="53"/>
  <c r="AT17" i="53"/>
  <c r="AT9" i="53"/>
  <c r="AO24" i="53"/>
  <c r="C24" i="53" s="1"/>
  <c r="AT23" i="53"/>
  <c r="AT15" i="53"/>
  <c r="AT7" i="53"/>
  <c r="AO15" i="53"/>
  <c r="C15" i="53" s="1"/>
  <c r="AT22" i="53"/>
  <c r="AT14" i="53"/>
  <c r="AO27" i="53"/>
  <c r="C27" i="53" s="1"/>
  <c r="AO23" i="53"/>
  <c r="C23" i="53" s="1"/>
  <c r="AO19" i="53"/>
  <c r="C19" i="53" s="1"/>
  <c r="AO11" i="53"/>
  <c r="C11" i="53" s="1"/>
  <c r="AO7" i="53"/>
  <c r="C7" i="53" s="1"/>
  <c r="AT21" i="53"/>
  <c r="AT13" i="53"/>
  <c r="AO10" i="53"/>
  <c r="C10" i="53" s="1"/>
  <c r="AO17" i="53"/>
  <c r="C17" i="53" s="1"/>
  <c r="AO18" i="53"/>
  <c r="C18" i="53" s="1"/>
  <c r="AJ28" i="53"/>
  <c r="AO21" i="53"/>
  <c r="C21" i="53" s="1"/>
  <c r="AO13" i="53"/>
  <c r="C13" i="53" s="1"/>
  <c r="AO26" i="53"/>
  <c r="C26" i="53" s="1"/>
  <c r="AO25" i="53"/>
  <c r="C25" i="53" s="1"/>
  <c r="AO20" i="53"/>
  <c r="C20" i="53" s="1"/>
  <c r="AO12" i="53"/>
  <c r="C12" i="53" s="1"/>
  <c r="AR28" i="53"/>
  <c r="AS28" i="53"/>
  <c r="AQ28" i="53"/>
  <c r="AP28" i="53"/>
  <c r="AO6" i="53"/>
  <c r="C6" i="53" s="1"/>
  <c r="AN28" i="53"/>
  <c r="AM28" i="53"/>
  <c r="AL28" i="53"/>
  <c r="AK28" i="53"/>
  <c r="C28" i="53" l="1"/>
  <c r="BK6" i="53"/>
  <c r="AU7" i="53"/>
  <c r="AU23" i="53"/>
  <c r="BK15" i="53"/>
  <c r="AU27" i="53"/>
  <c r="BK23" i="53"/>
  <c r="BK19" i="53"/>
  <c r="BK27" i="53"/>
  <c r="BK14" i="53"/>
  <c r="BK12" i="53"/>
  <c r="BK9" i="53"/>
  <c r="BK25" i="53"/>
  <c r="BK10" i="53"/>
  <c r="BK7" i="53"/>
  <c r="BK18" i="53"/>
  <c r="BK17" i="53"/>
  <c r="BK11" i="53"/>
  <c r="BK16" i="53"/>
  <c r="BK22" i="53"/>
  <c r="BK8" i="53"/>
  <c r="BK24" i="53"/>
  <c r="BK26" i="53"/>
  <c r="BK13" i="53"/>
  <c r="BK21" i="53"/>
  <c r="AU11" i="53"/>
  <c r="AU19" i="53"/>
  <c r="AU22" i="53"/>
  <c r="AU15" i="53"/>
  <c r="AU9" i="53"/>
  <c r="AU13" i="53"/>
  <c r="AU14" i="53"/>
  <c r="AU18" i="53"/>
  <c r="AU12" i="53"/>
  <c r="AU20" i="53"/>
  <c r="AU8" i="53"/>
  <c r="AT28" i="53"/>
  <c r="AU17" i="53"/>
  <c r="AU10" i="53"/>
  <c r="AU24" i="53"/>
  <c r="AU16" i="53"/>
  <c r="AU26" i="53"/>
  <c r="AU25" i="53"/>
  <c r="AU21" i="53"/>
  <c r="AO28" i="53"/>
  <c r="AU6" i="53"/>
  <c r="AU28" i="53" l="1"/>
  <c r="Q333" i="56" l="1"/>
  <c r="P333" i="56"/>
  <c r="O333" i="56"/>
  <c r="N333" i="56"/>
  <c r="M333" i="56"/>
  <c r="L333" i="56"/>
  <c r="Q325" i="56"/>
  <c r="P325" i="56"/>
  <c r="O325" i="56"/>
  <c r="N325" i="56"/>
  <c r="M325" i="56"/>
  <c r="L325" i="56"/>
  <c r="Q316" i="56"/>
  <c r="P316" i="56"/>
  <c r="O316" i="56"/>
  <c r="N316" i="56"/>
  <c r="M316" i="56"/>
  <c r="L316" i="56"/>
  <c r="Q298" i="56"/>
  <c r="P298" i="56"/>
  <c r="O298" i="56"/>
  <c r="N298" i="56"/>
  <c r="M298" i="56"/>
  <c r="L298" i="56"/>
  <c r="Q288" i="56"/>
  <c r="P288" i="56"/>
  <c r="O288" i="56"/>
  <c r="N288" i="56"/>
  <c r="M288" i="56"/>
  <c r="L288" i="56"/>
  <c r="Q251" i="56"/>
  <c r="P251" i="56"/>
  <c r="O251" i="56"/>
  <c r="N251" i="56"/>
  <c r="M251" i="56"/>
  <c r="L251" i="56"/>
  <c r="Q220" i="56"/>
  <c r="P220" i="56"/>
  <c r="O220" i="56"/>
  <c r="N220" i="56"/>
  <c r="M220" i="56"/>
  <c r="L220" i="56"/>
  <c r="Q215" i="56"/>
  <c r="P215" i="56"/>
  <c r="O215" i="56"/>
  <c r="N215" i="56"/>
  <c r="M215" i="56"/>
  <c r="L215" i="56"/>
  <c r="Q190" i="56"/>
  <c r="P190" i="56"/>
  <c r="O190" i="56"/>
  <c r="N190" i="56"/>
  <c r="M190" i="56"/>
  <c r="L190" i="56"/>
  <c r="Q151" i="56"/>
  <c r="P151" i="56"/>
  <c r="O151" i="56"/>
  <c r="N151" i="56"/>
  <c r="M151" i="56"/>
  <c r="L151" i="56"/>
  <c r="Q126" i="56"/>
  <c r="P126" i="56"/>
  <c r="O126" i="56"/>
  <c r="N126" i="56"/>
  <c r="M126" i="56"/>
  <c r="L126" i="56"/>
  <c r="Q88" i="56"/>
  <c r="P88" i="56"/>
  <c r="O88" i="56"/>
  <c r="N88" i="56"/>
  <c r="M88" i="56"/>
  <c r="L88" i="56"/>
  <c r="Q62" i="56"/>
  <c r="P62" i="56"/>
  <c r="O62" i="56"/>
  <c r="N62" i="56"/>
  <c r="M62" i="56"/>
  <c r="L62" i="56"/>
  <c r="Q51" i="56"/>
  <c r="P51" i="56"/>
  <c r="O51" i="56"/>
  <c r="N51" i="56"/>
  <c r="M51" i="56"/>
  <c r="L51" i="56"/>
  <c r="Q43" i="56"/>
  <c r="P43" i="56"/>
  <c r="O43" i="56"/>
  <c r="N43" i="56"/>
  <c r="M43" i="56"/>
  <c r="L43" i="56"/>
  <c r="Q30" i="56"/>
  <c r="P30" i="56"/>
  <c r="O30" i="56"/>
  <c r="N30" i="56"/>
  <c r="M30" i="56"/>
  <c r="L30" i="56"/>
  <c r="Q16" i="56"/>
  <c r="P16" i="56"/>
  <c r="O16" i="56"/>
  <c r="N16" i="56"/>
  <c r="M16" i="56"/>
  <c r="L16" i="56"/>
  <c r="Q12" i="56"/>
  <c r="P12" i="56"/>
  <c r="O12" i="56"/>
  <c r="N12" i="56"/>
  <c r="M12" i="56"/>
  <c r="L12" i="56"/>
  <c r="K329" i="56"/>
  <c r="K326" i="56"/>
  <c r="K323" i="56"/>
  <c r="K322" i="56"/>
  <c r="K321" i="56"/>
  <c r="K320" i="56"/>
  <c r="K319" i="56"/>
  <c r="K318" i="56"/>
  <c r="K317" i="56"/>
  <c r="K313" i="56"/>
  <c r="K312" i="56"/>
  <c r="K311" i="56"/>
  <c r="K310" i="56"/>
  <c r="K309" i="56"/>
  <c r="K308" i="56"/>
  <c r="K307" i="56"/>
  <c r="K306" i="56"/>
  <c r="K305" i="56"/>
  <c r="K303" i="56"/>
  <c r="K302" i="56"/>
  <c r="K301" i="56"/>
  <c r="K300" i="56"/>
  <c r="K299" i="56"/>
  <c r="K297" i="56"/>
  <c r="K296" i="56"/>
  <c r="K295" i="56"/>
  <c r="K294" i="56"/>
  <c r="K293" i="56"/>
  <c r="K292" i="56"/>
  <c r="K291" i="56"/>
  <c r="K290" i="56"/>
  <c r="K287" i="56"/>
  <c r="K286" i="56"/>
  <c r="K285" i="56"/>
  <c r="K284" i="56"/>
  <c r="K283" i="56"/>
  <c r="K282" i="56"/>
  <c r="K276" i="56"/>
  <c r="K265" i="56"/>
  <c r="K263" i="56"/>
  <c r="K262" i="56"/>
  <c r="K261" i="56"/>
  <c r="K260" i="56"/>
  <c r="K259" i="56"/>
  <c r="K256" i="56"/>
  <c r="K252" i="56"/>
  <c r="K248" i="56"/>
  <c r="K243" i="56"/>
  <c r="K242" i="56"/>
  <c r="K241" i="56"/>
  <c r="K239" i="56"/>
  <c r="K237" i="56"/>
  <c r="K232" i="56"/>
  <c r="K230" i="56"/>
  <c r="K228" i="56"/>
  <c r="K224" i="56"/>
  <c r="K222" i="56"/>
  <c r="K218" i="56"/>
  <c r="K217" i="56"/>
  <c r="K216" i="56"/>
  <c r="K213" i="56"/>
  <c r="K212" i="56"/>
  <c r="K211" i="56"/>
  <c r="K209" i="56"/>
  <c r="K208" i="56"/>
  <c r="K207" i="56"/>
  <c r="K206" i="56"/>
  <c r="K189" i="56"/>
  <c r="K188" i="56"/>
  <c r="K187" i="56"/>
  <c r="K186" i="56"/>
  <c r="K185" i="56"/>
  <c r="K182" i="56"/>
  <c r="K181" i="56"/>
  <c r="K180" i="56"/>
  <c r="K179" i="56"/>
  <c r="K178" i="56"/>
  <c r="K177" i="56"/>
  <c r="K176" i="56"/>
  <c r="K174" i="56"/>
  <c r="K173" i="56"/>
  <c r="K172" i="56"/>
  <c r="K170" i="56"/>
  <c r="K168" i="56"/>
  <c r="K166" i="56"/>
  <c r="K165" i="56"/>
  <c r="K162" i="56"/>
  <c r="K154" i="56"/>
  <c r="K150" i="56"/>
  <c r="K149" i="56"/>
  <c r="K148" i="56"/>
  <c r="K147" i="56"/>
  <c r="K146" i="56"/>
  <c r="K144" i="56"/>
  <c r="K143" i="56"/>
  <c r="K142" i="56"/>
  <c r="K141" i="56"/>
  <c r="K140" i="56"/>
  <c r="K139" i="56"/>
  <c r="K138" i="56"/>
  <c r="K136" i="56"/>
  <c r="K135" i="56"/>
  <c r="K133" i="56"/>
  <c r="K130" i="56"/>
  <c r="K129" i="56"/>
  <c r="K128" i="56"/>
  <c r="K125" i="56"/>
  <c r="K124" i="56"/>
  <c r="K123" i="56"/>
  <c r="K122" i="56"/>
  <c r="K121" i="56"/>
  <c r="K120" i="56"/>
  <c r="K119" i="56"/>
  <c r="K118" i="56"/>
  <c r="K117" i="56"/>
  <c r="K116" i="56"/>
  <c r="K115" i="56"/>
  <c r="K114" i="56"/>
  <c r="K113" i="56"/>
  <c r="K109" i="56"/>
  <c r="K108" i="56"/>
  <c r="K107" i="56"/>
  <c r="K106" i="56"/>
  <c r="K105" i="56"/>
  <c r="K104" i="56"/>
  <c r="K103" i="56"/>
  <c r="K102" i="56"/>
  <c r="K101" i="56"/>
  <c r="K100" i="56"/>
  <c r="K99" i="56"/>
  <c r="K97" i="56"/>
  <c r="K96" i="56"/>
  <c r="K95" i="56"/>
  <c r="K94" i="56"/>
  <c r="K91" i="56"/>
  <c r="K90" i="56"/>
  <c r="K89" i="56"/>
  <c r="K87" i="56"/>
  <c r="K86" i="56"/>
  <c r="K85" i="56"/>
  <c r="K84" i="56"/>
  <c r="K82" i="56"/>
  <c r="K81" i="56"/>
  <c r="K80" i="56"/>
  <c r="K79" i="56"/>
  <c r="K78" i="56"/>
  <c r="K77" i="56"/>
  <c r="K76" i="56"/>
  <c r="K75" i="56"/>
  <c r="K74" i="56"/>
  <c r="K73" i="56"/>
  <c r="K72" i="56"/>
  <c r="K71" i="56"/>
  <c r="K70" i="56"/>
  <c r="K69" i="56"/>
  <c r="K68" i="56"/>
  <c r="K67" i="56"/>
  <c r="K66" i="56"/>
  <c r="K65" i="56"/>
  <c r="K64" i="56"/>
  <c r="K61" i="56"/>
  <c r="K60" i="56"/>
  <c r="K58" i="56"/>
  <c r="K57" i="56"/>
  <c r="K56" i="56"/>
  <c r="K55" i="56"/>
  <c r="K54" i="56"/>
  <c r="K53" i="56"/>
  <c r="K52" i="56"/>
  <c r="K49" i="56"/>
  <c r="K48" i="56"/>
  <c r="K47" i="56"/>
  <c r="K46" i="56"/>
  <c r="K44" i="56"/>
  <c r="K42" i="56"/>
  <c r="K41" i="56"/>
  <c r="K39" i="56"/>
  <c r="K38" i="56"/>
  <c r="K37" i="56"/>
  <c r="K36" i="56"/>
  <c r="K35" i="56"/>
  <c r="K34" i="56"/>
  <c r="K32" i="56"/>
  <c r="K29" i="56"/>
  <c r="K28" i="56"/>
  <c r="K27" i="56"/>
  <c r="K26" i="56"/>
  <c r="K25" i="56"/>
  <c r="K24" i="56"/>
  <c r="K23" i="56"/>
  <c r="K22" i="56"/>
  <c r="K21" i="56"/>
  <c r="K20" i="56"/>
  <c r="K19" i="56"/>
  <c r="K18" i="56"/>
  <c r="K17" i="56"/>
  <c r="K15" i="56"/>
  <c r="K14" i="56"/>
  <c r="K11" i="56"/>
  <c r="K9" i="56"/>
  <c r="K7" i="56"/>
  <c r="K6" i="56"/>
  <c r="K5" i="56"/>
  <c r="K4" i="56"/>
  <c r="J332" i="56"/>
  <c r="I332" i="56"/>
  <c r="J331" i="56"/>
  <c r="I331" i="56"/>
  <c r="J330" i="56"/>
  <c r="I330" i="56"/>
  <c r="J329" i="56"/>
  <c r="I329" i="56"/>
  <c r="J328" i="56"/>
  <c r="I328" i="56"/>
  <c r="J327" i="56"/>
  <c r="I327" i="56"/>
  <c r="J326" i="56"/>
  <c r="I326" i="56"/>
  <c r="J324" i="56"/>
  <c r="I324" i="56"/>
  <c r="J323" i="56"/>
  <c r="I323" i="56"/>
  <c r="J322" i="56"/>
  <c r="I322" i="56"/>
  <c r="J321" i="56"/>
  <c r="I321" i="56"/>
  <c r="J320" i="56"/>
  <c r="I320" i="56"/>
  <c r="J319" i="56"/>
  <c r="I319" i="56"/>
  <c r="J318" i="56"/>
  <c r="I318" i="56"/>
  <c r="J317" i="56"/>
  <c r="I317" i="56"/>
  <c r="J315" i="56"/>
  <c r="I315" i="56"/>
  <c r="J314" i="56"/>
  <c r="I314" i="56"/>
  <c r="J313" i="56"/>
  <c r="I313" i="56"/>
  <c r="J312" i="56"/>
  <c r="I312" i="56"/>
  <c r="J311" i="56"/>
  <c r="I311" i="56"/>
  <c r="J310" i="56"/>
  <c r="I310" i="56"/>
  <c r="J309" i="56"/>
  <c r="I309" i="56"/>
  <c r="J308" i="56"/>
  <c r="I308" i="56"/>
  <c r="J307" i="56"/>
  <c r="I307" i="56"/>
  <c r="J306" i="56"/>
  <c r="I306" i="56"/>
  <c r="J305" i="56"/>
  <c r="I305" i="56"/>
  <c r="J304" i="56"/>
  <c r="I304" i="56"/>
  <c r="J303" i="56"/>
  <c r="I303" i="56"/>
  <c r="J302" i="56"/>
  <c r="I302" i="56"/>
  <c r="J301" i="56"/>
  <c r="I301" i="56"/>
  <c r="J300" i="56"/>
  <c r="I300" i="56"/>
  <c r="J299" i="56"/>
  <c r="I299" i="56"/>
  <c r="J297" i="56"/>
  <c r="I297" i="56"/>
  <c r="J296" i="56"/>
  <c r="I296" i="56"/>
  <c r="J295" i="56"/>
  <c r="I295" i="56"/>
  <c r="J294" i="56"/>
  <c r="I294" i="56"/>
  <c r="J293" i="56"/>
  <c r="I293" i="56"/>
  <c r="J292" i="56"/>
  <c r="I292" i="56"/>
  <c r="J291" i="56"/>
  <c r="I291" i="56"/>
  <c r="J290" i="56"/>
  <c r="I290" i="56"/>
  <c r="J289" i="56"/>
  <c r="I289" i="56"/>
  <c r="J287" i="56"/>
  <c r="I287" i="56"/>
  <c r="J286" i="56"/>
  <c r="I286" i="56"/>
  <c r="J285" i="56"/>
  <c r="I285" i="56"/>
  <c r="J284" i="56"/>
  <c r="I284" i="56"/>
  <c r="J283" i="56"/>
  <c r="I283" i="56"/>
  <c r="J282" i="56"/>
  <c r="I282" i="56"/>
  <c r="J281" i="56"/>
  <c r="I281" i="56"/>
  <c r="I280" i="56"/>
  <c r="I279" i="56"/>
  <c r="I278" i="56"/>
  <c r="J277" i="56"/>
  <c r="I277" i="56"/>
  <c r="J276" i="56"/>
  <c r="I276" i="56"/>
  <c r="J275" i="56"/>
  <c r="I275" i="56"/>
  <c r="J274" i="56"/>
  <c r="I274" i="56"/>
  <c r="J270" i="56"/>
  <c r="I270" i="56"/>
  <c r="J269" i="56"/>
  <c r="I269" i="56"/>
  <c r="J268" i="56"/>
  <c r="I268" i="56"/>
  <c r="J267" i="56"/>
  <c r="I267" i="56"/>
  <c r="J266" i="56"/>
  <c r="I266" i="56"/>
  <c r="J265" i="56"/>
  <c r="I265" i="56"/>
  <c r="I264" i="56"/>
  <c r="J263" i="56"/>
  <c r="I263" i="56"/>
  <c r="J262" i="56"/>
  <c r="I262" i="56"/>
  <c r="J261" i="56"/>
  <c r="I261" i="56"/>
  <c r="J260" i="56"/>
  <c r="I260" i="56"/>
  <c r="J259" i="56"/>
  <c r="I259" i="56"/>
  <c r="J258" i="56"/>
  <c r="I258" i="56"/>
  <c r="I257" i="56"/>
  <c r="J256" i="56"/>
  <c r="I256" i="56"/>
  <c r="I255" i="56"/>
  <c r="J254" i="56"/>
  <c r="I254" i="56"/>
  <c r="I253" i="56"/>
  <c r="J252" i="56"/>
  <c r="I252" i="56"/>
  <c r="J250" i="56"/>
  <c r="I250" i="56"/>
  <c r="J249" i="56"/>
  <c r="I249" i="56"/>
  <c r="J248" i="56"/>
  <c r="I248" i="56"/>
  <c r="I247" i="56"/>
  <c r="J246" i="56"/>
  <c r="I246" i="56"/>
  <c r="J245" i="56"/>
  <c r="I245" i="56"/>
  <c r="J244" i="56"/>
  <c r="I244" i="56"/>
  <c r="J243" i="56"/>
  <c r="I243" i="56"/>
  <c r="J242" i="56"/>
  <c r="I242" i="56"/>
  <c r="J241" i="56"/>
  <c r="I241" i="56"/>
  <c r="J240" i="56"/>
  <c r="I240" i="56"/>
  <c r="J239" i="56"/>
  <c r="I239" i="56"/>
  <c r="I238" i="56"/>
  <c r="J237" i="56"/>
  <c r="I237" i="56"/>
  <c r="J236" i="56"/>
  <c r="I236" i="56"/>
  <c r="J235" i="56"/>
  <c r="J234" i="56"/>
  <c r="I234" i="56"/>
  <c r="J233" i="56"/>
  <c r="I233" i="56"/>
  <c r="J232" i="56"/>
  <c r="I232" i="56"/>
  <c r="J231" i="56"/>
  <c r="I231" i="56"/>
  <c r="J230" i="56"/>
  <c r="I230" i="56"/>
  <c r="I229" i="56"/>
  <c r="J228" i="56"/>
  <c r="I228" i="56"/>
  <c r="J227" i="56"/>
  <c r="I227" i="56"/>
  <c r="J226" i="56"/>
  <c r="I226" i="56"/>
  <c r="J225" i="56"/>
  <c r="I225" i="56"/>
  <c r="J224" i="56"/>
  <c r="I224" i="56"/>
  <c r="I223" i="56"/>
  <c r="J222" i="56"/>
  <c r="I222" i="56"/>
  <c r="J221" i="56"/>
  <c r="I221" i="56"/>
  <c r="J219" i="56"/>
  <c r="I219" i="56"/>
  <c r="J218" i="56"/>
  <c r="I218" i="56"/>
  <c r="J217" i="56"/>
  <c r="I217" i="56"/>
  <c r="J216" i="56"/>
  <c r="I216" i="56"/>
  <c r="J214" i="56"/>
  <c r="I214" i="56"/>
  <c r="J213" i="56"/>
  <c r="I213" i="56"/>
  <c r="J212" i="56"/>
  <c r="I212" i="56"/>
  <c r="J211" i="56"/>
  <c r="I211" i="56"/>
  <c r="J210" i="56"/>
  <c r="I210" i="56"/>
  <c r="J209" i="56"/>
  <c r="I209" i="56"/>
  <c r="J208" i="56"/>
  <c r="I208" i="56"/>
  <c r="J207" i="56"/>
  <c r="I207" i="56"/>
  <c r="J206" i="56"/>
  <c r="I206" i="56"/>
  <c r="I205" i="56"/>
  <c r="J204" i="56"/>
  <c r="I204" i="56"/>
  <c r="J203" i="56"/>
  <c r="I203" i="56"/>
  <c r="I202" i="56"/>
  <c r="J201" i="56"/>
  <c r="I201" i="56"/>
  <c r="I200" i="56"/>
  <c r="J199" i="56"/>
  <c r="I199" i="56"/>
  <c r="J198" i="56"/>
  <c r="I198" i="56"/>
  <c r="J197" i="56"/>
  <c r="I197" i="56"/>
  <c r="J196" i="56"/>
  <c r="I196" i="56"/>
  <c r="J195" i="56"/>
  <c r="I195" i="56"/>
  <c r="I194" i="56"/>
  <c r="I193" i="56"/>
  <c r="I192" i="56"/>
  <c r="I191" i="56"/>
  <c r="J189" i="56"/>
  <c r="I189" i="56"/>
  <c r="J188" i="56"/>
  <c r="I188" i="56"/>
  <c r="J187" i="56"/>
  <c r="I187" i="56"/>
  <c r="J186" i="56"/>
  <c r="I186" i="56"/>
  <c r="J185" i="56"/>
  <c r="I185" i="56"/>
  <c r="J184" i="56"/>
  <c r="I184" i="56"/>
  <c r="J183" i="56"/>
  <c r="I183" i="56"/>
  <c r="J182" i="56"/>
  <c r="I182" i="56"/>
  <c r="J181" i="56"/>
  <c r="I181" i="56"/>
  <c r="J180" i="56"/>
  <c r="I180" i="56"/>
  <c r="J179" i="56"/>
  <c r="I179" i="56"/>
  <c r="J178" i="56"/>
  <c r="I178" i="56"/>
  <c r="J177" i="56"/>
  <c r="I177" i="56"/>
  <c r="J176" i="56"/>
  <c r="I176" i="56"/>
  <c r="I175" i="56"/>
  <c r="J174" i="56"/>
  <c r="I174" i="56"/>
  <c r="J173" i="56"/>
  <c r="I173" i="56"/>
  <c r="J172" i="56"/>
  <c r="I172" i="56"/>
  <c r="J171" i="56"/>
  <c r="I171" i="56"/>
  <c r="J170" i="56"/>
  <c r="I170" i="56"/>
  <c r="I169" i="56"/>
  <c r="J168" i="56"/>
  <c r="I168" i="56"/>
  <c r="J167" i="56"/>
  <c r="I167" i="56"/>
  <c r="J166" i="56"/>
  <c r="I166" i="56"/>
  <c r="J165" i="56"/>
  <c r="I165" i="56"/>
  <c r="I164" i="56"/>
  <c r="I163" i="56"/>
  <c r="J162" i="56"/>
  <c r="I162" i="56"/>
  <c r="J161" i="56"/>
  <c r="I161" i="56"/>
  <c r="J160" i="56"/>
  <c r="I160" i="56"/>
  <c r="J159" i="56"/>
  <c r="I159" i="56"/>
  <c r="J158" i="56"/>
  <c r="I158" i="56"/>
  <c r="J157" i="56"/>
  <c r="I157" i="56"/>
  <c r="J156" i="56"/>
  <c r="I156" i="56"/>
  <c r="I155" i="56"/>
  <c r="J154" i="56"/>
  <c r="I154" i="56"/>
  <c r="J153" i="56"/>
  <c r="I153" i="56"/>
  <c r="J152" i="56"/>
  <c r="I152" i="56"/>
  <c r="J150" i="56"/>
  <c r="I150" i="56"/>
  <c r="J149" i="56"/>
  <c r="I149" i="56"/>
  <c r="J148" i="56"/>
  <c r="I148" i="56"/>
  <c r="J147" i="56"/>
  <c r="I147" i="56"/>
  <c r="J146" i="56"/>
  <c r="I146" i="56"/>
  <c r="J145" i="56"/>
  <c r="I145" i="56"/>
  <c r="J144" i="56"/>
  <c r="I144" i="56"/>
  <c r="J143" i="56"/>
  <c r="I143" i="56"/>
  <c r="J142" i="56"/>
  <c r="I142" i="56"/>
  <c r="J141" i="56"/>
  <c r="I141" i="56"/>
  <c r="J140" i="56"/>
  <c r="I140" i="56"/>
  <c r="J139" i="56"/>
  <c r="I139" i="56"/>
  <c r="J138" i="56"/>
  <c r="I138" i="56"/>
  <c r="J137" i="56"/>
  <c r="I137" i="56"/>
  <c r="J136" i="56"/>
  <c r="I136" i="56"/>
  <c r="J135" i="56"/>
  <c r="I135" i="56"/>
  <c r="J134" i="56"/>
  <c r="I134" i="56"/>
  <c r="J133" i="56"/>
  <c r="I133" i="56"/>
  <c r="J132" i="56"/>
  <c r="I132" i="56"/>
  <c r="J131" i="56"/>
  <c r="I131" i="56"/>
  <c r="J130" i="56"/>
  <c r="I130" i="56"/>
  <c r="J129" i="56"/>
  <c r="I129" i="56"/>
  <c r="J128" i="56"/>
  <c r="I128" i="56"/>
  <c r="J127" i="56"/>
  <c r="I127" i="56"/>
  <c r="J125" i="56"/>
  <c r="I125" i="56"/>
  <c r="J124" i="56"/>
  <c r="I124" i="56"/>
  <c r="J123" i="56"/>
  <c r="I123" i="56"/>
  <c r="J122" i="56"/>
  <c r="I122" i="56"/>
  <c r="J121" i="56"/>
  <c r="I121" i="56"/>
  <c r="J120" i="56"/>
  <c r="I120" i="56"/>
  <c r="J119" i="56"/>
  <c r="I119" i="56"/>
  <c r="J118" i="56"/>
  <c r="I118" i="56"/>
  <c r="J117" i="56"/>
  <c r="I117" i="56"/>
  <c r="J116" i="56"/>
  <c r="I116" i="56"/>
  <c r="J115" i="56"/>
  <c r="I115" i="56"/>
  <c r="J114" i="56"/>
  <c r="I114" i="56"/>
  <c r="J113" i="56"/>
  <c r="I113" i="56"/>
  <c r="J111" i="56"/>
  <c r="J110" i="56"/>
  <c r="I110" i="56"/>
  <c r="J109" i="56"/>
  <c r="I109" i="56"/>
  <c r="J108" i="56"/>
  <c r="I108" i="56"/>
  <c r="J107" i="56"/>
  <c r="I107" i="56"/>
  <c r="J106" i="56"/>
  <c r="I106" i="56"/>
  <c r="J105" i="56"/>
  <c r="I105" i="56"/>
  <c r="J104" i="56"/>
  <c r="I104" i="56"/>
  <c r="J103" i="56"/>
  <c r="I103" i="56"/>
  <c r="J102" i="56"/>
  <c r="I102" i="56"/>
  <c r="J101" i="56"/>
  <c r="I101" i="56"/>
  <c r="J100" i="56"/>
  <c r="I100" i="56"/>
  <c r="J99" i="56"/>
  <c r="I99" i="56"/>
  <c r="J98" i="56"/>
  <c r="I98" i="56"/>
  <c r="J97" i="56"/>
  <c r="I97" i="56"/>
  <c r="J96" i="56"/>
  <c r="I96" i="56"/>
  <c r="J95" i="56"/>
  <c r="I95" i="56"/>
  <c r="J94" i="56"/>
  <c r="I94" i="56"/>
  <c r="J93" i="56"/>
  <c r="I93" i="56"/>
  <c r="J92" i="56"/>
  <c r="I92" i="56"/>
  <c r="J91" i="56"/>
  <c r="I91" i="56"/>
  <c r="J90" i="56"/>
  <c r="I90" i="56"/>
  <c r="J89" i="56"/>
  <c r="I89" i="56"/>
  <c r="J87" i="56"/>
  <c r="I87" i="56"/>
  <c r="J86" i="56"/>
  <c r="I86" i="56"/>
  <c r="J85" i="56"/>
  <c r="I85" i="56"/>
  <c r="J84" i="56"/>
  <c r="I84" i="56"/>
  <c r="J83" i="56"/>
  <c r="I83" i="56"/>
  <c r="J82" i="56"/>
  <c r="I82" i="56"/>
  <c r="J81" i="56"/>
  <c r="I81" i="56"/>
  <c r="J80" i="56"/>
  <c r="I80" i="56"/>
  <c r="J79" i="56"/>
  <c r="I79" i="56"/>
  <c r="J78" i="56"/>
  <c r="I78" i="56"/>
  <c r="J77" i="56"/>
  <c r="I77" i="56"/>
  <c r="J76" i="56"/>
  <c r="I76" i="56"/>
  <c r="J75" i="56"/>
  <c r="I75" i="56"/>
  <c r="J74" i="56"/>
  <c r="I74" i="56"/>
  <c r="J73" i="56"/>
  <c r="I73" i="56"/>
  <c r="J72" i="56"/>
  <c r="I72" i="56"/>
  <c r="J71" i="56"/>
  <c r="I71" i="56"/>
  <c r="J70" i="56"/>
  <c r="I70" i="56"/>
  <c r="J69" i="56"/>
  <c r="I69" i="56"/>
  <c r="J68" i="56"/>
  <c r="I68" i="56"/>
  <c r="J67" i="56"/>
  <c r="I67" i="56"/>
  <c r="J66" i="56"/>
  <c r="I66" i="56"/>
  <c r="J65" i="56"/>
  <c r="I65" i="56"/>
  <c r="J64" i="56"/>
  <c r="I64" i="56"/>
  <c r="J63" i="56"/>
  <c r="I63" i="56"/>
  <c r="J61" i="56"/>
  <c r="I61" i="56"/>
  <c r="J60" i="56"/>
  <c r="I60" i="56"/>
  <c r="J59" i="56"/>
  <c r="I59" i="56"/>
  <c r="J58" i="56"/>
  <c r="I58" i="56"/>
  <c r="J57" i="56"/>
  <c r="I57" i="56"/>
  <c r="J56" i="56"/>
  <c r="I56" i="56"/>
  <c r="J55" i="56"/>
  <c r="I55" i="56"/>
  <c r="J54" i="56"/>
  <c r="I54" i="56"/>
  <c r="J53" i="56"/>
  <c r="I53" i="56"/>
  <c r="J52" i="56"/>
  <c r="I52" i="56"/>
  <c r="J50" i="56"/>
  <c r="I50" i="56"/>
  <c r="J49" i="56"/>
  <c r="I49" i="56"/>
  <c r="J48" i="56"/>
  <c r="I48" i="56"/>
  <c r="J47" i="56"/>
  <c r="I47" i="56"/>
  <c r="J46" i="56"/>
  <c r="I46" i="56"/>
  <c r="J45" i="56"/>
  <c r="I45" i="56"/>
  <c r="J44" i="56"/>
  <c r="I44" i="56"/>
  <c r="J42" i="56"/>
  <c r="I42" i="56"/>
  <c r="J41" i="56"/>
  <c r="I41" i="56"/>
  <c r="J40" i="56"/>
  <c r="I40" i="56"/>
  <c r="J39" i="56"/>
  <c r="I39" i="56"/>
  <c r="J38" i="56"/>
  <c r="I38" i="56"/>
  <c r="J37" i="56"/>
  <c r="I37" i="56"/>
  <c r="J36" i="56"/>
  <c r="I36" i="56"/>
  <c r="J35" i="56"/>
  <c r="I35" i="56"/>
  <c r="J34" i="56"/>
  <c r="I34" i="56"/>
  <c r="J33" i="56"/>
  <c r="I33" i="56"/>
  <c r="J32" i="56"/>
  <c r="I32" i="56"/>
  <c r="J31" i="56"/>
  <c r="I31" i="56"/>
  <c r="J29" i="56"/>
  <c r="I29" i="56"/>
  <c r="J28" i="56"/>
  <c r="I28" i="56"/>
  <c r="J27" i="56"/>
  <c r="I27" i="56"/>
  <c r="J26" i="56"/>
  <c r="I26" i="56"/>
  <c r="J25" i="56"/>
  <c r="I25" i="56"/>
  <c r="J24" i="56"/>
  <c r="I24" i="56"/>
  <c r="J23" i="56"/>
  <c r="I23" i="56"/>
  <c r="J22" i="56"/>
  <c r="I22" i="56"/>
  <c r="J21" i="56"/>
  <c r="I21" i="56"/>
  <c r="J20" i="56"/>
  <c r="I20" i="56"/>
  <c r="J19" i="56"/>
  <c r="I19" i="56"/>
  <c r="J18" i="56"/>
  <c r="I18" i="56"/>
  <c r="J17" i="56"/>
  <c r="I17" i="56"/>
  <c r="J15" i="56"/>
  <c r="I15" i="56"/>
  <c r="J14" i="56"/>
  <c r="I14" i="56"/>
  <c r="J13" i="56"/>
  <c r="I13" i="56"/>
  <c r="J5" i="56"/>
  <c r="J6" i="56"/>
  <c r="J7" i="56"/>
  <c r="J8" i="56"/>
  <c r="J9" i="56"/>
  <c r="J10" i="56"/>
  <c r="J11" i="56"/>
  <c r="I4" i="56"/>
  <c r="I5" i="56"/>
  <c r="I6" i="56"/>
  <c r="I7" i="56"/>
  <c r="I8" i="56"/>
  <c r="I9" i="56"/>
  <c r="I10" i="56"/>
  <c r="I11" i="56"/>
  <c r="H4" i="56"/>
  <c r="J88" i="56" l="1"/>
  <c r="J126" i="56"/>
  <c r="I273" i="56"/>
  <c r="I88" i="56"/>
  <c r="J112" i="56"/>
  <c r="J12" i="56"/>
  <c r="J30" i="56"/>
  <c r="J62" i="56"/>
  <c r="J16" i="56"/>
  <c r="J43" i="56"/>
  <c r="J51" i="56"/>
  <c r="I215" i="56"/>
  <c r="J333" i="56"/>
  <c r="I316" i="56"/>
  <c r="I12" i="56"/>
  <c r="I43" i="56"/>
  <c r="I151" i="56"/>
  <c r="I288" i="56"/>
  <c r="I220" i="56"/>
  <c r="J325" i="56"/>
  <c r="K30" i="56"/>
  <c r="J151" i="56"/>
  <c r="J316" i="56"/>
  <c r="I16" i="56"/>
  <c r="J298" i="56"/>
  <c r="I298" i="56"/>
  <c r="I190" i="56"/>
  <c r="J220" i="56"/>
  <c r="I51" i="56"/>
  <c r="I126" i="56"/>
  <c r="I30" i="56"/>
  <c r="I62" i="56"/>
  <c r="I325" i="56"/>
  <c r="I333" i="56"/>
  <c r="K126" i="56"/>
  <c r="K205" i="56"/>
  <c r="K200" i="56"/>
  <c r="K272" i="56"/>
  <c r="K280" i="56"/>
  <c r="K155" i="56"/>
  <c r="K14" i="59"/>
  <c r="K20" i="59"/>
  <c r="J20" i="59" s="1"/>
  <c r="K24" i="59"/>
  <c r="J24" i="59" s="1"/>
  <c r="K26" i="59"/>
  <c r="J26" i="59" s="1"/>
  <c r="K30" i="59"/>
  <c r="J30" i="59" s="1"/>
  <c r="K32" i="59"/>
  <c r="J32" i="59" s="1"/>
  <c r="K33" i="59"/>
  <c r="K42" i="59"/>
  <c r="J42" i="59" s="1"/>
  <c r="AB49" i="59"/>
  <c r="AE49" i="59" s="1"/>
  <c r="AB48" i="59"/>
  <c r="AE44" i="59"/>
  <c r="AG44" i="59" s="1"/>
  <c r="AE43" i="59"/>
  <c r="AG43" i="59" s="1"/>
  <c r="AW20" i="53"/>
  <c r="J192" i="56" l="1"/>
  <c r="J33" i="59"/>
  <c r="J205" i="56"/>
  <c r="J14" i="59"/>
  <c r="K47" i="59"/>
  <c r="J47" i="59" s="1"/>
  <c r="K29" i="59"/>
  <c r="J29" i="59" s="1"/>
  <c r="K17" i="59"/>
  <c r="J17" i="59" s="1"/>
  <c r="K40" i="59"/>
  <c r="J40" i="59" s="1"/>
  <c r="K28" i="59"/>
  <c r="J28" i="59" s="1"/>
  <c r="K16" i="59"/>
  <c r="J16" i="59" s="1"/>
  <c r="K37" i="59"/>
  <c r="J37" i="59" s="1"/>
  <c r="K31" i="59"/>
  <c r="J31" i="59" s="1"/>
  <c r="K25" i="59"/>
  <c r="J25" i="59" s="1"/>
  <c r="AW28" i="53"/>
  <c r="AX20" i="53"/>
  <c r="AZ20" i="53"/>
  <c r="AZ28" i="53" s="1"/>
  <c r="K36" i="59"/>
  <c r="J36" i="59" s="1"/>
  <c r="K44" i="59"/>
  <c r="J44" i="59" s="1"/>
  <c r="AE48" i="59"/>
  <c r="BH20" i="53" s="1"/>
  <c r="BG20" i="53"/>
  <c r="BG28" i="53" s="1"/>
  <c r="BA20" i="53"/>
  <c r="BI20" i="53"/>
  <c r="BI28" i="53" s="1"/>
  <c r="K46" i="59"/>
  <c r="J46" i="59" s="1"/>
  <c r="K202" i="56"/>
  <c r="BB20" i="53"/>
  <c r="BB28" i="53" s="1"/>
  <c r="K60" i="59"/>
  <c r="K52" i="59"/>
  <c r="J52" i="59" s="1"/>
  <c r="AY20" i="53"/>
  <c r="K43" i="59"/>
  <c r="J43" i="59" s="1"/>
  <c r="K41" i="59"/>
  <c r="J41" i="59" s="1"/>
  <c r="K48" i="59"/>
  <c r="J48" i="59" s="1"/>
  <c r="K53" i="59"/>
  <c r="J53" i="59" s="1"/>
  <c r="K57" i="59"/>
  <c r="J57" i="59" s="1"/>
  <c r="K51" i="59"/>
  <c r="J51" i="59" s="1"/>
  <c r="K19" i="59"/>
  <c r="J19" i="59" s="1"/>
  <c r="K56" i="59"/>
  <c r="J56" i="59" s="1"/>
  <c r="K58" i="59"/>
  <c r="J58" i="59" s="1"/>
  <c r="K15" i="59"/>
  <c r="J15" i="59" s="1"/>
  <c r="K54" i="59"/>
  <c r="J54" i="59" s="1"/>
  <c r="K59" i="59"/>
  <c r="J59" i="59" s="1"/>
  <c r="K22" i="59"/>
  <c r="J22" i="59" s="1"/>
  <c r="K50" i="59"/>
  <c r="J50" i="59" s="1"/>
  <c r="K21" i="59"/>
  <c r="J21" i="59" s="1"/>
  <c r="K38" i="59"/>
  <c r="J38" i="59" s="1"/>
  <c r="K49" i="59"/>
  <c r="J49" i="59" s="1"/>
  <c r="K35" i="59"/>
  <c r="J35" i="59" s="1"/>
  <c r="K27" i="59"/>
  <c r="J27" i="59" s="1"/>
  <c r="K55" i="59"/>
  <c r="J55" i="59" s="1"/>
  <c r="K34" i="59"/>
  <c r="J34" i="59" s="1"/>
  <c r="K18" i="59"/>
  <c r="J18" i="59" s="1"/>
  <c r="K39" i="59"/>
  <c r="J39" i="59" s="1"/>
  <c r="K23" i="59"/>
  <c r="J23" i="59" s="1"/>
  <c r="K13" i="59"/>
  <c r="J13" i="59" s="1"/>
  <c r="K12" i="59"/>
  <c r="J12" i="59" s="1"/>
  <c r="J278" i="56" l="1"/>
  <c r="J60" i="59"/>
  <c r="K45" i="59"/>
  <c r="J45" i="59" s="1"/>
  <c r="DL20" i="53"/>
  <c r="AX28" i="53"/>
  <c r="BJ20" i="53"/>
  <c r="BJ28" i="53" s="1"/>
  <c r="BC20" i="53"/>
  <c r="BH28" i="53"/>
  <c r="J238" i="56"/>
  <c r="J163" i="56"/>
  <c r="J272" i="56"/>
  <c r="J193" i="56"/>
  <c r="J223" i="56"/>
  <c r="AY28" i="53"/>
  <c r="J202" i="56"/>
  <c r="J264" i="56"/>
  <c r="J200" i="56"/>
  <c r="BA28" i="53"/>
  <c r="J280" i="56"/>
  <c r="J255" i="56"/>
  <c r="J191" i="56"/>
  <c r="J194" i="56"/>
  <c r="J253" i="56"/>
  <c r="J257" i="56"/>
  <c r="J247" i="56"/>
  <c r="J279" i="56"/>
  <c r="K11" i="59"/>
  <c r="J11" i="59" s="1"/>
  <c r="K10" i="59"/>
  <c r="J10" i="59" s="1"/>
  <c r="K9" i="59"/>
  <c r="J9" i="59" s="1"/>
  <c r="K8" i="59"/>
  <c r="J8" i="59" s="1"/>
  <c r="K175" i="56"/>
  <c r="J229" i="56" l="1"/>
  <c r="J251" i="56" s="1"/>
  <c r="DL28" i="53"/>
  <c r="DO20" i="53"/>
  <c r="DO28" i="53" s="1"/>
  <c r="J273" i="56"/>
  <c r="J288" i="56"/>
  <c r="J164" i="56"/>
  <c r="J169" i="56"/>
  <c r="J155" i="56"/>
  <c r="J215" i="56"/>
  <c r="BK20" i="53"/>
  <c r="BC28" i="53"/>
  <c r="K7" i="59"/>
  <c r="J7" i="59" s="1"/>
  <c r="BK28" i="53" l="1"/>
  <c r="J175" i="56"/>
  <c r="J190" i="56" s="1"/>
  <c r="J334" i="56" s="1"/>
  <c r="K235" i="56"/>
  <c r="I111" i="56" l="1"/>
  <c r="I112" i="56" s="1"/>
  <c r="K111" i="56"/>
  <c r="I235" i="56" l="1"/>
  <c r="I251" i="56" s="1"/>
  <c r="I334" i="56" s="1"/>
  <c r="F111" i="56"/>
  <c r="B14" i="53"/>
  <c r="B20" i="53"/>
  <c r="B28" i="53" l="1"/>
  <c r="K304" i="56" l="1"/>
  <c r="K314" i="56"/>
  <c r="E333" i="56" l="1"/>
  <c r="G330" i="56"/>
  <c r="G332" i="56"/>
  <c r="D333" i="56"/>
  <c r="H331" i="56"/>
  <c r="E325" i="56"/>
  <c r="D325" i="56"/>
  <c r="E316" i="56"/>
  <c r="H315" i="56"/>
  <c r="D316" i="56"/>
  <c r="G270" i="56"/>
  <c r="H269" i="56"/>
  <c r="H249" i="56"/>
  <c r="H250" i="56"/>
  <c r="E251" i="56"/>
  <c r="D251" i="56"/>
  <c r="G214" i="56"/>
  <c r="E215" i="56"/>
  <c r="D215" i="56"/>
  <c r="L334" i="56" l="1"/>
  <c r="P334" i="56"/>
  <c r="M334" i="56"/>
  <c r="O334" i="56"/>
  <c r="N334" i="56"/>
  <c r="Q334" i="56"/>
  <c r="E298" i="56"/>
  <c r="E288" i="56"/>
  <c r="E220" i="56"/>
  <c r="E190" i="56"/>
  <c r="E151" i="56"/>
  <c r="E126" i="56"/>
  <c r="E88" i="56"/>
  <c r="E62" i="56"/>
  <c r="E51" i="56"/>
  <c r="E43" i="56"/>
  <c r="E30" i="56"/>
  <c r="E16" i="56"/>
  <c r="E12" i="56"/>
  <c r="G4" i="56"/>
  <c r="H5" i="56"/>
  <c r="H6" i="56"/>
  <c r="H7" i="56"/>
  <c r="H8" i="56"/>
  <c r="H9" i="56"/>
  <c r="H11" i="56"/>
  <c r="H13" i="56"/>
  <c r="H14" i="56"/>
  <c r="H15" i="56"/>
  <c r="H17" i="56"/>
  <c r="H18" i="56"/>
  <c r="H19" i="56"/>
  <c r="H20" i="56"/>
  <c r="H21" i="56"/>
  <c r="H22" i="56"/>
  <c r="H23" i="56"/>
  <c r="H24" i="56"/>
  <c r="H25" i="56"/>
  <c r="H26" i="56"/>
  <c r="H27" i="56"/>
  <c r="H28" i="56"/>
  <c r="H29" i="56"/>
  <c r="H31" i="56"/>
  <c r="H32" i="56"/>
  <c r="H33" i="56"/>
  <c r="H34" i="56"/>
  <c r="H35" i="56"/>
  <c r="H36" i="56"/>
  <c r="H37" i="56"/>
  <c r="H38" i="56"/>
  <c r="H39" i="56"/>
  <c r="H41" i="56"/>
  <c r="H42" i="56"/>
  <c r="H44" i="56"/>
  <c r="H45" i="56"/>
  <c r="H46" i="56"/>
  <c r="H47" i="56"/>
  <c r="H48" i="56"/>
  <c r="H49" i="56"/>
  <c r="H50" i="56"/>
  <c r="H52" i="56"/>
  <c r="H53" i="56"/>
  <c r="H54" i="56"/>
  <c r="H55" i="56"/>
  <c r="H56" i="56"/>
  <c r="H57" i="56"/>
  <c r="H58" i="56"/>
  <c r="H59" i="56"/>
  <c r="H60" i="56"/>
  <c r="H61" i="56"/>
  <c r="H64" i="56"/>
  <c r="H65" i="56"/>
  <c r="H66" i="56"/>
  <c r="H67" i="56"/>
  <c r="H68" i="56"/>
  <c r="H69" i="56"/>
  <c r="H70" i="56"/>
  <c r="H71" i="56"/>
  <c r="H72" i="56"/>
  <c r="H73" i="56"/>
  <c r="H74" i="56"/>
  <c r="H75" i="56"/>
  <c r="H76" i="56"/>
  <c r="H77" i="56"/>
  <c r="H78" i="56"/>
  <c r="H79" i="56"/>
  <c r="H80" i="56"/>
  <c r="H81" i="56"/>
  <c r="H82" i="56"/>
  <c r="H83" i="56"/>
  <c r="H84" i="56"/>
  <c r="H85" i="56"/>
  <c r="H86" i="56"/>
  <c r="H87" i="56"/>
  <c r="H89" i="56"/>
  <c r="H90" i="56"/>
  <c r="H91" i="56"/>
  <c r="H92" i="56"/>
  <c r="H93" i="56"/>
  <c r="H94" i="56"/>
  <c r="H95" i="56"/>
  <c r="H96" i="56"/>
  <c r="H97" i="56"/>
  <c r="H99" i="56"/>
  <c r="H100" i="56"/>
  <c r="H101" i="56"/>
  <c r="H102" i="56"/>
  <c r="H103" i="56"/>
  <c r="H104" i="56"/>
  <c r="H105" i="56"/>
  <c r="H106" i="56"/>
  <c r="H107" i="56"/>
  <c r="H108" i="56"/>
  <c r="H109" i="56"/>
  <c r="H113" i="56"/>
  <c r="H114" i="56"/>
  <c r="H115" i="56"/>
  <c r="H116" i="56"/>
  <c r="H117" i="56"/>
  <c r="H118" i="56"/>
  <c r="H119" i="56"/>
  <c r="H120" i="56"/>
  <c r="H121" i="56"/>
  <c r="H122" i="56"/>
  <c r="H123" i="56"/>
  <c r="H124" i="56"/>
  <c r="H125" i="56"/>
  <c r="H127" i="56"/>
  <c r="H128" i="56"/>
  <c r="H129" i="56"/>
  <c r="H130" i="56"/>
  <c r="H132" i="56"/>
  <c r="H133" i="56"/>
  <c r="H135" i="56"/>
  <c r="H136" i="56"/>
  <c r="H137" i="56"/>
  <c r="H138" i="56"/>
  <c r="H139" i="56"/>
  <c r="H140" i="56"/>
  <c r="H141" i="56"/>
  <c r="H142" i="56"/>
  <c r="H143" i="56"/>
  <c r="H144" i="56"/>
  <c r="H145" i="56"/>
  <c r="H146" i="56"/>
  <c r="H147" i="56"/>
  <c r="H148" i="56"/>
  <c r="H149" i="56"/>
  <c r="H150" i="56"/>
  <c r="H152" i="56"/>
  <c r="H153" i="56"/>
  <c r="H154" i="56"/>
  <c r="H155" i="56"/>
  <c r="H157" i="56"/>
  <c r="H158" i="56"/>
  <c r="H159" i="56"/>
  <c r="H160" i="56"/>
  <c r="H161" i="56"/>
  <c r="H162" i="56"/>
  <c r="H163" i="56"/>
  <c r="H165" i="56"/>
  <c r="H166" i="56"/>
  <c r="H167" i="56"/>
  <c r="H168" i="56"/>
  <c r="H170" i="56"/>
  <c r="H171" i="56"/>
  <c r="H172" i="56"/>
  <c r="H173" i="56"/>
  <c r="H174" i="56"/>
  <c r="H175" i="56"/>
  <c r="H176" i="56"/>
  <c r="H177" i="56"/>
  <c r="H178" i="56"/>
  <c r="H179" i="56"/>
  <c r="H180" i="56"/>
  <c r="H181" i="56"/>
  <c r="H182" i="56"/>
  <c r="H183" i="56"/>
  <c r="H184" i="56"/>
  <c r="H185" i="56"/>
  <c r="H186" i="56"/>
  <c r="H187" i="56"/>
  <c r="H188" i="56"/>
  <c r="H189" i="56"/>
  <c r="H194" i="56"/>
  <c r="H195" i="56"/>
  <c r="H197" i="56"/>
  <c r="H200" i="56"/>
  <c r="H202" i="56"/>
  <c r="H204" i="56"/>
  <c r="H205" i="56"/>
  <c r="H206" i="56"/>
  <c r="H207" i="56"/>
  <c r="H208" i="56"/>
  <c r="H209" i="56"/>
  <c r="H211" i="56"/>
  <c r="H212" i="56"/>
  <c r="H213" i="56"/>
  <c r="H216" i="56"/>
  <c r="H217" i="56"/>
  <c r="H218" i="56"/>
  <c r="H222" i="56"/>
  <c r="H223" i="56"/>
  <c r="H224" i="56"/>
  <c r="H226" i="56"/>
  <c r="H228" i="56"/>
  <c r="H230" i="56"/>
  <c r="H232" i="56"/>
  <c r="H234" i="56"/>
  <c r="H235" i="56"/>
  <c r="H237" i="56"/>
  <c r="H239" i="56"/>
  <c r="H241" i="56"/>
  <c r="H242" i="56"/>
  <c r="H243" i="56"/>
  <c r="H247" i="56"/>
  <c r="H248" i="56"/>
  <c r="H252" i="56"/>
  <c r="H256" i="56"/>
  <c r="H259" i="56"/>
  <c r="H260" i="56"/>
  <c r="H261" i="56"/>
  <c r="H262" i="56"/>
  <c r="H263" i="56"/>
  <c r="H265" i="56"/>
  <c r="H275" i="56"/>
  <c r="H276" i="56"/>
  <c r="H277" i="56"/>
  <c r="H278" i="56"/>
  <c r="H279" i="56"/>
  <c r="H280" i="56"/>
  <c r="H281" i="56"/>
  <c r="H282" i="56"/>
  <c r="H283" i="56"/>
  <c r="H284" i="56"/>
  <c r="H285" i="56"/>
  <c r="H286" i="56"/>
  <c r="H287" i="56"/>
  <c r="H289" i="56"/>
  <c r="H290" i="56"/>
  <c r="H291" i="56"/>
  <c r="H292" i="56"/>
  <c r="H293" i="56"/>
  <c r="H294" i="56"/>
  <c r="H295" i="56"/>
  <c r="H296" i="56"/>
  <c r="H297" i="56"/>
  <c r="H299" i="56"/>
  <c r="H300" i="56"/>
  <c r="H301" i="56"/>
  <c r="H302" i="56"/>
  <c r="H303" i="56"/>
  <c r="H304" i="56"/>
  <c r="H305" i="56"/>
  <c r="H306" i="56"/>
  <c r="H307" i="56"/>
  <c r="H308" i="56"/>
  <c r="H309" i="56"/>
  <c r="H310" i="56"/>
  <c r="H311" i="56"/>
  <c r="H312" i="56"/>
  <c r="H313" i="56"/>
  <c r="H314" i="56"/>
  <c r="H317" i="56"/>
  <c r="H318" i="56"/>
  <c r="H319" i="56"/>
  <c r="H320" i="56"/>
  <c r="H321" i="56"/>
  <c r="H322" i="56"/>
  <c r="H323" i="56"/>
  <c r="H326" i="56"/>
  <c r="H328" i="56"/>
  <c r="H329" i="56"/>
  <c r="G123" i="56"/>
  <c r="G14" i="56"/>
  <c r="G15" i="56"/>
  <c r="G17" i="56"/>
  <c r="G18" i="56"/>
  <c r="G19" i="56"/>
  <c r="G20" i="56"/>
  <c r="G21" i="56"/>
  <c r="G22" i="56"/>
  <c r="G23" i="56"/>
  <c r="G24" i="56"/>
  <c r="G25" i="56"/>
  <c r="G26" i="56"/>
  <c r="G27" i="56"/>
  <c r="G28" i="56"/>
  <c r="G29" i="56"/>
  <c r="G32" i="56"/>
  <c r="G34" i="56"/>
  <c r="G35" i="56"/>
  <c r="G36" i="56"/>
  <c r="G37" i="56"/>
  <c r="G38" i="56"/>
  <c r="G39" i="56"/>
  <c r="G41" i="56"/>
  <c r="G42" i="56"/>
  <c r="G44" i="56"/>
  <c r="G46" i="56"/>
  <c r="G47" i="56"/>
  <c r="G48" i="56"/>
  <c r="G49" i="56"/>
  <c r="G52" i="56"/>
  <c r="G53" i="56"/>
  <c r="G54" i="56"/>
  <c r="G55" i="56"/>
  <c r="G56" i="56"/>
  <c r="G57" i="56"/>
  <c r="G58" i="56"/>
  <c r="G60" i="56"/>
  <c r="G61" i="56"/>
  <c r="G63" i="56"/>
  <c r="G64" i="56"/>
  <c r="G65" i="56"/>
  <c r="G66" i="56"/>
  <c r="G67" i="56"/>
  <c r="G68" i="56"/>
  <c r="G69" i="56"/>
  <c r="G70" i="56"/>
  <c r="G71" i="56"/>
  <c r="G72" i="56"/>
  <c r="G73" i="56"/>
  <c r="G74" i="56"/>
  <c r="G75" i="56"/>
  <c r="G76" i="56"/>
  <c r="G77" i="56"/>
  <c r="G78" i="56"/>
  <c r="G79" i="56"/>
  <c r="G80" i="56"/>
  <c r="G81" i="56"/>
  <c r="G82" i="56"/>
  <c r="G84" i="56"/>
  <c r="G85" i="56"/>
  <c r="G86" i="56"/>
  <c r="G87" i="56"/>
  <c r="G89" i="56"/>
  <c r="G90" i="56"/>
  <c r="G91" i="56"/>
  <c r="G94" i="56"/>
  <c r="G95" i="56"/>
  <c r="G96" i="56"/>
  <c r="G97" i="56"/>
  <c r="G98" i="56"/>
  <c r="G99" i="56"/>
  <c r="G100" i="56"/>
  <c r="G101" i="56"/>
  <c r="G102" i="56"/>
  <c r="G103" i="56"/>
  <c r="G104" i="56"/>
  <c r="G105" i="56"/>
  <c r="G106" i="56"/>
  <c r="G107" i="56"/>
  <c r="G108" i="56"/>
  <c r="G109" i="56"/>
  <c r="G113" i="56"/>
  <c r="G114" i="56"/>
  <c r="G115" i="56"/>
  <c r="G116" i="56"/>
  <c r="G117" i="56"/>
  <c r="G118" i="56"/>
  <c r="G119" i="56"/>
  <c r="G120" i="56"/>
  <c r="G121" i="56"/>
  <c r="G122" i="56"/>
  <c r="G124" i="56"/>
  <c r="G125" i="56"/>
  <c r="G128" i="56"/>
  <c r="G129" i="56"/>
  <c r="G130" i="56"/>
  <c r="G133" i="56"/>
  <c r="G134" i="56"/>
  <c r="G135" i="56"/>
  <c r="G136" i="56"/>
  <c r="G138" i="56"/>
  <c r="G139" i="56"/>
  <c r="G140" i="56"/>
  <c r="G141" i="56"/>
  <c r="G142" i="56"/>
  <c r="G143" i="56"/>
  <c r="G144" i="56"/>
  <c r="G146" i="56"/>
  <c r="G147" i="56"/>
  <c r="G148" i="56"/>
  <c r="G149" i="56"/>
  <c r="G150" i="56"/>
  <c r="G154" i="56"/>
  <c r="G155" i="56"/>
  <c r="G162" i="56"/>
  <c r="G165" i="56"/>
  <c r="G166" i="56"/>
  <c r="G168" i="56"/>
  <c r="G170" i="56"/>
  <c r="G172" i="56"/>
  <c r="G173" i="56"/>
  <c r="G174" i="56"/>
  <c r="G175" i="56"/>
  <c r="G176" i="56"/>
  <c r="G177" i="56"/>
  <c r="G178" i="56"/>
  <c r="G179" i="56"/>
  <c r="G180" i="56"/>
  <c r="G181" i="56"/>
  <c r="G182" i="56"/>
  <c r="G185" i="56"/>
  <c r="G186" i="56"/>
  <c r="G187" i="56"/>
  <c r="G188" i="56"/>
  <c r="G189" i="56"/>
  <c r="G192" i="56"/>
  <c r="G199" i="56"/>
  <c r="G200" i="56"/>
  <c r="G201" i="56"/>
  <c r="G202" i="56"/>
  <c r="G205" i="56"/>
  <c r="G206" i="56"/>
  <c r="G207" i="56"/>
  <c r="G208" i="56"/>
  <c r="G209" i="56"/>
  <c r="G211" i="56"/>
  <c r="G212" i="56"/>
  <c r="G213" i="56"/>
  <c r="G216" i="56"/>
  <c r="G217" i="56"/>
  <c r="G218" i="56"/>
  <c r="G219" i="56"/>
  <c r="G222" i="56"/>
  <c r="G224" i="56"/>
  <c r="G227" i="56"/>
  <c r="G228" i="56"/>
  <c r="G229" i="56"/>
  <c r="G230" i="56"/>
  <c r="G231" i="56"/>
  <c r="G232" i="56"/>
  <c r="G233" i="56"/>
  <c r="G235" i="56"/>
  <c r="G236" i="56"/>
  <c r="G237" i="56"/>
  <c r="G239" i="56"/>
  <c r="G241" i="56"/>
  <c r="G242" i="56"/>
  <c r="G243" i="56"/>
  <c r="G245" i="56"/>
  <c r="G246" i="56"/>
  <c r="G248" i="56"/>
  <c r="G252" i="56"/>
  <c r="G254" i="56"/>
  <c r="G256" i="56"/>
  <c r="G258" i="56"/>
  <c r="G259" i="56"/>
  <c r="G260" i="56"/>
  <c r="G261" i="56"/>
  <c r="G262" i="56"/>
  <c r="G263" i="56"/>
  <c r="G264" i="56"/>
  <c r="G265" i="56"/>
  <c r="G276" i="56"/>
  <c r="G280" i="56"/>
  <c r="G282" i="56"/>
  <c r="G283" i="56"/>
  <c r="G284" i="56"/>
  <c r="G285" i="56"/>
  <c r="G286" i="56"/>
  <c r="G287" i="56"/>
  <c r="G290" i="56"/>
  <c r="G291" i="56"/>
  <c r="G292" i="56"/>
  <c r="G293" i="56"/>
  <c r="G294" i="56"/>
  <c r="G295" i="56"/>
  <c r="G296" i="56"/>
  <c r="G297" i="56"/>
  <c r="G299" i="56"/>
  <c r="G300" i="56"/>
  <c r="G301" i="56"/>
  <c r="G302" i="56"/>
  <c r="G303" i="56"/>
  <c r="G305" i="56"/>
  <c r="G306" i="56"/>
  <c r="G307" i="56"/>
  <c r="G308" i="56"/>
  <c r="G309" i="56"/>
  <c r="G310" i="56"/>
  <c r="G311" i="56"/>
  <c r="G312" i="56"/>
  <c r="G313" i="56"/>
  <c r="G317" i="56"/>
  <c r="G318" i="56"/>
  <c r="G319" i="56"/>
  <c r="G320" i="56"/>
  <c r="G321" i="56"/>
  <c r="G322" i="56"/>
  <c r="G323" i="56"/>
  <c r="G326" i="56"/>
  <c r="G327" i="56"/>
  <c r="G329" i="56"/>
  <c r="G5" i="56"/>
  <c r="G6" i="56"/>
  <c r="G7" i="56"/>
  <c r="G9" i="56"/>
  <c r="G10" i="56"/>
  <c r="G11" i="56"/>
  <c r="D12" i="56"/>
  <c r="D298" i="56"/>
  <c r="D288" i="56"/>
  <c r="D220" i="56"/>
  <c r="D190" i="56"/>
  <c r="D151" i="56"/>
  <c r="D126" i="56"/>
  <c r="D88" i="56"/>
  <c r="D62" i="56"/>
  <c r="D51" i="56"/>
  <c r="D43" i="56"/>
  <c r="D30" i="56"/>
  <c r="D16" i="56"/>
  <c r="G220" i="56" l="1"/>
  <c r="H51" i="56"/>
  <c r="H30" i="56"/>
  <c r="G30" i="56"/>
  <c r="H62" i="56"/>
  <c r="G126" i="56"/>
  <c r="H126" i="56"/>
  <c r="H16" i="56"/>
  <c r="H298" i="56"/>
  <c r="H316" i="56"/>
  <c r="F23" i="56"/>
  <c r="F14" i="56"/>
  <c r="F24" i="56"/>
  <c r="F15" i="56"/>
  <c r="F25" i="56"/>
  <c r="F17" i="56"/>
  <c r="F28" i="56"/>
  <c r="F20" i="56"/>
  <c r="F29" i="56"/>
  <c r="F22" i="56"/>
  <c r="F27" i="56"/>
  <c r="F19" i="56"/>
  <c r="F26" i="56"/>
  <c r="F18" i="56"/>
  <c r="F317" i="56"/>
  <c r="F47" i="56"/>
  <c r="F56" i="56"/>
  <c r="F301" i="56"/>
  <c r="F292" i="56"/>
  <c r="F37" i="56"/>
  <c r="F312" i="56"/>
  <c r="F21" i="56"/>
  <c r="F181" i="56"/>
  <c r="F173" i="56"/>
  <c r="F155" i="56"/>
  <c r="F121" i="56"/>
  <c r="F113" i="56"/>
  <c r="F102" i="56"/>
  <c r="F265" i="56"/>
  <c r="F310" i="56"/>
  <c r="F94" i="56"/>
  <c r="F82" i="56"/>
  <c r="F74" i="56"/>
  <c r="F66" i="56"/>
  <c r="F318" i="56"/>
  <c r="F91" i="56"/>
  <c r="F313" i="56"/>
  <c r="F305" i="56"/>
  <c r="F186" i="56"/>
  <c r="F138" i="56"/>
  <c r="F125" i="56"/>
  <c r="F116" i="56"/>
  <c r="F105" i="56"/>
  <c r="F97" i="56"/>
  <c r="F282" i="56"/>
  <c r="F120" i="56"/>
  <c r="F109" i="56"/>
  <c r="F101" i="56"/>
  <c r="F130" i="56"/>
  <c r="F263" i="56"/>
  <c r="F124" i="56"/>
  <c r="F96" i="56"/>
  <c r="F228" i="56"/>
  <c r="F119" i="56"/>
  <c r="F108" i="56"/>
  <c r="F100" i="56"/>
  <c r="F129" i="56"/>
  <c r="F319" i="56"/>
  <c r="F295" i="56"/>
  <c r="F309" i="56"/>
  <c r="F300" i="56"/>
  <c r="F291" i="56"/>
  <c r="F308" i="56"/>
  <c r="F329" i="56"/>
  <c r="F7" i="56"/>
  <c r="F321" i="56"/>
  <c r="F143" i="56"/>
  <c r="F46" i="56"/>
  <c r="F35" i="56"/>
  <c r="F320" i="56"/>
  <c r="F280" i="56"/>
  <c r="F243" i="56"/>
  <c r="F232" i="56"/>
  <c r="F180" i="56"/>
  <c r="F172" i="56"/>
  <c r="F154" i="56"/>
  <c r="F81" i="56"/>
  <c r="F73" i="56"/>
  <c r="F65" i="56"/>
  <c r="F55" i="56"/>
  <c r="F44" i="56"/>
  <c r="F34" i="56"/>
  <c r="F326" i="56"/>
  <c r="F322" i="56"/>
  <c r="F299" i="56"/>
  <c r="F290" i="56"/>
  <c r="F189" i="56"/>
  <c r="F179" i="56"/>
  <c r="F170" i="56"/>
  <c r="F90" i="56"/>
  <c r="F80" i="56"/>
  <c r="F72" i="56"/>
  <c r="F64" i="56"/>
  <c r="F54" i="56"/>
  <c r="F307" i="56"/>
  <c r="F297" i="56"/>
  <c r="F287" i="56"/>
  <c r="F230" i="56"/>
  <c r="F89" i="56"/>
  <c r="F79" i="56"/>
  <c r="F71" i="56"/>
  <c r="F53" i="56"/>
  <c r="F323" i="56"/>
  <c r="F306" i="56"/>
  <c r="F296" i="56"/>
  <c r="F286" i="56"/>
  <c r="F61" i="56"/>
  <c r="F222" i="56"/>
  <c r="F218" i="56"/>
  <c r="F207" i="56"/>
  <c r="F260" i="56"/>
  <c r="F261" i="56"/>
  <c r="F209" i="56"/>
  <c r="F6" i="56"/>
  <c r="F242" i="56"/>
  <c r="F241" i="56"/>
  <c r="F188" i="56"/>
  <c r="F178" i="56"/>
  <c r="F118" i="56"/>
  <c r="F107" i="56"/>
  <c r="F99" i="56"/>
  <c r="F208" i="56"/>
  <c r="F187" i="56"/>
  <c r="F128" i="56"/>
  <c r="F117" i="56"/>
  <c r="F106" i="56"/>
  <c r="F87" i="56"/>
  <c r="F142" i="56"/>
  <c r="F42" i="56"/>
  <c r="F11" i="56"/>
  <c r="F147" i="56"/>
  <c r="F86" i="56"/>
  <c r="F60" i="56"/>
  <c r="F9" i="56"/>
  <c r="F311" i="56"/>
  <c r="F302" i="56"/>
  <c r="F293" i="56"/>
  <c r="F283" i="56"/>
  <c r="F235" i="56"/>
  <c r="F224" i="56"/>
  <c r="F211" i="56"/>
  <c r="F200" i="56"/>
  <c r="F182" i="56"/>
  <c r="F174" i="56"/>
  <c r="F162" i="56"/>
  <c r="F144" i="56"/>
  <c r="F135" i="56"/>
  <c r="F122" i="56"/>
  <c r="F114" i="56"/>
  <c r="F103" i="56"/>
  <c r="F95" i="56"/>
  <c r="F84" i="56"/>
  <c r="F75" i="56"/>
  <c r="F67" i="56"/>
  <c r="F57" i="56"/>
  <c r="F36" i="56"/>
  <c r="F133" i="56"/>
  <c r="F276" i="56"/>
  <c r="F150" i="56"/>
  <c r="F32" i="56"/>
  <c r="F256" i="56"/>
  <c r="F206" i="56"/>
  <c r="F149" i="56"/>
  <c r="F239" i="56"/>
  <c r="F216" i="56"/>
  <c r="F205" i="56"/>
  <c r="F177" i="56"/>
  <c r="F168" i="56"/>
  <c r="F148" i="56"/>
  <c r="F139" i="56"/>
  <c r="F78" i="56"/>
  <c r="F70" i="56"/>
  <c r="F52" i="56"/>
  <c r="F39" i="56"/>
  <c r="F259" i="56"/>
  <c r="F141" i="56"/>
  <c r="F217" i="56"/>
  <c r="F41" i="56"/>
  <c r="F252" i="56"/>
  <c r="F213" i="56"/>
  <c r="F176" i="56"/>
  <c r="F77" i="56"/>
  <c r="F49" i="56"/>
  <c r="F5" i="56"/>
  <c r="F123" i="56"/>
  <c r="F140" i="56"/>
  <c r="F285" i="56"/>
  <c r="F237" i="56"/>
  <c r="F202" i="56"/>
  <c r="F166" i="56"/>
  <c r="F69" i="56"/>
  <c r="F38" i="56"/>
  <c r="F303" i="56"/>
  <c r="F294" i="56"/>
  <c r="F284" i="56"/>
  <c r="F262" i="56"/>
  <c r="F248" i="56"/>
  <c r="F212" i="56"/>
  <c r="F185" i="56"/>
  <c r="F175" i="56"/>
  <c r="F165" i="56"/>
  <c r="F146" i="56"/>
  <c r="F136" i="56"/>
  <c r="F115" i="56"/>
  <c r="F104" i="56"/>
  <c r="F85" i="56"/>
  <c r="F76" i="56"/>
  <c r="F68" i="56"/>
  <c r="F58" i="56"/>
  <c r="F48" i="56"/>
  <c r="F4" i="56"/>
  <c r="E334" i="56"/>
  <c r="D334" i="56"/>
  <c r="F126" i="56" l="1"/>
  <c r="F30" i="56"/>
  <c r="AA8" i="53" l="1"/>
  <c r="J28" i="53" l="1"/>
  <c r="K28" i="53"/>
  <c r="O6" i="53"/>
  <c r="DC7" i="53" l="1"/>
  <c r="DD7" i="53"/>
  <c r="DC8" i="53"/>
  <c r="DD8" i="53"/>
  <c r="DC9" i="53"/>
  <c r="DD9" i="53"/>
  <c r="DC10" i="53"/>
  <c r="DD10" i="53"/>
  <c r="DC11" i="53"/>
  <c r="DD11" i="53"/>
  <c r="DC12" i="53"/>
  <c r="DD12" i="53"/>
  <c r="DC13" i="53"/>
  <c r="DD13" i="53"/>
  <c r="DC14" i="53"/>
  <c r="DD14" i="53"/>
  <c r="DC15" i="53"/>
  <c r="DD15" i="53"/>
  <c r="DC16" i="53"/>
  <c r="DD16" i="53"/>
  <c r="DC17" i="53"/>
  <c r="DD17" i="53"/>
  <c r="DC18" i="53"/>
  <c r="DD18" i="53"/>
  <c r="DC19" i="53"/>
  <c r="DD19" i="53"/>
  <c r="DC20" i="53"/>
  <c r="DD20" i="53"/>
  <c r="DC21" i="53"/>
  <c r="DD21" i="53"/>
  <c r="DC22" i="53"/>
  <c r="DD22" i="53"/>
  <c r="DC23" i="53"/>
  <c r="DD23" i="53"/>
  <c r="DC24" i="53"/>
  <c r="DD24" i="53"/>
  <c r="DC25" i="53"/>
  <c r="DD25" i="53"/>
  <c r="DC26" i="53"/>
  <c r="DD26" i="53"/>
  <c r="DC27" i="53"/>
  <c r="DD27" i="53"/>
  <c r="DD6" i="53"/>
  <c r="DC6" i="53"/>
  <c r="CZ6" i="53"/>
  <c r="CV7" i="53"/>
  <c r="CW7" i="53"/>
  <c r="CV8" i="53"/>
  <c r="CW8" i="53"/>
  <c r="CV9" i="53"/>
  <c r="CW9" i="53"/>
  <c r="CV10" i="53"/>
  <c r="CW10" i="53"/>
  <c r="CV11" i="53"/>
  <c r="CW11" i="53"/>
  <c r="CV12" i="53"/>
  <c r="CW12" i="53"/>
  <c r="CV13" i="53"/>
  <c r="CW13" i="53"/>
  <c r="CV14" i="53"/>
  <c r="CW14" i="53"/>
  <c r="CV15" i="53"/>
  <c r="CW15" i="53"/>
  <c r="CV16" i="53"/>
  <c r="CW16" i="53"/>
  <c r="CV17" i="53"/>
  <c r="CW17" i="53"/>
  <c r="CV18" i="53"/>
  <c r="CW18" i="53"/>
  <c r="CV19" i="53"/>
  <c r="CW19" i="53"/>
  <c r="CV20" i="53"/>
  <c r="CW20" i="53"/>
  <c r="CV21" i="53"/>
  <c r="CW21" i="53"/>
  <c r="CV22" i="53"/>
  <c r="CW22" i="53"/>
  <c r="CV23" i="53"/>
  <c r="CW23" i="53"/>
  <c r="CV24" i="53"/>
  <c r="CW24" i="53"/>
  <c r="CV25" i="53"/>
  <c r="CW25" i="53"/>
  <c r="CV26" i="53"/>
  <c r="CW26" i="53"/>
  <c r="CV27" i="53"/>
  <c r="CW27" i="53"/>
  <c r="CW6" i="53"/>
  <c r="CV6" i="53"/>
  <c r="CO7" i="53"/>
  <c r="CP7" i="53"/>
  <c r="CO8" i="53"/>
  <c r="CP8" i="53"/>
  <c r="CO9" i="53"/>
  <c r="CP9" i="53"/>
  <c r="CO10" i="53"/>
  <c r="CP10" i="53"/>
  <c r="CO11" i="53"/>
  <c r="CP11" i="53"/>
  <c r="CO12" i="53"/>
  <c r="CP12" i="53"/>
  <c r="CO13" i="53"/>
  <c r="CP13" i="53"/>
  <c r="CO14" i="53"/>
  <c r="CP14" i="53"/>
  <c r="CO15" i="53"/>
  <c r="CP15" i="53"/>
  <c r="CO16" i="53"/>
  <c r="CP16" i="53"/>
  <c r="CO17" i="53"/>
  <c r="CP17" i="53"/>
  <c r="CO18" i="53"/>
  <c r="CP18" i="53"/>
  <c r="CO19" i="53"/>
  <c r="CP19" i="53"/>
  <c r="CO20" i="53"/>
  <c r="CP20" i="53"/>
  <c r="CO21" i="53"/>
  <c r="CP21" i="53"/>
  <c r="CO22" i="53"/>
  <c r="CP22" i="53"/>
  <c r="CO23" i="53"/>
  <c r="CP23" i="53"/>
  <c r="CO24" i="53"/>
  <c r="CP24" i="53"/>
  <c r="CO25" i="53"/>
  <c r="CP25" i="53"/>
  <c r="CO26" i="53"/>
  <c r="CP26" i="53"/>
  <c r="CO27" i="53"/>
  <c r="CP27" i="53"/>
  <c r="CP6" i="53"/>
  <c r="CO6" i="53"/>
  <c r="CI7" i="53"/>
  <c r="CI8" i="53"/>
  <c r="CI9" i="53"/>
  <c r="CI10" i="53"/>
  <c r="CI11" i="53"/>
  <c r="CI12" i="53"/>
  <c r="CI13" i="53"/>
  <c r="CI14" i="53"/>
  <c r="CI15" i="53"/>
  <c r="CI16" i="53"/>
  <c r="CI17" i="53"/>
  <c r="CI18" i="53"/>
  <c r="CI19" i="53"/>
  <c r="CI20" i="53"/>
  <c r="CI21" i="53"/>
  <c r="CI22" i="53"/>
  <c r="CI23" i="53"/>
  <c r="CI24" i="53"/>
  <c r="CI25" i="53"/>
  <c r="CI26" i="53"/>
  <c r="CI27" i="53"/>
  <c r="CI6" i="53"/>
  <c r="CF6" i="53"/>
  <c r="CH19" i="53"/>
  <c r="CH20" i="53"/>
  <c r="CH21" i="53"/>
  <c r="CH22" i="53"/>
  <c r="CH23" i="53"/>
  <c r="CH24" i="53"/>
  <c r="CH25" i="53"/>
  <c r="CH26" i="53"/>
  <c r="CH27" i="53"/>
  <c r="CH12" i="53"/>
  <c r="CH13" i="53"/>
  <c r="CH14" i="53"/>
  <c r="CH15" i="53"/>
  <c r="CH16" i="53"/>
  <c r="CH17" i="53"/>
  <c r="CH18" i="53"/>
  <c r="CH7" i="53"/>
  <c r="CH8" i="53"/>
  <c r="CH9" i="53"/>
  <c r="CH10" i="53"/>
  <c r="CH11" i="53"/>
  <c r="CH6" i="53"/>
  <c r="CE6" i="53"/>
  <c r="P3" i="54"/>
  <c r="P4" i="54"/>
  <c r="P5" i="54"/>
  <c r="P6" i="54"/>
  <c r="P7" i="54"/>
  <c r="P8" i="54"/>
  <c r="P9" i="54"/>
  <c r="P10" i="54"/>
  <c r="P11" i="54"/>
  <c r="P12" i="54"/>
  <c r="P13" i="54"/>
  <c r="P14" i="54"/>
  <c r="P15" i="54"/>
  <c r="P16" i="54"/>
  <c r="P17" i="54"/>
  <c r="P18" i="54"/>
  <c r="P19" i="54"/>
  <c r="P20" i="54"/>
  <c r="P21" i="54"/>
  <c r="P22" i="54"/>
  <c r="P23" i="54"/>
  <c r="P24" i="54"/>
  <c r="P25" i="54"/>
  <c r="P26" i="54"/>
  <c r="P27" i="54"/>
  <c r="P28" i="54"/>
  <c r="P29" i="54"/>
  <c r="P30" i="54"/>
  <c r="P31" i="54"/>
  <c r="P32" i="54"/>
  <c r="P33" i="54"/>
  <c r="P34" i="54"/>
  <c r="P35" i="54"/>
  <c r="P36" i="54"/>
  <c r="P37" i="54"/>
  <c r="P38" i="54"/>
  <c r="P39" i="54"/>
  <c r="P40" i="54"/>
  <c r="P41" i="54"/>
  <c r="P42" i="54"/>
  <c r="P43" i="54"/>
  <c r="P44" i="54"/>
  <c r="P45" i="54"/>
  <c r="P46" i="54"/>
  <c r="P47" i="54"/>
  <c r="P48" i="54"/>
  <c r="P49" i="54"/>
  <c r="P50" i="54"/>
  <c r="P51" i="54"/>
  <c r="P52" i="54"/>
  <c r="P53" i="54"/>
  <c r="P54" i="54"/>
  <c r="P55" i="54"/>
  <c r="P56" i="54"/>
  <c r="P57" i="54"/>
  <c r="P58" i="54"/>
  <c r="P59" i="54"/>
  <c r="P60" i="54"/>
  <c r="P61" i="54"/>
  <c r="P62" i="54"/>
  <c r="P63" i="54"/>
  <c r="P2" i="54"/>
  <c r="DC28" i="53" l="1"/>
  <c r="DE26" i="53"/>
  <c r="DE11" i="53"/>
  <c r="DE9" i="53"/>
  <c r="DE21" i="53"/>
  <c r="DE10" i="53"/>
  <c r="DE13" i="53"/>
  <c r="DE7" i="53"/>
  <c r="DE8" i="53"/>
  <c r="DE12" i="53"/>
  <c r="DE14" i="53"/>
  <c r="DE15" i="53"/>
  <c r="DE16" i="53"/>
  <c r="DE17" i="53"/>
  <c r="DE18" i="53"/>
  <c r="DE19" i="53"/>
  <c r="DE20" i="53"/>
  <c r="DE22" i="53"/>
  <c r="DE23" i="53"/>
  <c r="DE24" i="53"/>
  <c r="DE25" i="53"/>
  <c r="DE27" i="53"/>
  <c r="DE6" i="53"/>
  <c r="CX20" i="53"/>
  <c r="CX18" i="53"/>
  <c r="CX10" i="53"/>
  <c r="CX7" i="53"/>
  <c r="CX8" i="53"/>
  <c r="CX9" i="53"/>
  <c r="CX11" i="53"/>
  <c r="CX12" i="53"/>
  <c r="CX13" i="53"/>
  <c r="CX14" i="53"/>
  <c r="CX15" i="53"/>
  <c r="CX16" i="53"/>
  <c r="CX17" i="53"/>
  <c r="CX19" i="53"/>
  <c r="CX21" i="53"/>
  <c r="CX22" i="53"/>
  <c r="CX23" i="53"/>
  <c r="CX24" i="53"/>
  <c r="CX25" i="53"/>
  <c r="CX26" i="53"/>
  <c r="CX27" i="53"/>
  <c r="CX6" i="53"/>
  <c r="CQ16" i="53"/>
  <c r="CQ18" i="53"/>
  <c r="CQ17" i="53"/>
  <c r="CQ6" i="53"/>
  <c r="CQ7" i="53"/>
  <c r="CQ8" i="53"/>
  <c r="CQ9" i="53"/>
  <c r="CQ10" i="53"/>
  <c r="CQ11" i="53"/>
  <c r="CQ12" i="53"/>
  <c r="CQ13" i="53"/>
  <c r="CQ14" i="53"/>
  <c r="CQ15" i="53"/>
  <c r="CQ19" i="53"/>
  <c r="CQ20" i="53"/>
  <c r="CQ21" i="53"/>
  <c r="CQ22" i="53"/>
  <c r="CQ23" i="53"/>
  <c r="CQ24" i="53"/>
  <c r="CQ25" i="53"/>
  <c r="CQ26" i="53"/>
  <c r="CQ27" i="53"/>
  <c r="CJ18" i="53"/>
  <c r="CJ17" i="53"/>
  <c r="CJ21" i="53"/>
  <c r="CJ27" i="53"/>
  <c r="CJ7" i="53"/>
  <c r="CJ8" i="53"/>
  <c r="CJ9" i="53"/>
  <c r="CJ10" i="53"/>
  <c r="CJ11" i="53"/>
  <c r="CJ12" i="53"/>
  <c r="CJ13" i="53"/>
  <c r="CJ14" i="53"/>
  <c r="CJ15" i="53"/>
  <c r="CJ16" i="53"/>
  <c r="CJ19" i="53"/>
  <c r="CJ20" i="53"/>
  <c r="CJ22" i="53"/>
  <c r="CJ23" i="53"/>
  <c r="CJ24" i="53"/>
  <c r="CJ25" i="53"/>
  <c r="CJ26" i="53"/>
  <c r="CJ6" i="53"/>
  <c r="DH11" i="53" l="1"/>
  <c r="DH22" i="53"/>
  <c r="DH6" i="53"/>
  <c r="DH20" i="53"/>
  <c r="DH16" i="53"/>
  <c r="DH8" i="53"/>
  <c r="DH26" i="53"/>
  <c r="DH15" i="53"/>
  <c r="DH7" i="53"/>
  <c r="DH23" i="53"/>
  <c r="DH12" i="53"/>
  <c r="DH17" i="53"/>
  <c r="DH25" i="53"/>
  <c r="DH14" i="53"/>
  <c r="DH27" i="53"/>
  <c r="DH24" i="53"/>
  <c r="DH13" i="53"/>
  <c r="DH21" i="53"/>
  <c r="DH18" i="53"/>
  <c r="DH10" i="53"/>
  <c r="DH19" i="53"/>
  <c r="DH9" i="53"/>
  <c r="X7" i="53"/>
  <c r="X9" i="53"/>
  <c r="X10" i="53"/>
  <c r="X11" i="53"/>
  <c r="X12" i="53"/>
  <c r="X13" i="53"/>
  <c r="X14" i="53"/>
  <c r="X15" i="53"/>
  <c r="X16" i="53"/>
  <c r="X17" i="53"/>
  <c r="X18" i="53"/>
  <c r="X19" i="53"/>
  <c r="X20" i="53"/>
  <c r="X21" i="53"/>
  <c r="X22" i="53"/>
  <c r="X23" i="53"/>
  <c r="X24" i="53"/>
  <c r="X25" i="53"/>
  <c r="X26" i="53"/>
  <c r="X27" i="53"/>
  <c r="X6" i="53"/>
  <c r="L7" i="53"/>
  <c r="L8" i="53"/>
  <c r="F8" i="53" s="1"/>
  <c r="L9" i="53"/>
  <c r="L10" i="53"/>
  <c r="L11" i="53"/>
  <c r="L12" i="53"/>
  <c r="L13" i="53"/>
  <c r="L14" i="53"/>
  <c r="L15" i="53"/>
  <c r="L16" i="53"/>
  <c r="L17" i="53"/>
  <c r="L18" i="53"/>
  <c r="L19" i="53"/>
  <c r="L20" i="53"/>
  <c r="L21" i="53"/>
  <c r="L22" i="53"/>
  <c r="L23" i="53"/>
  <c r="L24" i="53"/>
  <c r="L25" i="53"/>
  <c r="L26" i="53"/>
  <c r="L27" i="53"/>
  <c r="L6" i="53"/>
  <c r="F19" i="53" l="1"/>
  <c r="F11" i="53"/>
  <c r="F10" i="53"/>
  <c r="F18" i="53"/>
  <c r="F27" i="53"/>
  <c r="F26" i="53"/>
  <c r="F22" i="53"/>
  <c r="F14" i="53"/>
  <c r="F21" i="53"/>
  <c r="F13" i="53"/>
  <c r="F17" i="53"/>
  <c r="F16" i="53"/>
  <c r="F25" i="53"/>
  <c r="F9" i="53"/>
  <c r="F24" i="53"/>
  <c r="F23" i="53"/>
  <c r="F15" i="53"/>
  <c r="F7" i="53"/>
  <c r="F6" i="53"/>
  <c r="F20" i="53"/>
  <c r="F12" i="53"/>
  <c r="L28" i="53"/>
  <c r="DH28" i="53"/>
  <c r="X28" i="53"/>
  <c r="Y7" i="53"/>
  <c r="Z7" i="53"/>
  <c r="AA7" i="53"/>
  <c r="AB7" i="53"/>
  <c r="AD7" i="53"/>
  <c r="AE7" i="53"/>
  <c r="AF7" i="53"/>
  <c r="AG7" i="53"/>
  <c r="Y8" i="53"/>
  <c r="Z8" i="53"/>
  <c r="AB8" i="53"/>
  <c r="AD8" i="53"/>
  <c r="AE8" i="53"/>
  <c r="AF8" i="53"/>
  <c r="AG8" i="53"/>
  <c r="Y9" i="53"/>
  <c r="Z9" i="53"/>
  <c r="AA9" i="53"/>
  <c r="AB9" i="53"/>
  <c r="AD9" i="53"/>
  <c r="AE9" i="53"/>
  <c r="AF9" i="53"/>
  <c r="AG9" i="53"/>
  <c r="Y10" i="53"/>
  <c r="Z10" i="53"/>
  <c r="AA10" i="53"/>
  <c r="AB10" i="53"/>
  <c r="AD10" i="53"/>
  <c r="AE10" i="53"/>
  <c r="AF10" i="53"/>
  <c r="AG10" i="53"/>
  <c r="Y11" i="53"/>
  <c r="Z11" i="53"/>
  <c r="AA11" i="53"/>
  <c r="AB11" i="53"/>
  <c r="AD11" i="53"/>
  <c r="AE11" i="53"/>
  <c r="AF11" i="53"/>
  <c r="AG11" i="53"/>
  <c r="Y12" i="53"/>
  <c r="Z12" i="53"/>
  <c r="AA12" i="53"/>
  <c r="AB12" i="53"/>
  <c r="AD12" i="53"/>
  <c r="AE12" i="53"/>
  <c r="AF12" i="53"/>
  <c r="AG12" i="53"/>
  <c r="Y13" i="53"/>
  <c r="Z13" i="53"/>
  <c r="AA13" i="53"/>
  <c r="AB13" i="53"/>
  <c r="AD13" i="53"/>
  <c r="AE13" i="53"/>
  <c r="AF13" i="53"/>
  <c r="AG13" i="53"/>
  <c r="AA14" i="53"/>
  <c r="AB14" i="53"/>
  <c r="AD14" i="53"/>
  <c r="AE14" i="53"/>
  <c r="AF14" i="53"/>
  <c r="AG14" i="53"/>
  <c r="Y15" i="53"/>
  <c r="Z15" i="53"/>
  <c r="AA15" i="53"/>
  <c r="AB15" i="53"/>
  <c r="AD15" i="53"/>
  <c r="AE15" i="53"/>
  <c r="AF15" i="53"/>
  <c r="AG15" i="53"/>
  <c r="Y16" i="53"/>
  <c r="Z16" i="53"/>
  <c r="AA16" i="53"/>
  <c r="AB16" i="53"/>
  <c r="AD16" i="53"/>
  <c r="AE16" i="53"/>
  <c r="AF16" i="53"/>
  <c r="AG16" i="53"/>
  <c r="Y17" i="53"/>
  <c r="Z17" i="53"/>
  <c r="AA17" i="53"/>
  <c r="AB17" i="53"/>
  <c r="AD17" i="53"/>
  <c r="AE17" i="53"/>
  <c r="AF17" i="53"/>
  <c r="AG17" i="53"/>
  <c r="Z18" i="53"/>
  <c r="AA18" i="53"/>
  <c r="AB18" i="53"/>
  <c r="AD18" i="53"/>
  <c r="AE18" i="53"/>
  <c r="AF18" i="53"/>
  <c r="AG18" i="53"/>
  <c r="Y19" i="53"/>
  <c r="Z19" i="53"/>
  <c r="AA19" i="53"/>
  <c r="AB19" i="53"/>
  <c r="AD19" i="53"/>
  <c r="AE19" i="53"/>
  <c r="AF19" i="53"/>
  <c r="AG19" i="53"/>
  <c r="AA20" i="53"/>
  <c r="AB20" i="53"/>
  <c r="AD20" i="53"/>
  <c r="AE20" i="53"/>
  <c r="AF20" i="53"/>
  <c r="AG20" i="53"/>
  <c r="Y21" i="53"/>
  <c r="Z21" i="53"/>
  <c r="AA21" i="53"/>
  <c r="AB21" i="53"/>
  <c r="AD21" i="53"/>
  <c r="AE21" i="53"/>
  <c r="AF21" i="53"/>
  <c r="AG21" i="53"/>
  <c r="Y22" i="53"/>
  <c r="Z22" i="53"/>
  <c r="AA22" i="53"/>
  <c r="AB22" i="53"/>
  <c r="AD22" i="53"/>
  <c r="AE22" i="53"/>
  <c r="AF22" i="53"/>
  <c r="AG22" i="53"/>
  <c r="Y23" i="53"/>
  <c r="Z23" i="53"/>
  <c r="AA23" i="53"/>
  <c r="AB23" i="53"/>
  <c r="AD23" i="53"/>
  <c r="AE23" i="53"/>
  <c r="AF23" i="53"/>
  <c r="AG23" i="53"/>
  <c r="Y24" i="53"/>
  <c r="Z24" i="53"/>
  <c r="AA24" i="53"/>
  <c r="AB24" i="53"/>
  <c r="AD24" i="53"/>
  <c r="AE24" i="53"/>
  <c r="AF24" i="53"/>
  <c r="AG24" i="53"/>
  <c r="Y25" i="53"/>
  <c r="Z25" i="53"/>
  <c r="AA25" i="53"/>
  <c r="AB25" i="53"/>
  <c r="AD25" i="53"/>
  <c r="AE25" i="53"/>
  <c r="AF25" i="53"/>
  <c r="AG25" i="53"/>
  <c r="Y26" i="53"/>
  <c r="Z26" i="53"/>
  <c r="AA26" i="53"/>
  <c r="AB26" i="53"/>
  <c r="AD26" i="53"/>
  <c r="AE26" i="53"/>
  <c r="AF26" i="53"/>
  <c r="AG26" i="53"/>
  <c r="Y27" i="53"/>
  <c r="Z27" i="53"/>
  <c r="AA27" i="53"/>
  <c r="AB27" i="53"/>
  <c r="AD27" i="53"/>
  <c r="AE27" i="53"/>
  <c r="AF27" i="53"/>
  <c r="AG27" i="53"/>
  <c r="AG6" i="53"/>
  <c r="AF6" i="53"/>
  <c r="AE6" i="53"/>
  <c r="AD6" i="53"/>
  <c r="AB6" i="53"/>
  <c r="AA6" i="53"/>
  <c r="Z6" i="53"/>
  <c r="F28" i="53" l="1"/>
  <c r="AH17" i="53"/>
  <c r="AH14" i="53"/>
  <c r="AC8" i="53"/>
  <c r="AC24" i="53"/>
  <c r="AH25" i="53"/>
  <c r="AC21" i="53"/>
  <c r="AC13" i="53"/>
  <c r="AH27" i="53"/>
  <c r="AH10" i="53"/>
  <c r="AH9" i="53"/>
  <c r="AH23" i="53"/>
  <c r="AH22" i="53"/>
  <c r="AC16" i="53"/>
  <c r="AH19" i="53"/>
  <c r="AC26" i="53"/>
  <c r="AC27" i="53"/>
  <c r="AC15" i="53"/>
  <c r="AH24" i="53"/>
  <c r="AC19" i="53"/>
  <c r="AH13" i="53"/>
  <c r="AH12" i="53"/>
  <c r="AC17" i="53"/>
  <c r="AC10" i="53"/>
  <c r="AH18" i="53"/>
  <c r="AC23" i="53"/>
  <c r="AC12" i="53"/>
  <c r="AH21" i="53"/>
  <c r="AH8" i="53"/>
  <c r="AC25" i="53"/>
  <c r="AC11" i="53"/>
  <c r="AH26" i="53"/>
  <c r="AC22" i="53"/>
  <c r="AH16" i="53"/>
  <c r="AC9" i="53"/>
  <c r="AH20" i="53"/>
  <c r="AH7" i="53"/>
  <c r="AH15" i="53"/>
  <c r="AH11" i="53"/>
  <c r="AC7" i="53"/>
  <c r="Z20" i="53"/>
  <c r="Z14" i="53"/>
  <c r="K134" i="56"/>
  <c r="K327" i="56"/>
  <c r="K330" i="56"/>
  <c r="K332" i="56"/>
  <c r="K270" i="56"/>
  <c r="K271" i="56"/>
  <c r="K254" i="56"/>
  <c r="K264" i="56"/>
  <c r="K229" i="56"/>
  <c r="K246" i="56"/>
  <c r="K245" i="56"/>
  <c r="K231" i="56"/>
  <c r="K227" i="56"/>
  <c r="K219" i="56"/>
  <c r="K220" i="56" s="1"/>
  <c r="K214" i="56"/>
  <c r="K110" i="56"/>
  <c r="K98" i="56"/>
  <c r="K63" i="56"/>
  <c r="K10" i="56"/>
  <c r="K201" i="56" l="1"/>
  <c r="K199" i="56"/>
  <c r="K33" i="56"/>
  <c r="K50" i="56"/>
  <c r="K233" i="56"/>
  <c r="K258" i="56"/>
  <c r="K236" i="56"/>
  <c r="K40" i="56"/>
  <c r="K192" i="56"/>
  <c r="K31" i="56"/>
  <c r="AI27" i="53"/>
  <c r="AI26" i="53"/>
  <c r="Y18" i="53"/>
  <c r="AC18" i="53" s="1"/>
  <c r="AI18" i="53" s="1"/>
  <c r="Y14" i="53"/>
  <c r="AC14" i="53" s="1"/>
  <c r="AI14" i="53" s="1"/>
  <c r="Y20" i="53"/>
  <c r="AC20" i="53" s="1"/>
  <c r="AI20" i="53" s="1"/>
  <c r="AI9" i="53"/>
  <c r="AI10" i="53"/>
  <c r="AI13" i="53"/>
  <c r="AI19" i="53"/>
  <c r="AI8" i="53"/>
  <c r="AI15" i="53"/>
  <c r="AI21" i="53"/>
  <c r="AI12" i="53"/>
  <c r="AI24" i="53"/>
  <c r="AI16" i="53"/>
  <c r="AI17" i="53"/>
  <c r="AI22" i="53"/>
  <c r="AI25" i="53"/>
  <c r="AI23" i="53"/>
  <c r="AI7" i="53"/>
  <c r="AI11" i="53"/>
  <c r="H271" i="56"/>
  <c r="H169" i="56"/>
  <c r="H110" i="56"/>
  <c r="F110" i="56" s="1"/>
  <c r="K43" i="56" l="1"/>
  <c r="H330" i="56"/>
  <c r="F330" i="56" s="1"/>
  <c r="H324" i="56"/>
  <c r="H325" i="56" s="1"/>
  <c r="H332" i="56"/>
  <c r="F332" i="56" s="1"/>
  <c r="H268" i="56"/>
  <c r="H270" i="56"/>
  <c r="F270" i="56" s="1"/>
  <c r="F271" i="56"/>
  <c r="H246" i="56"/>
  <c r="F246" i="56" s="1"/>
  <c r="H233" i="56"/>
  <c r="F233" i="56" s="1"/>
  <c r="H267" i="56"/>
  <c r="H244" i="56"/>
  <c r="H229" i="56"/>
  <c r="F229" i="56" s="1"/>
  <c r="H225" i="56"/>
  <c r="H240" i="56"/>
  <c r="H221" i="56"/>
  <c r="H245" i="56"/>
  <c r="F245" i="56" s="1"/>
  <c r="H231" i="56"/>
  <c r="F231" i="56" s="1"/>
  <c r="H236" i="56"/>
  <c r="F236" i="56" s="1"/>
  <c r="H214" i="56"/>
  <c r="F214" i="56" s="1"/>
  <c r="H238" i="56"/>
  <c r="H257" i="56"/>
  <c r="H131" i="56"/>
  <c r="H255" i="56"/>
  <c r="H10" i="56"/>
  <c r="H210" i="56"/>
  <c r="H254" i="56"/>
  <c r="F254" i="56" s="1"/>
  <c r="H203" i="56"/>
  <c r="H191" i="56"/>
  <c r="H196" i="56"/>
  <c r="H40" i="56"/>
  <c r="H43" i="56" s="1"/>
  <c r="H164" i="56"/>
  <c r="H219" i="56"/>
  <c r="H63" i="56"/>
  <c r="H193" i="56"/>
  <c r="H264" i="56"/>
  <c r="F264" i="56" s="1"/>
  <c r="H192" i="56"/>
  <c r="F192" i="56" s="1"/>
  <c r="H199" i="56"/>
  <c r="F199" i="56" s="1"/>
  <c r="H156" i="56"/>
  <c r="H227" i="56"/>
  <c r="F227" i="56" s="1"/>
  <c r="H134" i="56"/>
  <c r="F134" i="56" s="1"/>
  <c r="H201" i="56"/>
  <c r="F201" i="56" s="1"/>
  <c r="H327" i="56"/>
  <c r="H98" i="56"/>
  <c r="H112" i="56" s="1"/>
  <c r="H266" i="56"/>
  <c r="H258" i="56"/>
  <c r="F258" i="56" s="1"/>
  <c r="H253" i="56"/>
  <c r="H198" i="56"/>
  <c r="H274" i="56"/>
  <c r="H288" i="56" s="1"/>
  <c r="CH28" i="53"/>
  <c r="CI28" i="53"/>
  <c r="CO28" i="53"/>
  <c r="CP28" i="53"/>
  <c r="CV28" i="53"/>
  <c r="CW28" i="53"/>
  <c r="DD28" i="53"/>
  <c r="CE7" i="53"/>
  <c r="CF7" i="53"/>
  <c r="CL7" i="53"/>
  <c r="CM7" i="53"/>
  <c r="CS7" i="53"/>
  <c r="CT7" i="53"/>
  <c r="CZ7" i="53"/>
  <c r="DA7" i="53"/>
  <c r="CE8" i="53"/>
  <c r="CF8" i="53"/>
  <c r="CL8" i="53"/>
  <c r="CM8" i="53"/>
  <c r="CS8" i="53"/>
  <c r="CT8" i="53"/>
  <c r="CZ8" i="53"/>
  <c r="DA8" i="53"/>
  <c r="CE9" i="53"/>
  <c r="CF9" i="53"/>
  <c r="CL9" i="53"/>
  <c r="CM9" i="53"/>
  <c r="CS9" i="53"/>
  <c r="CT9" i="53"/>
  <c r="CZ9" i="53"/>
  <c r="DA9" i="53"/>
  <c r="CE10" i="53"/>
  <c r="CF10" i="53"/>
  <c r="CL10" i="53"/>
  <c r="CM10" i="53"/>
  <c r="CS10" i="53"/>
  <c r="CT10" i="53"/>
  <c r="CZ10" i="53"/>
  <c r="DA10" i="53"/>
  <c r="CE11" i="53"/>
  <c r="CF11" i="53"/>
  <c r="CL11" i="53"/>
  <c r="CM11" i="53"/>
  <c r="CS11" i="53"/>
  <c r="CT11" i="53"/>
  <c r="CZ11" i="53"/>
  <c r="DA11" i="53"/>
  <c r="CE12" i="53"/>
  <c r="CF12" i="53"/>
  <c r="CL12" i="53"/>
  <c r="CM12" i="53"/>
  <c r="CS12" i="53"/>
  <c r="CT12" i="53"/>
  <c r="CZ12" i="53"/>
  <c r="DA12" i="53"/>
  <c r="CE13" i="53"/>
  <c r="CF13" i="53"/>
  <c r="CL13" i="53"/>
  <c r="CM13" i="53"/>
  <c r="CS13" i="53"/>
  <c r="CT13" i="53"/>
  <c r="CZ13" i="53"/>
  <c r="DA13" i="53"/>
  <c r="CE14" i="53"/>
  <c r="CF14" i="53"/>
  <c r="CL14" i="53"/>
  <c r="CM14" i="53"/>
  <c r="CS14" i="53"/>
  <c r="CT14" i="53"/>
  <c r="CZ14" i="53"/>
  <c r="DA14" i="53"/>
  <c r="CE15" i="53"/>
  <c r="CF15" i="53"/>
  <c r="CL15" i="53"/>
  <c r="CM15" i="53"/>
  <c r="CS15" i="53"/>
  <c r="CT15" i="53"/>
  <c r="CZ15" i="53"/>
  <c r="DA15" i="53"/>
  <c r="CE16" i="53"/>
  <c r="CF16" i="53"/>
  <c r="CL16" i="53"/>
  <c r="CM16" i="53"/>
  <c r="CS16" i="53"/>
  <c r="CT16" i="53"/>
  <c r="CZ16" i="53"/>
  <c r="DA16" i="53"/>
  <c r="CE17" i="53"/>
  <c r="CF17" i="53"/>
  <c r="CL17" i="53"/>
  <c r="CM17" i="53"/>
  <c r="CS17" i="53"/>
  <c r="CT17" i="53"/>
  <c r="CZ17" i="53"/>
  <c r="DA17" i="53"/>
  <c r="CE18" i="53"/>
  <c r="CF18" i="53"/>
  <c r="CL18" i="53"/>
  <c r="CM18" i="53"/>
  <c r="CS18" i="53"/>
  <c r="CT18" i="53"/>
  <c r="CZ18" i="53"/>
  <c r="DA18" i="53"/>
  <c r="CE19" i="53"/>
  <c r="CF19" i="53"/>
  <c r="CL19" i="53"/>
  <c r="CM19" i="53"/>
  <c r="CS19" i="53"/>
  <c r="CT19" i="53"/>
  <c r="CZ19" i="53"/>
  <c r="DA19" i="53"/>
  <c r="CE20" i="53"/>
  <c r="CF20" i="53"/>
  <c r="CL20" i="53"/>
  <c r="CM20" i="53"/>
  <c r="CS20" i="53"/>
  <c r="CT20" i="53"/>
  <c r="CZ20" i="53"/>
  <c r="DA20" i="53"/>
  <c r="CE21" i="53"/>
  <c r="CF21" i="53"/>
  <c r="CL21" i="53"/>
  <c r="CM21" i="53"/>
  <c r="CS21" i="53"/>
  <c r="CT21" i="53"/>
  <c r="CZ21" i="53"/>
  <c r="DA21" i="53"/>
  <c r="CE22" i="53"/>
  <c r="CF22" i="53"/>
  <c r="CL22" i="53"/>
  <c r="CM22" i="53"/>
  <c r="CS22" i="53"/>
  <c r="CT22" i="53"/>
  <c r="CZ22" i="53"/>
  <c r="DA22" i="53"/>
  <c r="CE23" i="53"/>
  <c r="CF23" i="53"/>
  <c r="CL23" i="53"/>
  <c r="CM23" i="53"/>
  <c r="CS23" i="53"/>
  <c r="CT23" i="53"/>
  <c r="CZ23" i="53"/>
  <c r="DA23" i="53"/>
  <c r="CE24" i="53"/>
  <c r="CF24" i="53"/>
  <c r="CL24" i="53"/>
  <c r="CM24" i="53"/>
  <c r="CS24" i="53"/>
  <c r="CT24" i="53"/>
  <c r="CZ24" i="53"/>
  <c r="DA24" i="53"/>
  <c r="CE25" i="53"/>
  <c r="CF25" i="53"/>
  <c r="CL25" i="53"/>
  <c r="CM25" i="53"/>
  <c r="CS25" i="53"/>
  <c r="CT25" i="53"/>
  <c r="CZ25" i="53"/>
  <c r="DA25" i="53"/>
  <c r="CE26" i="53"/>
  <c r="CF26" i="53"/>
  <c r="CL26" i="53"/>
  <c r="CM26" i="53"/>
  <c r="CS26" i="53"/>
  <c r="CT26" i="53"/>
  <c r="CZ26" i="53"/>
  <c r="DA26" i="53"/>
  <c r="CE27" i="53"/>
  <c r="CF27" i="53"/>
  <c r="CL27" i="53"/>
  <c r="CM27" i="53"/>
  <c r="CS27" i="53"/>
  <c r="CT27" i="53"/>
  <c r="CZ27" i="53"/>
  <c r="DA27" i="53"/>
  <c r="DA6" i="53"/>
  <c r="CT6" i="53"/>
  <c r="CS6" i="53"/>
  <c r="CM6" i="53"/>
  <c r="CL6" i="53"/>
  <c r="I15" i="54"/>
  <c r="I14" i="54"/>
  <c r="I13" i="54"/>
  <c r="I12" i="54"/>
  <c r="I11" i="54"/>
  <c r="I5" i="54"/>
  <c r="H273" i="56" l="1"/>
  <c r="H190" i="56"/>
  <c r="H215" i="56"/>
  <c r="H251" i="56"/>
  <c r="F63" i="56"/>
  <c r="H88" i="56"/>
  <c r="F219" i="56"/>
  <c r="F220" i="56" s="1"/>
  <c r="H220" i="56"/>
  <c r="F98" i="56"/>
  <c r="F10" i="56"/>
  <c r="H12" i="56"/>
  <c r="H151" i="56"/>
  <c r="H333" i="56"/>
  <c r="F327" i="56"/>
  <c r="DB17" i="53"/>
  <c r="DF17" i="53" s="1"/>
  <c r="DB15" i="53"/>
  <c r="DF15" i="53" s="1"/>
  <c r="CN11" i="53"/>
  <c r="CJ28" i="53"/>
  <c r="CZ28" i="53"/>
  <c r="DB24" i="53"/>
  <c r="DF24" i="53" s="1"/>
  <c r="CU23" i="53"/>
  <c r="CY23" i="53" s="1"/>
  <c r="CU21" i="53"/>
  <c r="CY21" i="53" s="1"/>
  <c r="CU19" i="53"/>
  <c r="CY19" i="53" s="1"/>
  <c r="DB12" i="53"/>
  <c r="DF12" i="53" s="1"/>
  <c r="CR11" i="53"/>
  <c r="CU26" i="53"/>
  <c r="CY26" i="53" s="1"/>
  <c r="CN17" i="53"/>
  <c r="CR17" i="53" s="1"/>
  <c r="CU10" i="53"/>
  <c r="CY10" i="53" s="1"/>
  <c r="CG14" i="53"/>
  <c r="CN24" i="53"/>
  <c r="CR24" i="53" s="1"/>
  <c r="CG23" i="53"/>
  <c r="CG19" i="53"/>
  <c r="CG17" i="53"/>
  <c r="CU15" i="53"/>
  <c r="CY15" i="53" s="1"/>
  <c r="CU13" i="53"/>
  <c r="CY13" i="53" s="1"/>
  <c r="CU11" i="53"/>
  <c r="CY11" i="53" s="1"/>
  <c r="CN27" i="53"/>
  <c r="CR27" i="53" s="1"/>
  <c r="CG22" i="53"/>
  <c r="CN19" i="53"/>
  <c r="CR19" i="53" s="1"/>
  <c r="DB14" i="53"/>
  <c r="DF14" i="53" s="1"/>
  <c r="DB10" i="53"/>
  <c r="DF10" i="53" s="1"/>
  <c r="DB8" i="53"/>
  <c r="DF8" i="53" s="1"/>
  <c r="CG27" i="53"/>
  <c r="DB19" i="53"/>
  <c r="DF19" i="53" s="1"/>
  <c r="CU12" i="53"/>
  <c r="CY12" i="53" s="1"/>
  <c r="CQ28" i="53"/>
  <c r="CN13" i="53"/>
  <c r="CR13" i="53" s="1"/>
  <c r="CT28" i="53"/>
  <c r="DB26" i="53"/>
  <c r="DF26" i="53" s="1"/>
  <c r="CU20" i="53"/>
  <c r="CY20" i="53" s="1"/>
  <c r="CN20" i="53"/>
  <c r="CR20" i="53" s="1"/>
  <c r="CU17" i="53"/>
  <c r="CY17" i="53" s="1"/>
  <c r="CG15" i="53"/>
  <c r="CN14" i="53"/>
  <c r="CR14" i="53" s="1"/>
  <c r="CG11" i="53"/>
  <c r="CM28" i="53"/>
  <c r="CG26" i="53"/>
  <c r="CN21" i="53"/>
  <c r="CR21" i="53" s="1"/>
  <c r="CN16" i="53"/>
  <c r="CR16" i="53" s="1"/>
  <c r="CG12" i="53"/>
  <c r="CU9" i="53"/>
  <c r="CY9" i="53" s="1"/>
  <c r="CU7" i="53"/>
  <c r="CY7" i="53" s="1"/>
  <c r="CS28" i="53"/>
  <c r="DB27" i="53"/>
  <c r="DF27" i="53" s="1"/>
  <c r="DB25" i="53"/>
  <c r="DF25" i="53" s="1"/>
  <c r="CN22" i="53"/>
  <c r="CR22" i="53" s="1"/>
  <c r="CU18" i="53"/>
  <c r="CY18" i="53" s="1"/>
  <c r="DB16" i="53"/>
  <c r="DF16" i="53" s="1"/>
  <c r="CG10" i="53"/>
  <c r="CL28" i="53"/>
  <c r="CE28" i="53"/>
  <c r="CX28" i="53"/>
  <c r="CN26" i="53"/>
  <c r="CR26" i="53" s="1"/>
  <c r="CG25" i="53"/>
  <c r="DB22" i="53"/>
  <c r="DF22" i="53" s="1"/>
  <c r="CG13" i="53"/>
  <c r="DB11" i="53"/>
  <c r="DF11" i="53" s="1"/>
  <c r="DB9" i="53"/>
  <c r="DF9" i="53" s="1"/>
  <c r="CU8" i="53"/>
  <c r="CY8" i="53" s="1"/>
  <c r="DE28" i="53"/>
  <c r="CF28" i="53"/>
  <c r="DA28" i="53"/>
  <c r="CU25" i="53"/>
  <c r="CY25" i="53" s="1"/>
  <c r="DB20" i="53"/>
  <c r="DF20" i="53" s="1"/>
  <c r="CN18" i="53"/>
  <c r="CR18" i="53" s="1"/>
  <c r="CN10" i="53"/>
  <c r="CR10" i="53" s="1"/>
  <c r="CG7" i="53"/>
  <c r="CN12" i="53"/>
  <c r="CR12" i="53" s="1"/>
  <c r="CG6" i="53"/>
  <c r="CU27" i="53"/>
  <c r="CY27" i="53" s="1"/>
  <c r="CG18" i="53"/>
  <c r="CG20" i="53"/>
  <c r="CG16" i="53"/>
  <c r="CG21" i="53"/>
  <c r="DB18" i="53"/>
  <c r="DF18" i="53" s="1"/>
  <c r="CU24" i="53"/>
  <c r="CY24" i="53" s="1"/>
  <c r="CG24" i="53"/>
  <c r="CG9" i="53"/>
  <c r="DB7" i="53"/>
  <c r="DF7" i="53" s="1"/>
  <c r="DB23" i="53"/>
  <c r="DF23" i="53" s="1"/>
  <c r="CN23" i="53"/>
  <c r="CR23" i="53" s="1"/>
  <c r="DB21" i="53"/>
  <c r="DF21" i="53" s="1"/>
  <c r="CU14" i="53"/>
  <c r="CY14" i="53" s="1"/>
  <c r="CN8" i="53"/>
  <c r="CR8" i="53" s="1"/>
  <c r="CU16" i="53"/>
  <c r="CY16" i="53" s="1"/>
  <c r="CN25" i="53"/>
  <c r="CR25" i="53" s="1"/>
  <c r="CN9" i="53"/>
  <c r="CR9" i="53" s="1"/>
  <c r="CG8" i="53"/>
  <c r="CU22" i="53"/>
  <c r="CY22" i="53" s="1"/>
  <c r="CN15" i="53"/>
  <c r="CR15" i="53" s="1"/>
  <c r="DB13" i="53"/>
  <c r="DF13" i="53" s="1"/>
  <c r="CN7" i="53"/>
  <c r="CR7" i="53" s="1"/>
  <c r="DB6" i="53"/>
  <c r="CU6" i="53"/>
  <c r="CN6" i="53"/>
  <c r="BP7" i="53"/>
  <c r="BQ7" i="53"/>
  <c r="BP8" i="53"/>
  <c r="BQ8" i="53"/>
  <c r="BP9" i="53"/>
  <c r="BQ9" i="53"/>
  <c r="BP10" i="53"/>
  <c r="BQ10" i="53"/>
  <c r="BP11" i="53"/>
  <c r="BQ11" i="53"/>
  <c r="BP12" i="53"/>
  <c r="BQ12" i="53"/>
  <c r="BP13" i="53"/>
  <c r="BQ13" i="53"/>
  <c r="BP14" i="53"/>
  <c r="BQ14" i="53"/>
  <c r="BP15" i="53"/>
  <c r="BQ15" i="53"/>
  <c r="BP16" i="53"/>
  <c r="BQ16" i="53"/>
  <c r="BP17" i="53"/>
  <c r="BQ17" i="53"/>
  <c r="BP18" i="53"/>
  <c r="BQ18" i="53"/>
  <c r="BP19" i="53"/>
  <c r="BQ19" i="53"/>
  <c r="BP20" i="53"/>
  <c r="BQ20" i="53"/>
  <c r="BP21" i="53"/>
  <c r="BQ21" i="53"/>
  <c r="BP22" i="53"/>
  <c r="BQ22" i="53"/>
  <c r="BP23" i="53"/>
  <c r="BQ23" i="53"/>
  <c r="BP24" i="53"/>
  <c r="BQ24" i="53"/>
  <c r="BP25" i="53"/>
  <c r="BQ25" i="53"/>
  <c r="BP26" i="53"/>
  <c r="BQ26" i="53"/>
  <c r="BP27" i="53"/>
  <c r="BQ27" i="53"/>
  <c r="H334" i="56" l="1"/>
  <c r="BR24" i="53"/>
  <c r="BR6" i="53"/>
  <c r="CK9" i="53"/>
  <c r="DI9" i="53" s="1"/>
  <c r="DG9" i="53"/>
  <c r="CK25" i="53"/>
  <c r="DI25" i="53" s="1"/>
  <c r="DG25" i="53"/>
  <c r="CK14" i="53"/>
  <c r="DI14" i="53" s="1"/>
  <c r="DG14" i="53"/>
  <c r="CK24" i="53"/>
  <c r="DI24" i="53" s="1"/>
  <c r="DG24" i="53"/>
  <c r="CK6" i="53"/>
  <c r="DG6" i="53"/>
  <c r="CK26" i="53"/>
  <c r="DI26" i="53" s="1"/>
  <c r="DG26" i="53"/>
  <c r="CK27" i="53"/>
  <c r="DI27" i="53" s="1"/>
  <c r="DG27" i="53"/>
  <c r="CK7" i="53"/>
  <c r="DI7" i="53" s="1"/>
  <c r="DG7" i="53"/>
  <c r="CK21" i="53"/>
  <c r="DI21" i="53" s="1"/>
  <c r="DG21" i="53"/>
  <c r="CK11" i="53"/>
  <c r="DI11" i="53" s="1"/>
  <c r="DG11" i="53"/>
  <c r="CK17" i="53"/>
  <c r="DI17" i="53" s="1"/>
  <c r="DG17" i="53"/>
  <c r="CK18" i="53"/>
  <c r="DI18" i="53" s="1"/>
  <c r="DG18" i="53"/>
  <c r="CK22" i="53"/>
  <c r="DI22" i="53" s="1"/>
  <c r="DG22" i="53"/>
  <c r="CK16" i="53"/>
  <c r="DI16" i="53" s="1"/>
  <c r="DG16" i="53"/>
  <c r="CK10" i="53"/>
  <c r="DI10" i="53" s="1"/>
  <c r="DG10" i="53"/>
  <c r="CK19" i="53"/>
  <c r="DI19" i="53" s="1"/>
  <c r="DG19" i="53"/>
  <c r="CK8" i="53"/>
  <c r="DI8" i="53" s="1"/>
  <c r="DG8" i="53"/>
  <c r="CK20" i="53"/>
  <c r="DI20" i="53" s="1"/>
  <c r="DG20" i="53"/>
  <c r="CK13" i="53"/>
  <c r="DI13" i="53" s="1"/>
  <c r="DG13" i="53"/>
  <c r="CK12" i="53"/>
  <c r="DI12" i="53" s="1"/>
  <c r="DG12" i="53"/>
  <c r="CK15" i="53"/>
  <c r="DI15" i="53" s="1"/>
  <c r="DG15" i="53"/>
  <c r="CK23" i="53"/>
  <c r="DI23" i="53" s="1"/>
  <c r="DG23" i="53"/>
  <c r="BR16" i="53"/>
  <c r="BR12" i="53"/>
  <c r="BR20" i="53"/>
  <c r="BR23" i="53"/>
  <c r="BR7" i="53"/>
  <c r="BR26" i="53"/>
  <c r="BR22" i="53"/>
  <c r="BR18" i="53"/>
  <c r="BR14" i="53"/>
  <c r="BR10" i="53"/>
  <c r="BR15" i="53"/>
  <c r="BR19" i="53"/>
  <c r="BR27" i="53"/>
  <c r="BR11" i="53"/>
  <c r="BR25" i="53"/>
  <c r="BR13" i="53"/>
  <c r="BR17" i="53"/>
  <c r="BR8" i="53"/>
  <c r="BR21" i="53"/>
  <c r="BR9" i="53"/>
  <c r="BQ28" i="53"/>
  <c r="BP28" i="53"/>
  <c r="CG28" i="53"/>
  <c r="CY6" i="53"/>
  <c r="CY28" i="53" s="1"/>
  <c r="CU28" i="53"/>
  <c r="DF6" i="53"/>
  <c r="DF28" i="53" s="1"/>
  <c r="DB28" i="53"/>
  <c r="CR6" i="53"/>
  <c r="CN28" i="53"/>
  <c r="CK28" i="53" l="1"/>
  <c r="DG28" i="53"/>
  <c r="BR28" i="53"/>
  <c r="DI6" i="53"/>
  <c r="DI28" i="53" s="1"/>
  <c r="CR28" i="53"/>
  <c r="AG28" i="53"/>
  <c r="AF28" i="53"/>
  <c r="AE28" i="53"/>
  <c r="AB28" i="53"/>
  <c r="AA28" i="53"/>
  <c r="Z28" i="53"/>
  <c r="Y28" i="53"/>
  <c r="R7" i="53"/>
  <c r="S7" i="53"/>
  <c r="T7" i="53"/>
  <c r="U7" i="53"/>
  <c r="R8" i="53"/>
  <c r="S8" i="53"/>
  <c r="T8" i="53"/>
  <c r="U8" i="53"/>
  <c r="R9" i="53"/>
  <c r="S9" i="53"/>
  <c r="T9" i="53"/>
  <c r="U9" i="53"/>
  <c r="R10" i="53"/>
  <c r="S10" i="53"/>
  <c r="T10" i="53"/>
  <c r="U10" i="53"/>
  <c r="R11" i="53"/>
  <c r="S11" i="53"/>
  <c r="T11" i="53"/>
  <c r="U11" i="53"/>
  <c r="R12" i="53"/>
  <c r="S12" i="53"/>
  <c r="T12" i="53"/>
  <c r="U12" i="53"/>
  <c r="R13" i="53"/>
  <c r="S13" i="53"/>
  <c r="T13" i="53"/>
  <c r="U13" i="53"/>
  <c r="R14" i="53"/>
  <c r="S14" i="53"/>
  <c r="T14" i="53"/>
  <c r="U14" i="53"/>
  <c r="R15" i="53"/>
  <c r="S15" i="53"/>
  <c r="T15" i="53"/>
  <c r="U15" i="53"/>
  <c r="R16" i="53"/>
  <c r="S16" i="53"/>
  <c r="T16" i="53"/>
  <c r="U16" i="53"/>
  <c r="R17" i="53"/>
  <c r="S17" i="53"/>
  <c r="T17" i="53"/>
  <c r="U17" i="53"/>
  <c r="R18" i="53"/>
  <c r="S18" i="53"/>
  <c r="T18" i="53"/>
  <c r="U18" i="53"/>
  <c r="R19" i="53"/>
  <c r="S19" i="53"/>
  <c r="T19" i="53"/>
  <c r="U19" i="53"/>
  <c r="R20" i="53"/>
  <c r="S20" i="53"/>
  <c r="T20" i="53"/>
  <c r="U20" i="53"/>
  <c r="R21" i="53"/>
  <c r="S21" i="53"/>
  <c r="T21" i="53"/>
  <c r="U21" i="53"/>
  <c r="R22" i="53"/>
  <c r="S22" i="53"/>
  <c r="T22" i="53"/>
  <c r="U22" i="53"/>
  <c r="R23" i="53"/>
  <c r="S23" i="53"/>
  <c r="T23" i="53"/>
  <c r="U23" i="53"/>
  <c r="R24" i="53"/>
  <c r="S24" i="53"/>
  <c r="T24" i="53"/>
  <c r="U24" i="53"/>
  <c r="R25" i="53"/>
  <c r="S25" i="53"/>
  <c r="T25" i="53"/>
  <c r="U25" i="53"/>
  <c r="R26" i="53"/>
  <c r="S26" i="53"/>
  <c r="T26" i="53"/>
  <c r="U26" i="53"/>
  <c r="R27" i="53"/>
  <c r="S27" i="53"/>
  <c r="T27" i="53"/>
  <c r="U27" i="53"/>
  <c r="U6" i="53"/>
  <c r="T6" i="53"/>
  <c r="S6" i="53"/>
  <c r="R6" i="53"/>
  <c r="M7" i="53"/>
  <c r="N7" i="53"/>
  <c r="O7" i="53"/>
  <c r="P7" i="53"/>
  <c r="M8" i="53"/>
  <c r="N8" i="53"/>
  <c r="O8" i="53"/>
  <c r="P8" i="53"/>
  <c r="M9" i="53"/>
  <c r="N9" i="53"/>
  <c r="O9" i="53"/>
  <c r="P9" i="53"/>
  <c r="M10" i="53"/>
  <c r="N10" i="53"/>
  <c r="O10" i="53"/>
  <c r="P10" i="53"/>
  <c r="M11" i="53"/>
  <c r="N11" i="53"/>
  <c r="O11" i="53"/>
  <c r="P11" i="53"/>
  <c r="O12" i="53"/>
  <c r="P12" i="53"/>
  <c r="M13" i="53"/>
  <c r="N13" i="53"/>
  <c r="O13" i="53"/>
  <c r="P13" i="53"/>
  <c r="M14" i="53"/>
  <c r="N14" i="53"/>
  <c r="O14" i="53"/>
  <c r="P14" i="53"/>
  <c r="M15" i="53"/>
  <c r="N15" i="53"/>
  <c r="O15" i="53"/>
  <c r="P15" i="53"/>
  <c r="M16" i="53"/>
  <c r="N16" i="53"/>
  <c r="O16" i="53"/>
  <c r="P16" i="53"/>
  <c r="M17" i="53"/>
  <c r="N17" i="53"/>
  <c r="O17" i="53"/>
  <c r="P17" i="53"/>
  <c r="M18" i="53"/>
  <c r="N18" i="53"/>
  <c r="O18" i="53"/>
  <c r="P18" i="53"/>
  <c r="M19" i="53"/>
  <c r="N19" i="53"/>
  <c r="O19" i="53"/>
  <c r="P19" i="53"/>
  <c r="M20" i="53"/>
  <c r="N20" i="53"/>
  <c r="O20" i="53"/>
  <c r="P20" i="53"/>
  <c r="M21" i="53"/>
  <c r="N21" i="53"/>
  <c r="O21" i="53"/>
  <c r="P21" i="53"/>
  <c r="M22" i="53"/>
  <c r="N22" i="53"/>
  <c r="O22" i="53"/>
  <c r="P22" i="53"/>
  <c r="M23" i="53"/>
  <c r="N23" i="53"/>
  <c r="O23" i="53"/>
  <c r="P23" i="53"/>
  <c r="M24" i="53"/>
  <c r="N24" i="53"/>
  <c r="O24" i="53"/>
  <c r="P24" i="53"/>
  <c r="M25" i="53"/>
  <c r="N25" i="53"/>
  <c r="O25" i="53"/>
  <c r="P25" i="53"/>
  <c r="M26" i="53"/>
  <c r="N26" i="53"/>
  <c r="O26" i="53"/>
  <c r="P26" i="53"/>
  <c r="M27" i="53"/>
  <c r="N27" i="53"/>
  <c r="O27" i="53"/>
  <c r="P27" i="53"/>
  <c r="P6" i="53"/>
  <c r="N6" i="53"/>
  <c r="M6" i="53"/>
  <c r="DJ6" i="53" s="1"/>
  <c r="DM6" i="53" s="1"/>
  <c r="DK26" i="53" l="1"/>
  <c r="DN26" i="53" s="1"/>
  <c r="DK24" i="53"/>
  <c r="DN24" i="53" s="1"/>
  <c r="DK22" i="53"/>
  <c r="DN22" i="53" s="1"/>
  <c r="DK20" i="53"/>
  <c r="DN20" i="53" s="1"/>
  <c r="DK18" i="53"/>
  <c r="DN18" i="53" s="1"/>
  <c r="DJ24" i="53"/>
  <c r="DM24" i="53" s="1"/>
  <c r="DJ22" i="53"/>
  <c r="DM22" i="53" s="1"/>
  <c r="DJ20" i="53"/>
  <c r="DM20" i="53" s="1"/>
  <c r="DJ18" i="53"/>
  <c r="DM18" i="53" s="1"/>
  <c r="DJ16" i="53"/>
  <c r="DM16" i="53" s="1"/>
  <c r="DJ26" i="53"/>
  <c r="DM26" i="53" s="1"/>
  <c r="DJ14" i="53"/>
  <c r="DM14" i="53" s="1"/>
  <c r="DJ10" i="53"/>
  <c r="DM10" i="53" s="1"/>
  <c r="DJ8" i="53"/>
  <c r="DM8" i="53" s="1"/>
  <c r="DK6" i="53"/>
  <c r="DN6" i="53" s="1"/>
  <c r="DK16" i="53"/>
  <c r="DN16" i="53" s="1"/>
  <c r="DK14" i="53"/>
  <c r="DN14" i="53" s="1"/>
  <c r="DK25" i="53"/>
  <c r="DN25" i="53" s="1"/>
  <c r="DJ23" i="53"/>
  <c r="DM23" i="53" s="1"/>
  <c r="DJ21" i="53"/>
  <c r="DM21" i="53" s="1"/>
  <c r="DJ27" i="53"/>
  <c r="DM27" i="53" s="1"/>
  <c r="DJ25" i="53"/>
  <c r="DM25" i="53" s="1"/>
  <c r="DK9" i="53"/>
  <c r="DN9" i="53" s="1"/>
  <c r="DJ11" i="53"/>
  <c r="DM11" i="53" s="1"/>
  <c r="DJ9" i="53"/>
  <c r="DM9" i="53" s="1"/>
  <c r="DJ7" i="53"/>
  <c r="DM7" i="53" s="1"/>
  <c r="DK11" i="53"/>
  <c r="DN11" i="53" s="1"/>
  <c r="DK27" i="53"/>
  <c r="DN27" i="53" s="1"/>
  <c r="DK21" i="53"/>
  <c r="DN21" i="53" s="1"/>
  <c r="DK15" i="53"/>
  <c r="DN15" i="53" s="1"/>
  <c r="DJ19" i="53"/>
  <c r="DM19" i="53" s="1"/>
  <c r="DJ17" i="53"/>
  <c r="DM17" i="53" s="1"/>
  <c r="DJ15" i="53"/>
  <c r="DM15" i="53" s="1"/>
  <c r="DJ13" i="53"/>
  <c r="DM13" i="53" s="1"/>
  <c r="DK19" i="53"/>
  <c r="DN19" i="53" s="1"/>
  <c r="DK13" i="53"/>
  <c r="DN13" i="53" s="1"/>
  <c r="DK10" i="53"/>
  <c r="DN10" i="53" s="1"/>
  <c r="DK8" i="53"/>
  <c r="DN8" i="53" s="1"/>
  <c r="DK7" i="53"/>
  <c r="DN7" i="53" s="1"/>
  <c r="DK23" i="53"/>
  <c r="DN23" i="53" s="1"/>
  <c r="DK17" i="53"/>
  <c r="DN17" i="53" s="1"/>
  <c r="V6" i="53"/>
  <c r="Q17" i="53"/>
  <c r="H17" i="53" s="1"/>
  <c r="Q22" i="53"/>
  <c r="H22" i="53" s="1"/>
  <c r="Q7" i="53"/>
  <c r="H7" i="53" s="1"/>
  <c r="Q15" i="53"/>
  <c r="H15" i="53" s="1"/>
  <c r="Q9" i="53"/>
  <c r="H9" i="53" s="1"/>
  <c r="V23" i="53"/>
  <c r="I23" i="53" s="1"/>
  <c r="V15" i="53"/>
  <c r="I15" i="53" s="1"/>
  <c r="V7" i="53"/>
  <c r="I7" i="53" s="1"/>
  <c r="V22" i="53"/>
  <c r="I22" i="53" s="1"/>
  <c r="V10" i="53"/>
  <c r="I10" i="53" s="1"/>
  <c r="Q27" i="53"/>
  <c r="H27" i="53" s="1"/>
  <c r="V26" i="53"/>
  <c r="I26" i="53" s="1"/>
  <c r="V13" i="53"/>
  <c r="I13" i="53" s="1"/>
  <c r="V11" i="53"/>
  <c r="I11" i="53" s="1"/>
  <c r="Q25" i="53"/>
  <c r="H25" i="53" s="1"/>
  <c r="V19" i="53"/>
  <c r="I19" i="53" s="1"/>
  <c r="AH6" i="53"/>
  <c r="AH28" i="53" s="1"/>
  <c r="AD28" i="53"/>
  <c r="V18" i="53"/>
  <c r="I18" i="53" s="1"/>
  <c r="V27" i="53"/>
  <c r="I27" i="53" s="1"/>
  <c r="AC6" i="53"/>
  <c r="Q23" i="53"/>
  <c r="H23" i="53" s="1"/>
  <c r="V14" i="53"/>
  <c r="I14" i="53" s="1"/>
  <c r="Q26" i="53"/>
  <c r="H26" i="53" s="1"/>
  <c r="Q24" i="53"/>
  <c r="H24" i="53" s="1"/>
  <c r="U28" i="53"/>
  <c r="Q10" i="53"/>
  <c r="H10" i="53" s="1"/>
  <c r="Q21" i="53"/>
  <c r="H21" i="53" s="1"/>
  <c r="V9" i="53"/>
  <c r="I9" i="53" s="1"/>
  <c r="Q13" i="53"/>
  <c r="H13" i="53" s="1"/>
  <c r="Q11" i="53"/>
  <c r="H11" i="53" s="1"/>
  <c r="V25" i="53"/>
  <c r="I25" i="53" s="1"/>
  <c r="V17" i="53"/>
  <c r="I17" i="53" s="1"/>
  <c r="Q8" i="53"/>
  <c r="H8" i="53" s="1"/>
  <c r="V24" i="53"/>
  <c r="I24" i="53" s="1"/>
  <c r="V16" i="53"/>
  <c r="I16" i="53" s="1"/>
  <c r="Q19" i="53"/>
  <c r="H19" i="53" s="1"/>
  <c r="V12" i="53"/>
  <c r="I12" i="53" s="1"/>
  <c r="V21" i="53"/>
  <c r="I21" i="53" s="1"/>
  <c r="T28" i="53"/>
  <c r="Q18" i="53"/>
  <c r="H18" i="53" s="1"/>
  <c r="Q16" i="53"/>
  <c r="H16" i="53" s="1"/>
  <c r="V8" i="53"/>
  <c r="I8" i="53" s="1"/>
  <c r="Q20" i="53"/>
  <c r="H20" i="53" s="1"/>
  <c r="O28" i="53"/>
  <c r="S28" i="53"/>
  <c r="V20" i="53"/>
  <c r="I20" i="53" s="1"/>
  <c r="P28" i="53"/>
  <c r="R28" i="53"/>
  <c r="Q14" i="53"/>
  <c r="H14" i="53" s="1"/>
  <c r="Q6" i="53"/>
  <c r="H6" i="53" l="1"/>
  <c r="I6" i="53"/>
  <c r="AC28" i="53"/>
  <c r="W16" i="53"/>
  <c r="G16" i="53" s="1"/>
  <c r="W22" i="53"/>
  <c r="G22" i="53" s="1"/>
  <c r="W7" i="53"/>
  <c r="G7" i="53" s="1"/>
  <c r="W15" i="53"/>
  <c r="G15" i="53" s="1"/>
  <c r="W6" i="53"/>
  <c r="W17" i="53"/>
  <c r="G17" i="53" s="1"/>
  <c r="AI6" i="53"/>
  <c r="W25" i="53"/>
  <c r="G25" i="53" s="1"/>
  <c r="W9" i="53"/>
  <c r="G9" i="53" s="1"/>
  <c r="W11" i="53"/>
  <c r="G11" i="53" s="1"/>
  <c r="W26" i="53"/>
  <c r="G26" i="53" s="1"/>
  <c r="W27" i="53"/>
  <c r="G27" i="53" s="1"/>
  <c r="W19" i="53"/>
  <c r="G19" i="53" s="1"/>
  <c r="W13" i="53"/>
  <c r="G13" i="53" s="1"/>
  <c r="W23" i="53"/>
  <c r="G23" i="53" s="1"/>
  <c r="W24" i="53"/>
  <c r="G24" i="53" s="1"/>
  <c r="W10" i="53"/>
  <c r="G10" i="53" s="1"/>
  <c r="W18" i="53"/>
  <c r="G18" i="53" s="1"/>
  <c r="W21" i="53"/>
  <c r="G21" i="53" s="1"/>
  <c r="W8" i="53"/>
  <c r="G8" i="53" s="1"/>
  <c r="W20" i="53"/>
  <c r="G20" i="53" s="1"/>
  <c r="V28" i="53"/>
  <c r="W14" i="53"/>
  <c r="G14" i="53" s="1"/>
  <c r="I28" i="53" l="1"/>
  <c r="G6" i="53"/>
  <c r="AI28" i="53"/>
  <c r="K315" i="56" l="1"/>
  <c r="K316" i="56" s="1"/>
  <c r="K324" i="56" l="1"/>
  <c r="K325" i="56" s="1"/>
  <c r="G315" i="56"/>
  <c r="F315" i="56" s="1"/>
  <c r="G304" i="56"/>
  <c r="G314" i="56"/>
  <c r="F314" i="56" s="1"/>
  <c r="K278" i="56" l="1"/>
  <c r="K277" i="56"/>
  <c r="K274" i="56"/>
  <c r="K279" i="56"/>
  <c r="K281" i="56"/>
  <c r="K275" i="56"/>
  <c r="F304" i="56"/>
  <c r="F316" i="56" s="1"/>
  <c r="G316" i="56"/>
  <c r="G324" i="56"/>
  <c r="K288" i="56" l="1"/>
  <c r="K13" i="56"/>
  <c r="K16" i="56" s="1"/>
  <c r="F324" i="56"/>
  <c r="F325" i="56" s="1"/>
  <c r="G325" i="56"/>
  <c r="G278" i="56"/>
  <c r="F278" i="56" s="1"/>
  <c r="G281" i="56"/>
  <c r="F281" i="56" s="1"/>
  <c r="G279" i="56"/>
  <c r="F279" i="56" s="1"/>
  <c r="G275" i="56"/>
  <c r="F275" i="56" s="1"/>
  <c r="G274" i="56"/>
  <c r="G277" i="56"/>
  <c r="F277" i="56" s="1"/>
  <c r="F274" i="56" l="1"/>
  <c r="F288" i="56" s="1"/>
  <c r="G288" i="56"/>
  <c r="G13" i="56"/>
  <c r="M12" i="53"/>
  <c r="DJ12" i="53" s="1"/>
  <c r="DM12" i="53" s="1"/>
  <c r="DM28" i="53" s="1"/>
  <c r="N12" i="53"/>
  <c r="DK12" i="53" s="1"/>
  <c r="K83" i="56" l="1"/>
  <c r="K88" i="56" s="1"/>
  <c r="DN12" i="53"/>
  <c r="DN28" i="53" s="1"/>
  <c r="K59" i="56"/>
  <c r="K62" i="56" s="1"/>
  <c r="K45" i="56"/>
  <c r="K51" i="56" s="1"/>
  <c r="F13" i="56"/>
  <c r="F16" i="56" s="1"/>
  <c r="G16" i="56"/>
  <c r="DJ28" i="53"/>
  <c r="M28" i="53"/>
  <c r="Q12" i="53"/>
  <c r="H12" i="53" s="1"/>
  <c r="DK28" i="53"/>
  <c r="N28" i="53"/>
  <c r="K8" i="56" l="1"/>
  <c r="K12" i="56" s="1"/>
  <c r="G31" i="56"/>
  <c r="W12" i="53"/>
  <c r="G12" i="53" s="1"/>
  <c r="Q28" i="53"/>
  <c r="H28" i="53"/>
  <c r="G83" i="56"/>
  <c r="G59" i="56"/>
  <c r="G50" i="56"/>
  <c r="F50" i="56" s="1"/>
  <c r="G33" i="56"/>
  <c r="F33" i="56" s="1"/>
  <c r="G40" i="56"/>
  <c r="F40" i="56" s="1"/>
  <c r="G45" i="56"/>
  <c r="G28" i="53" l="1"/>
  <c r="F45" i="56"/>
  <c r="F51" i="56" s="1"/>
  <c r="G51" i="56"/>
  <c r="F83" i="56"/>
  <c r="F88" i="56" s="1"/>
  <c r="G88" i="56"/>
  <c r="F59" i="56"/>
  <c r="F62" i="56" s="1"/>
  <c r="G62" i="56"/>
  <c r="F31" i="56"/>
  <c r="F43" i="56" s="1"/>
  <c r="G43" i="56"/>
  <c r="W28" i="53"/>
  <c r="G8" i="56"/>
  <c r="K132" i="56" l="1"/>
  <c r="K137" i="56"/>
  <c r="K131" i="56"/>
  <c r="K127" i="56"/>
  <c r="K145" i="56"/>
  <c r="F8" i="56"/>
  <c r="F12" i="56" s="1"/>
  <c r="G12" i="56"/>
  <c r="K151" i="56" l="1"/>
  <c r="G127" i="56"/>
  <c r="G132" i="56"/>
  <c r="F132" i="56" s="1"/>
  <c r="G145" i="56"/>
  <c r="F145" i="56" s="1"/>
  <c r="G137" i="56"/>
  <c r="F137" i="56" s="1"/>
  <c r="G131" i="56"/>
  <c r="F131" i="56" s="1"/>
  <c r="F127" i="56" l="1"/>
  <c r="F151" i="56" s="1"/>
  <c r="G151" i="56"/>
  <c r="K267" i="56"/>
  <c r="K268" i="56" l="1"/>
  <c r="K225" i="56"/>
  <c r="K152" i="56"/>
  <c r="K92" i="56"/>
  <c r="K266" i="56"/>
  <c r="K244" i="56"/>
  <c r="K249" i="56"/>
  <c r="K328" i="56"/>
  <c r="K255" i="56"/>
  <c r="K238" i="56"/>
  <c r="K159" i="56"/>
  <c r="K210" i="56"/>
  <c r="K196" i="56"/>
  <c r="K167" i="56"/>
  <c r="K289" i="56"/>
  <c r="K298" i="56" s="1"/>
  <c r="K240" i="56"/>
  <c r="K221" i="56"/>
  <c r="K203" i="56"/>
  <c r="K161" i="56"/>
  <c r="K184" i="56"/>
  <c r="K331" i="56"/>
  <c r="K269" i="56"/>
  <c r="K250" i="56"/>
  <c r="K247" i="56"/>
  <c r="K191" i="56"/>
  <c r="K197" i="56"/>
  <c r="K153" i="56"/>
  <c r="K157" i="56"/>
  <c r="K223" i="56"/>
  <c r="K204" i="56"/>
  <c r="K171" i="56"/>
  <c r="K160" i="56"/>
  <c r="K234" i="56"/>
  <c r="K253" i="56"/>
  <c r="K156" i="56"/>
  <c r="K183" i="56"/>
  <c r="K158" i="56"/>
  <c r="K164" i="56"/>
  <c r="K169" i="56"/>
  <c r="K93" i="56"/>
  <c r="K112" i="56" s="1"/>
  <c r="K163" i="56"/>
  <c r="K194" i="56"/>
  <c r="K226" i="56"/>
  <c r="K195" i="56"/>
  <c r="K198" i="56"/>
  <c r="K257" i="56"/>
  <c r="K193" i="56"/>
  <c r="K333" i="56" l="1"/>
  <c r="K273" i="56"/>
  <c r="K251" i="56"/>
  <c r="K215" i="56"/>
  <c r="K190" i="56"/>
  <c r="G169" i="56"/>
  <c r="F169" i="56" s="1"/>
  <c r="G331" i="56"/>
  <c r="F331" i="56" s="1"/>
  <c r="G267" i="56"/>
  <c r="F267" i="56" s="1"/>
  <c r="G268" i="56"/>
  <c r="F268" i="56" s="1"/>
  <c r="G269" i="56"/>
  <c r="F269" i="56" s="1"/>
  <c r="G250" i="56"/>
  <c r="F250" i="56" s="1"/>
  <c r="G240" i="56"/>
  <c r="F240" i="56" s="1"/>
  <c r="G238" i="56"/>
  <c r="F238" i="56" s="1"/>
  <c r="G249" i="56"/>
  <c r="F249" i="56" s="1"/>
  <c r="G161" i="56"/>
  <c r="F161" i="56" s="1"/>
  <c r="G184" i="56"/>
  <c r="F184" i="56" s="1"/>
  <c r="G93" i="56"/>
  <c r="F93" i="56" s="1"/>
  <c r="G171" i="56"/>
  <c r="F171" i="56" s="1"/>
  <c r="G226" i="56"/>
  <c r="F226" i="56" s="1"/>
  <c r="G225" i="56"/>
  <c r="F225" i="56" s="1"/>
  <c r="G158" i="56"/>
  <c r="F158" i="56" s="1"/>
  <c r="G163" i="56"/>
  <c r="F163" i="56" s="1"/>
  <c r="G159" i="56"/>
  <c r="F159" i="56" s="1"/>
  <c r="G234" i="56"/>
  <c r="F234" i="56" s="1"/>
  <c r="G204" i="56"/>
  <c r="F204" i="56" s="1"/>
  <c r="G160" i="56"/>
  <c r="F160" i="56" s="1"/>
  <c r="G328" i="56"/>
  <c r="G164" i="56"/>
  <c r="F164" i="56" s="1"/>
  <c r="G195" i="56"/>
  <c r="F195" i="56" s="1"/>
  <c r="G193" i="56"/>
  <c r="F193" i="56" s="1"/>
  <c r="G247" i="56"/>
  <c r="F247" i="56" s="1"/>
  <c r="G257" i="56"/>
  <c r="F257" i="56" s="1"/>
  <c r="G244" i="56"/>
  <c r="F244" i="56" s="1"/>
  <c r="G152" i="56"/>
  <c r="G167" i="56"/>
  <c r="F167" i="56" s="1"/>
  <c r="G289" i="56"/>
  <c r="G191" i="56"/>
  <c r="G266" i="56"/>
  <c r="F266" i="56" s="1"/>
  <c r="G194" i="56"/>
  <c r="F194" i="56" s="1"/>
  <c r="G157" i="56"/>
  <c r="F157" i="56" s="1"/>
  <c r="G253" i="56"/>
  <c r="G221" i="56"/>
  <c r="G153" i="56"/>
  <c r="F153" i="56" s="1"/>
  <c r="G156" i="56"/>
  <c r="F156" i="56" s="1"/>
  <c r="G203" i="56"/>
  <c r="F203" i="56" s="1"/>
  <c r="G183" i="56"/>
  <c r="F183" i="56" s="1"/>
  <c r="G196" i="56"/>
  <c r="F196" i="56" s="1"/>
  <c r="G210" i="56"/>
  <c r="F210" i="56" s="1"/>
  <c r="G255" i="56"/>
  <c r="F255" i="56" s="1"/>
  <c r="G223" i="56"/>
  <c r="F223" i="56" s="1"/>
  <c r="G197" i="56"/>
  <c r="F197" i="56" s="1"/>
  <c r="G198" i="56"/>
  <c r="F198" i="56" s="1"/>
  <c r="Q6" i="48"/>
  <c r="Q7" i="48"/>
  <c r="Q8" i="48"/>
  <c r="Q9" i="48"/>
  <c r="Q10" i="48"/>
  <c r="Q11" i="48"/>
  <c r="Q13" i="48"/>
  <c r="Q15" i="48"/>
  <c r="Q16" i="48"/>
  <c r="Q17" i="48"/>
  <c r="Q18" i="48"/>
  <c r="Q19" i="48"/>
  <c r="Q20" i="48"/>
  <c r="Q21" i="48"/>
  <c r="Q22" i="48"/>
  <c r="Q23" i="48"/>
  <c r="Q24" i="48"/>
  <c r="Q5" i="48"/>
  <c r="O6" i="47"/>
  <c r="P6" i="48"/>
  <c r="P7" i="48"/>
  <c r="P8" i="48"/>
  <c r="P9" i="48"/>
  <c r="P10" i="48"/>
  <c r="P11" i="48"/>
  <c r="P12" i="48"/>
  <c r="P13" i="48"/>
  <c r="P15" i="48"/>
  <c r="P16" i="48"/>
  <c r="P17" i="48"/>
  <c r="P18" i="48"/>
  <c r="P19" i="48"/>
  <c r="P20" i="48"/>
  <c r="P21" i="48"/>
  <c r="P22" i="48"/>
  <c r="P23" i="48"/>
  <c r="P24" i="48"/>
  <c r="P5" i="48"/>
  <c r="N6" i="47"/>
  <c r="G273" i="56" l="1"/>
  <c r="G333" i="56"/>
  <c r="F191" i="56"/>
  <c r="F215" i="56" s="1"/>
  <c r="G215" i="56"/>
  <c r="F253" i="56"/>
  <c r="F273" i="56" s="1"/>
  <c r="F289" i="56"/>
  <c r="F298" i="56" s="1"/>
  <c r="G298" i="56"/>
  <c r="F221" i="56"/>
  <c r="F251" i="56" s="1"/>
  <c r="G251" i="56"/>
  <c r="F152" i="56"/>
  <c r="F190" i="56" s="1"/>
  <c r="G190" i="56"/>
  <c r="F328" i="56"/>
  <c r="F333" i="56" s="1"/>
  <c r="K334" i="56"/>
  <c r="J9" i="49"/>
  <c r="L318" i="49"/>
  <c r="K318" i="49"/>
  <c r="J318" i="49"/>
  <c r="I318" i="49"/>
  <c r="L317" i="49"/>
  <c r="K317" i="49"/>
  <c r="J317" i="49"/>
  <c r="I317" i="49"/>
  <c r="L316" i="49"/>
  <c r="K316" i="49"/>
  <c r="J316" i="49"/>
  <c r="I316" i="49"/>
  <c r="L315" i="49"/>
  <c r="K315" i="49"/>
  <c r="J315" i="49"/>
  <c r="I315" i="49"/>
  <c r="L313" i="49"/>
  <c r="K313" i="49"/>
  <c r="J313" i="49"/>
  <c r="I313" i="49"/>
  <c r="L312" i="49"/>
  <c r="K312" i="49"/>
  <c r="J312" i="49"/>
  <c r="I312" i="49"/>
  <c r="L311" i="49"/>
  <c r="K311" i="49"/>
  <c r="J311" i="49"/>
  <c r="I311" i="49"/>
  <c r="L310" i="49"/>
  <c r="K310" i="49"/>
  <c r="J310" i="49"/>
  <c r="I310" i="49"/>
  <c r="L309" i="49"/>
  <c r="K309" i="49"/>
  <c r="J309" i="49"/>
  <c r="I309" i="49"/>
  <c r="L308" i="49"/>
  <c r="K308" i="49"/>
  <c r="J308" i="49"/>
  <c r="I308" i="49"/>
  <c r="L307" i="49"/>
  <c r="K307" i="49"/>
  <c r="J307" i="49"/>
  <c r="I307" i="49"/>
  <c r="L305" i="49"/>
  <c r="K305" i="49"/>
  <c r="J305" i="49"/>
  <c r="I305" i="49"/>
  <c r="L304" i="49"/>
  <c r="K304" i="49"/>
  <c r="J304" i="49"/>
  <c r="I304" i="49"/>
  <c r="L303" i="49"/>
  <c r="K303" i="49"/>
  <c r="J303" i="49"/>
  <c r="I303" i="49"/>
  <c r="L302" i="49"/>
  <c r="K302" i="49"/>
  <c r="J302" i="49"/>
  <c r="I302" i="49"/>
  <c r="L301" i="49"/>
  <c r="K301" i="49"/>
  <c r="J301" i="49"/>
  <c r="I301" i="49"/>
  <c r="L300" i="49"/>
  <c r="K300" i="49"/>
  <c r="J300" i="49"/>
  <c r="I300" i="49"/>
  <c r="L299" i="49"/>
  <c r="K299" i="49"/>
  <c r="J299" i="49"/>
  <c r="I299" i="49"/>
  <c r="L298" i="49"/>
  <c r="K298" i="49"/>
  <c r="J298" i="49"/>
  <c r="I298" i="49"/>
  <c r="L297" i="49"/>
  <c r="K297" i="49"/>
  <c r="J297" i="49"/>
  <c r="I297" i="49"/>
  <c r="L296" i="49"/>
  <c r="K296" i="49"/>
  <c r="J296" i="49"/>
  <c r="I296" i="49"/>
  <c r="L295" i="49"/>
  <c r="K295" i="49"/>
  <c r="J295" i="49"/>
  <c r="I295" i="49"/>
  <c r="L294" i="49"/>
  <c r="K294" i="49"/>
  <c r="J294" i="49"/>
  <c r="I294" i="49"/>
  <c r="L293" i="49"/>
  <c r="K293" i="49"/>
  <c r="J293" i="49"/>
  <c r="I293" i="49"/>
  <c r="L292" i="49"/>
  <c r="K292" i="49"/>
  <c r="J292" i="49"/>
  <c r="I292" i="49"/>
  <c r="L291" i="49"/>
  <c r="K291" i="49"/>
  <c r="J291" i="49"/>
  <c r="I291" i="49"/>
  <c r="L290" i="49"/>
  <c r="K290" i="49"/>
  <c r="J290" i="49"/>
  <c r="I290" i="49"/>
  <c r="L288" i="49"/>
  <c r="K288" i="49"/>
  <c r="J288" i="49"/>
  <c r="I288" i="49"/>
  <c r="L287" i="49"/>
  <c r="K287" i="49"/>
  <c r="J287" i="49"/>
  <c r="I287" i="49"/>
  <c r="L286" i="49"/>
  <c r="K286" i="49"/>
  <c r="J286" i="49"/>
  <c r="I286" i="49"/>
  <c r="L285" i="49"/>
  <c r="K285" i="49"/>
  <c r="J285" i="49"/>
  <c r="I285" i="49"/>
  <c r="L284" i="49"/>
  <c r="K284" i="49"/>
  <c r="J284" i="49"/>
  <c r="I284" i="49"/>
  <c r="L283" i="49"/>
  <c r="K283" i="49"/>
  <c r="J283" i="49"/>
  <c r="I283" i="49"/>
  <c r="L282" i="49"/>
  <c r="K282" i="49"/>
  <c r="J282" i="49"/>
  <c r="I282" i="49"/>
  <c r="L281" i="49"/>
  <c r="K281" i="49"/>
  <c r="J281" i="49"/>
  <c r="I281" i="49"/>
  <c r="L280" i="49"/>
  <c r="K280" i="49"/>
  <c r="J280" i="49"/>
  <c r="I280" i="49"/>
  <c r="L278" i="49"/>
  <c r="K278" i="49"/>
  <c r="J278" i="49"/>
  <c r="I278" i="49"/>
  <c r="L277" i="49"/>
  <c r="K277" i="49"/>
  <c r="J277" i="49"/>
  <c r="I277" i="49"/>
  <c r="L276" i="49"/>
  <c r="K276" i="49"/>
  <c r="J276" i="49"/>
  <c r="I276" i="49"/>
  <c r="L275" i="49"/>
  <c r="K275" i="49"/>
  <c r="J275" i="49"/>
  <c r="I275" i="49"/>
  <c r="L274" i="49"/>
  <c r="K274" i="49"/>
  <c r="J274" i="49"/>
  <c r="I274" i="49"/>
  <c r="L273" i="49"/>
  <c r="K273" i="49"/>
  <c r="J273" i="49"/>
  <c r="I273" i="49"/>
  <c r="L272" i="49"/>
  <c r="K272" i="49"/>
  <c r="J272" i="49"/>
  <c r="I272" i="49"/>
  <c r="L271" i="49"/>
  <c r="K271" i="49"/>
  <c r="J271" i="49"/>
  <c r="I271" i="49"/>
  <c r="L270" i="49"/>
  <c r="K270" i="49"/>
  <c r="J270" i="49"/>
  <c r="I270" i="49"/>
  <c r="L269" i="49"/>
  <c r="K269" i="49"/>
  <c r="J269" i="49"/>
  <c r="I269" i="49"/>
  <c r="L268" i="49"/>
  <c r="K268" i="49"/>
  <c r="J268" i="49"/>
  <c r="I268" i="49"/>
  <c r="L267" i="49"/>
  <c r="K267" i="49"/>
  <c r="J267" i="49"/>
  <c r="I267" i="49"/>
  <c r="L266" i="49"/>
  <c r="K266" i="49"/>
  <c r="J266" i="49"/>
  <c r="I266" i="49"/>
  <c r="L265" i="49"/>
  <c r="K265" i="49"/>
  <c r="J265" i="49"/>
  <c r="I265" i="49"/>
  <c r="L263" i="49"/>
  <c r="K263" i="49"/>
  <c r="J263" i="49"/>
  <c r="I263" i="49"/>
  <c r="L262" i="49"/>
  <c r="K262" i="49"/>
  <c r="J262" i="49"/>
  <c r="I262" i="49"/>
  <c r="L261" i="49"/>
  <c r="K261" i="49"/>
  <c r="J261" i="49"/>
  <c r="I261" i="49"/>
  <c r="L260" i="49"/>
  <c r="K260" i="49"/>
  <c r="J260" i="49"/>
  <c r="I260" i="49"/>
  <c r="L259" i="49"/>
  <c r="K259" i="49"/>
  <c r="J259" i="49"/>
  <c r="I259" i="49"/>
  <c r="L258" i="49"/>
  <c r="K258" i="49"/>
  <c r="J258" i="49"/>
  <c r="I258" i="49"/>
  <c r="L257" i="49"/>
  <c r="K257" i="49"/>
  <c r="J257" i="49"/>
  <c r="I257" i="49"/>
  <c r="L256" i="49"/>
  <c r="K256" i="49"/>
  <c r="J256" i="49"/>
  <c r="I256" i="49"/>
  <c r="L255" i="49"/>
  <c r="K255" i="49"/>
  <c r="J255" i="49"/>
  <c r="I255" i="49"/>
  <c r="L254" i="49"/>
  <c r="K254" i="49"/>
  <c r="J254" i="49"/>
  <c r="I254" i="49"/>
  <c r="L253" i="49"/>
  <c r="K253" i="49"/>
  <c r="J253" i="49"/>
  <c r="I253" i="49"/>
  <c r="L252" i="49"/>
  <c r="K252" i="49"/>
  <c r="J252" i="49"/>
  <c r="I252" i="49"/>
  <c r="L251" i="49"/>
  <c r="K251" i="49"/>
  <c r="J251" i="49"/>
  <c r="I251" i="49"/>
  <c r="L250" i="49"/>
  <c r="K250" i="49"/>
  <c r="J250" i="49"/>
  <c r="I250" i="49"/>
  <c r="L249" i="49"/>
  <c r="K249" i="49"/>
  <c r="J249" i="49"/>
  <c r="I249" i="49"/>
  <c r="L248" i="49"/>
  <c r="K248" i="49"/>
  <c r="J248" i="49"/>
  <c r="J264" i="49" s="1"/>
  <c r="I248" i="49"/>
  <c r="L246" i="49"/>
  <c r="K246" i="49"/>
  <c r="J246" i="49"/>
  <c r="I246" i="49"/>
  <c r="L245" i="49"/>
  <c r="K245" i="49"/>
  <c r="J245" i="49"/>
  <c r="I245" i="49"/>
  <c r="L244" i="49"/>
  <c r="K244" i="49"/>
  <c r="J244" i="49"/>
  <c r="I244" i="49"/>
  <c r="L243" i="49"/>
  <c r="K243" i="49"/>
  <c r="J243" i="49"/>
  <c r="I243" i="49"/>
  <c r="L242" i="49"/>
  <c r="K242" i="49"/>
  <c r="J242" i="49"/>
  <c r="I242" i="49"/>
  <c r="L241" i="49"/>
  <c r="K241" i="49"/>
  <c r="J241" i="49"/>
  <c r="I241" i="49"/>
  <c r="L240" i="49"/>
  <c r="K240" i="49"/>
  <c r="J240" i="49"/>
  <c r="I240" i="49"/>
  <c r="L239" i="49"/>
  <c r="K239" i="49"/>
  <c r="J239" i="49"/>
  <c r="I239" i="49"/>
  <c r="L238" i="49"/>
  <c r="K238" i="49"/>
  <c r="J238" i="49"/>
  <c r="I238" i="49"/>
  <c r="L237" i="49"/>
  <c r="K237" i="49"/>
  <c r="J237" i="49"/>
  <c r="I237" i="49"/>
  <c r="L236" i="49"/>
  <c r="K236" i="49"/>
  <c r="J236" i="49"/>
  <c r="I236" i="49"/>
  <c r="L235" i="49"/>
  <c r="K235" i="49"/>
  <c r="J235" i="49"/>
  <c r="I235" i="49"/>
  <c r="L234" i="49"/>
  <c r="K234" i="49"/>
  <c r="J234" i="49"/>
  <c r="I234" i="49"/>
  <c r="L233" i="49"/>
  <c r="K233" i="49"/>
  <c r="J233" i="49"/>
  <c r="I233" i="49"/>
  <c r="L232" i="49"/>
  <c r="K232" i="49"/>
  <c r="J232" i="49"/>
  <c r="I232" i="49"/>
  <c r="L231" i="49"/>
  <c r="K231" i="49"/>
  <c r="J231" i="49"/>
  <c r="I231" i="49"/>
  <c r="L230" i="49"/>
  <c r="K230" i="49"/>
  <c r="J230" i="49"/>
  <c r="I230" i="49"/>
  <c r="L229" i="49"/>
  <c r="K229" i="49"/>
  <c r="J229" i="49"/>
  <c r="I229" i="49"/>
  <c r="L228" i="49"/>
  <c r="K228" i="49"/>
  <c r="J228" i="49"/>
  <c r="I228" i="49"/>
  <c r="L227" i="49"/>
  <c r="K227" i="49"/>
  <c r="J227" i="49"/>
  <c r="I227" i="49"/>
  <c r="L226" i="49"/>
  <c r="K226" i="49"/>
  <c r="J226" i="49"/>
  <c r="I226" i="49"/>
  <c r="L225" i="49"/>
  <c r="K225" i="49"/>
  <c r="J225" i="49"/>
  <c r="I225" i="49"/>
  <c r="L224" i="49"/>
  <c r="K224" i="49"/>
  <c r="J224" i="49"/>
  <c r="I224" i="49"/>
  <c r="L223" i="49"/>
  <c r="K223" i="49"/>
  <c r="J223" i="49"/>
  <c r="I223" i="49"/>
  <c r="L222" i="49"/>
  <c r="K222" i="49"/>
  <c r="J222" i="49"/>
  <c r="I222" i="49"/>
  <c r="L221" i="49"/>
  <c r="K221" i="49"/>
  <c r="J221" i="49"/>
  <c r="I221" i="49"/>
  <c r="L220" i="49"/>
  <c r="K220" i="49"/>
  <c r="J220" i="49"/>
  <c r="I220" i="49"/>
  <c r="L219" i="49"/>
  <c r="K219" i="49"/>
  <c r="J219" i="49"/>
  <c r="I219" i="49"/>
  <c r="L217" i="49"/>
  <c r="K217" i="49"/>
  <c r="J217" i="49"/>
  <c r="I217" i="49"/>
  <c r="L216" i="49"/>
  <c r="K216" i="49"/>
  <c r="J216" i="49"/>
  <c r="I216" i="49"/>
  <c r="L215" i="49"/>
  <c r="K215" i="49"/>
  <c r="J215" i="49"/>
  <c r="I215" i="49"/>
  <c r="L214" i="49"/>
  <c r="K214" i="49"/>
  <c r="J214" i="49"/>
  <c r="I214" i="49"/>
  <c r="L212" i="49"/>
  <c r="K212" i="49"/>
  <c r="J212" i="49"/>
  <c r="I212" i="49"/>
  <c r="L211" i="49"/>
  <c r="K211" i="49"/>
  <c r="J211" i="49"/>
  <c r="I211" i="49"/>
  <c r="L210" i="49"/>
  <c r="K210" i="49"/>
  <c r="J210" i="49"/>
  <c r="I210" i="49"/>
  <c r="L209" i="49"/>
  <c r="K209" i="49"/>
  <c r="J209" i="49"/>
  <c r="I209" i="49"/>
  <c r="L208" i="49"/>
  <c r="K208" i="49"/>
  <c r="J208" i="49"/>
  <c r="I208" i="49"/>
  <c r="L207" i="49"/>
  <c r="K207" i="49"/>
  <c r="J207" i="49"/>
  <c r="I207" i="49"/>
  <c r="L206" i="49"/>
  <c r="K206" i="49"/>
  <c r="J206" i="49"/>
  <c r="I206" i="49"/>
  <c r="L205" i="49"/>
  <c r="K205" i="49"/>
  <c r="J205" i="49"/>
  <c r="I205" i="49"/>
  <c r="L204" i="49"/>
  <c r="K204" i="49"/>
  <c r="J204" i="49"/>
  <c r="I204" i="49"/>
  <c r="L203" i="49"/>
  <c r="K203" i="49"/>
  <c r="J203" i="49"/>
  <c r="I203" i="49"/>
  <c r="L202" i="49"/>
  <c r="K202" i="49"/>
  <c r="J202" i="49"/>
  <c r="I202" i="49"/>
  <c r="L201" i="49"/>
  <c r="K201" i="49"/>
  <c r="J201" i="49"/>
  <c r="I201" i="49"/>
  <c r="L200" i="49"/>
  <c r="K200" i="49"/>
  <c r="J200" i="49"/>
  <c r="I200" i="49"/>
  <c r="L199" i="49"/>
  <c r="K199" i="49"/>
  <c r="J199" i="49"/>
  <c r="I199" i="49"/>
  <c r="L198" i="49"/>
  <c r="K198" i="49"/>
  <c r="J198" i="49"/>
  <c r="I198" i="49"/>
  <c r="L197" i="49"/>
  <c r="K197" i="49"/>
  <c r="J197" i="49"/>
  <c r="I197" i="49"/>
  <c r="L196" i="49"/>
  <c r="K196" i="49"/>
  <c r="J196" i="49"/>
  <c r="I196" i="49"/>
  <c r="L195" i="49"/>
  <c r="K195" i="49"/>
  <c r="J195" i="49"/>
  <c r="I195" i="49"/>
  <c r="L194" i="49"/>
  <c r="K194" i="49"/>
  <c r="J194" i="49"/>
  <c r="I194" i="49"/>
  <c r="L193" i="49"/>
  <c r="K193" i="49"/>
  <c r="J193" i="49"/>
  <c r="I193" i="49"/>
  <c r="L192" i="49"/>
  <c r="K192" i="49"/>
  <c r="J192" i="49"/>
  <c r="I192" i="49"/>
  <c r="L191" i="49"/>
  <c r="K191" i="49"/>
  <c r="J191" i="49"/>
  <c r="I191" i="49"/>
  <c r="L190" i="49"/>
  <c r="K190" i="49"/>
  <c r="J190" i="49"/>
  <c r="I190" i="49"/>
  <c r="L188" i="49"/>
  <c r="K188" i="49"/>
  <c r="J188" i="49"/>
  <c r="I188" i="49"/>
  <c r="L187" i="49"/>
  <c r="K187" i="49"/>
  <c r="J187" i="49"/>
  <c r="I187" i="49"/>
  <c r="L186" i="49"/>
  <c r="K186" i="49"/>
  <c r="J186" i="49"/>
  <c r="I186" i="49"/>
  <c r="L185" i="49"/>
  <c r="K185" i="49"/>
  <c r="J185" i="49"/>
  <c r="I185" i="49"/>
  <c r="L184" i="49"/>
  <c r="K184" i="49"/>
  <c r="J184" i="49"/>
  <c r="I184" i="49"/>
  <c r="L183" i="49"/>
  <c r="K183" i="49"/>
  <c r="J183" i="49"/>
  <c r="I183" i="49"/>
  <c r="L182" i="49"/>
  <c r="K182" i="49"/>
  <c r="J182" i="49"/>
  <c r="I182" i="49"/>
  <c r="L181" i="49"/>
  <c r="K181" i="49"/>
  <c r="J181" i="49"/>
  <c r="I181" i="49"/>
  <c r="L180" i="49"/>
  <c r="K180" i="49"/>
  <c r="J180" i="49"/>
  <c r="I180" i="49"/>
  <c r="L179" i="49"/>
  <c r="K179" i="49"/>
  <c r="J179" i="49"/>
  <c r="I179" i="49"/>
  <c r="L178" i="49"/>
  <c r="K178" i="49"/>
  <c r="J178" i="49"/>
  <c r="I178" i="49"/>
  <c r="L177" i="49"/>
  <c r="K177" i="49"/>
  <c r="J177" i="49"/>
  <c r="I177" i="49"/>
  <c r="L176" i="49"/>
  <c r="K176" i="49"/>
  <c r="J176" i="49"/>
  <c r="I176" i="49"/>
  <c r="L175" i="49"/>
  <c r="K175" i="49"/>
  <c r="J175" i="49"/>
  <c r="I175" i="49"/>
  <c r="L174" i="49"/>
  <c r="K174" i="49"/>
  <c r="J174" i="49"/>
  <c r="I174" i="49"/>
  <c r="L173" i="49"/>
  <c r="K173" i="49"/>
  <c r="J173" i="49"/>
  <c r="I173" i="49"/>
  <c r="L172" i="49"/>
  <c r="K172" i="49"/>
  <c r="J172" i="49"/>
  <c r="I172" i="49"/>
  <c r="L171" i="49"/>
  <c r="K171" i="49"/>
  <c r="J171" i="49"/>
  <c r="I171" i="49"/>
  <c r="L170" i="49"/>
  <c r="K170" i="49"/>
  <c r="J170" i="49"/>
  <c r="I170" i="49"/>
  <c r="L169" i="49"/>
  <c r="K169" i="49"/>
  <c r="J169" i="49"/>
  <c r="I169" i="49"/>
  <c r="L168" i="49"/>
  <c r="K168" i="49"/>
  <c r="J168" i="49"/>
  <c r="I168" i="49"/>
  <c r="L167" i="49"/>
  <c r="K167" i="49"/>
  <c r="J167" i="49"/>
  <c r="I167" i="49"/>
  <c r="L166" i="49"/>
  <c r="K166" i="49"/>
  <c r="J166" i="49"/>
  <c r="I166" i="49"/>
  <c r="L165" i="49"/>
  <c r="K165" i="49"/>
  <c r="J165" i="49"/>
  <c r="I165" i="49"/>
  <c r="L164" i="49"/>
  <c r="K164" i="49"/>
  <c r="J164" i="49"/>
  <c r="I164" i="49"/>
  <c r="L163" i="49"/>
  <c r="K163" i="49"/>
  <c r="J163" i="49"/>
  <c r="I163" i="49"/>
  <c r="L162" i="49"/>
  <c r="K162" i="49"/>
  <c r="J162" i="49"/>
  <c r="I162" i="49"/>
  <c r="L161" i="49"/>
  <c r="K161" i="49"/>
  <c r="J161" i="49"/>
  <c r="I161" i="49"/>
  <c r="L160" i="49"/>
  <c r="K160" i="49"/>
  <c r="J160" i="49"/>
  <c r="I160" i="49"/>
  <c r="L159" i="49"/>
  <c r="K159" i="49"/>
  <c r="J159" i="49"/>
  <c r="I159" i="49"/>
  <c r="L158" i="49"/>
  <c r="K158" i="49"/>
  <c r="J158" i="49"/>
  <c r="I158" i="49"/>
  <c r="L157" i="49"/>
  <c r="K157" i="49"/>
  <c r="J157" i="49"/>
  <c r="I157" i="49"/>
  <c r="L156" i="49"/>
  <c r="K156" i="49"/>
  <c r="J156" i="49"/>
  <c r="I156" i="49"/>
  <c r="L155" i="49"/>
  <c r="K155" i="49"/>
  <c r="J155" i="49"/>
  <c r="I155" i="49"/>
  <c r="L154" i="49"/>
  <c r="K154" i="49"/>
  <c r="J154" i="49"/>
  <c r="I154" i="49"/>
  <c r="L153" i="49"/>
  <c r="K153" i="49"/>
  <c r="J153" i="49"/>
  <c r="I153" i="49"/>
  <c r="L152" i="49"/>
  <c r="K152" i="49"/>
  <c r="J152" i="49"/>
  <c r="I152" i="49"/>
  <c r="L151" i="49"/>
  <c r="K151" i="49"/>
  <c r="J151" i="49"/>
  <c r="I151" i="49"/>
  <c r="L149" i="49"/>
  <c r="K149" i="49"/>
  <c r="J149" i="49"/>
  <c r="I149" i="49"/>
  <c r="L148" i="49"/>
  <c r="K148" i="49"/>
  <c r="J148" i="49"/>
  <c r="I148" i="49"/>
  <c r="L147" i="49"/>
  <c r="K147" i="49"/>
  <c r="J147" i="49"/>
  <c r="I147" i="49"/>
  <c r="L146" i="49"/>
  <c r="K146" i="49"/>
  <c r="J146" i="49"/>
  <c r="I146" i="49"/>
  <c r="L145" i="49"/>
  <c r="K145" i="49"/>
  <c r="J145" i="49"/>
  <c r="I145" i="49"/>
  <c r="L144" i="49"/>
  <c r="K144" i="49"/>
  <c r="J144" i="49"/>
  <c r="I144" i="49"/>
  <c r="L143" i="49"/>
  <c r="K143" i="49"/>
  <c r="J143" i="49"/>
  <c r="I143" i="49"/>
  <c r="L142" i="49"/>
  <c r="K142" i="49"/>
  <c r="J142" i="49"/>
  <c r="I142" i="49"/>
  <c r="L141" i="49"/>
  <c r="K141" i="49"/>
  <c r="J141" i="49"/>
  <c r="I141" i="49"/>
  <c r="L140" i="49"/>
  <c r="K140" i="49"/>
  <c r="J140" i="49"/>
  <c r="I140" i="49"/>
  <c r="L139" i="49"/>
  <c r="K139" i="49"/>
  <c r="J139" i="49"/>
  <c r="I139" i="49"/>
  <c r="L138" i="49"/>
  <c r="K138" i="49"/>
  <c r="J138" i="49"/>
  <c r="I138" i="49"/>
  <c r="L137" i="49"/>
  <c r="K137" i="49"/>
  <c r="J137" i="49"/>
  <c r="I137" i="49"/>
  <c r="K136" i="49"/>
  <c r="J136" i="49"/>
  <c r="I136" i="49"/>
  <c r="L135" i="49"/>
  <c r="K135" i="49"/>
  <c r="J135" i="49"/>
  <c r="I135" i="49"/>
  <c r="L134" i="49"/>
  <c r="K134" i="49"/>
  <c r="J134" i="49"/>
  <c r="I134" i="49"/>
  <c r="L133" i="49"/>
  <c r="K133" i="49"/>
  <c r="J133" i="49"/>
  <c r="I133" i="49"/>
  <c r="K132" i="49"/>
  <c r="J132" i="49"/>
  <c r="I132" i="49"/>
  <c r="K131" i="49"/>
  <c r="J131" i="49"/>
  <c r="I131" i="49"/>
  <c r="K130" i="49"/>
  <c r="J130" i="49"/>
  <c r="I130" i="49"/>
  <c r="K129" i="49"/>
  <c r="J129" i="49"/>
  <c r="I129" i="49"/>
  <c r="L128" i="49"/>
  <c r="K128" i="49"/>
  <c r="J128" i="49"/>
  <c r="I128" i="49"/>
  <c r="L127" i="49"/>
  <c r="K127" i="49"/>
  <c r="J127" i="49"/>
  <c r="I127" i="49"/>
  <c r="K126" i="49"/>
  <c r="J126" i="49"/>
  <c r="I126" i="49"/>
  <c r="L124" i="49"/>
  <c r="K124" i="49"/>
  <c r="J124" i="49"/>
  <c r="I124" i="49"/>
  <c r="L123" i="49"/>
  <c r="K123" i="49"/>
  <c r="J123" i="49"/>
  <c r="I123" i="49"/>
  <c r="L122" i="49"/>
  <c r="K122" i="49"/>
  <c r="J122" i="49"/>
  <c r="I122" i="49"/>
  <c r="L121" i="49"/>
  <c r="K121" i="49"/>
  <c r="J121" i="49"/>
  <c r="I121" i="49"/>
  <c r="L120" i="49"/>
  <c r="K120" i="49"/>
  <c r="J120" i="49"/>
  <c r="I120" i="49"/>
  <c r="L119" i="49"/>
  <c r="K119" i="49"/>
  <c r="J119" i="49"/>
  <c r="I119" i="49"/>
  <c r="L118" i="49"/>
  <c r="K118" i="49"/>
  <c r="J118" i="49"/>
  <c r="I118" i="49"/>
  <c r="L117" i="49"/>
  <c r="K117" i="49"/>
  <c r="J117" i="49"/>
  <c r="I117" i="49"/>
  <c r="L116" i="49"/>
  <c r="K116" i="49"/>
  <c r="J116" i="49"/>
  <c r="I116" i="49"/>
  <c r="L115" i="49"/>
  <c r="K115" i="49"/>
  <c r="J115" i="49"/>
  <c r="I115" i="49"/>
  <c r="K114" i="49"/>
  <c r="J114" i="49"/>
  <c r="I114" i="49"/>
  <c r="L113" i="49"/>
  <c r="K113" i="49"/>
  <c r="J113" i="49"/>
  <c r="I113" i="49"/>
  <c r="L112" i="49"/>
  <c r="K112" i="49"/>
  <c r="J112" i="49"/>
  <c r="I112" i="49"/>
  <c r="L110" i="49"/>
  <c r="K110" i="49"/>
  <c r="J110" i="49"/>
  <c r="I110" i="49"/>
  <c r="L109" i="49"/>
  <c r="K109" i="49"/>
  <c r="J109" i="49"/>
  <c r="I109" i="49"/>
  <c r="L108" i="49"/>
  <c r="K108" i="49"/>
  <c r="J108" i="49"/>
  <c r="I108" i="49"/>
  <c r="L107" i="49"/>
  <c r="K107" i="49"/>
  <c r="J107" i="49"/>
  <c r="I107" i="49"/>
  <c r="L106" i="49"/>
  <c r="K106" i="49"/>
  <c r="J106" i="49"/>
  <c r="I106" i="49"/>
  <c r="L105" i="49"/>
  <c r="K105" i="49"/>
  <c r="J105" i="49"/>
  <c r="I105" i="49"/>
  <c r="L104" i="49"/>
  <c r="K104" i="49"/>
  <c r="J104" i="49"/>
  <c r="I104" i="49"/>
  <c r="L103" i="49"/>
  <c r="K103" i="49"/>
  <c r="J103" i="49"/>
  <c r="I103" i="49"/>
  <c r="L102" i="49"/>
  <c r="K102" i="49"/>
  <c r="J102" i="49"/>
  <c r="I102" i="49"/>
  <c r="L101" i="49"/>
  <c r="K101" i="49"/>
  <c r="J101" i="49"/>
  <c r="I101" i="49"/>
  <c r="L100" i="49"/>
  <c r="K100" i="49"/>
  <c r="J100" i="49"/>
  <c r="I100" i="49"/>
  <c r="L99" i="49"/>
  <c r="K99" i="49"/>
  <c r="J99" i="49"/>
  <c r="I99" i="49"/>
  <c r="L98" i="49"/>
  <c r="K98" i="49"/>
  <c r="J98" i="49"/>
  <c r="I98" i="49"/>
  <c r="K97" i="49"/>
  <c r="J97" i="49"/>
  <c r="I97" i="49"/>
  <c r="L96" i="49"/>
  <c r="K96" i="49"/>
  <c r="J96" i="49"/>
  <c r="I96" i="49"/>
  <c r="L95" i="49"/>
  <c r="K95" i="49"/>
  <c r="J95" i="49"/>
  <c r="I95" i="49"/>
  <c r="L94" i="49"/>
  <c r="K94" i="49"/>
  <c r="J94" i="49"/>
  <c r="I94" i="49"/>
  <c r="L93" i="49"/>
  <c r="K93" i="49"/>
  <c r="J93" i="49"/>
  <c r="I93" i="49"/>
  <c r="L92" i="49"/>
  <c r="K92" i="49"/>
  <c r="J92" i="49"/>
  <c r="I92" i="49"/>
  <c r="L91" i="49"/>
  <c r="K91" i="49"/>
  <c r="J91" i="49"/>
  <c r="I91" i="49"/>
  <c r="K90" i="49"/>
  <c r="J90" i="49"/>
  <c r="I90" i="49"/>
  <c r="L88" i="49"/>
  <c r="K88" i="49"/>
  <c r="J88" i="49"/>
  <c r="I88" i="49"/>
  <c r="L87" i="49"/>
  <c r="K87" i="49"/>
  <c r="J87" i="49"/>
  <c r="I87" i="49"/>
  <c r="L86" i="49"/>
  <c r="K86" i="49"/>
  <c r="J86" i="49"/>
  <c r="I86" i="49"/>
  <c r="L85" i="49"/>
  <c r="K85" i="49"/>
  <c r="J85" i="49"/>
  <c r="I85" i="49"/>
  <c r="L84" i="49"/>
  <c r="K84" i="49"/>
  <c r="J84" i="49"/>
  <c r="I84" i="49"/>
  <c r="L83" i="49"/>
  <c r="K83" i="49"/>
  <c r="J83" i="49"/>
  <c r="I83" i="49"/>
  <c r="L82" i="49"/>
  <c r="K82" i="49"/>
  <c r="J82" i="49"/>
  <c r="I82" i="49"/>
  <c r="L81" i="49"/>
  <c r="K81" i="49"/>
  <c r="J81" i="49"/>
  <c r="I81" i="49"/>
  <c r="L80" i="49"/>
  <c r="K80" i="49"/>
  <c r="J80" i="49"/>
  <c r="I80" i="49"/>
  <c r="L79" i="49"/>
  <c r="K79" i="49"/>
  <c r="J79" i="49"/>
  <c r="I79" i="49"/>
  <c r="L78" i="49"/>
  <c r="K78" i="49"/>
  <c r="J78" i="49"/>
  <c r="I78" i="49"/>
  <c r="L77" i="49"/>
  <c r="K77" i="49"/>
  <c r="J77" i="49"/>
  <c r="I77" i="49"/>
  <c r="L76" i="49"/>
  <c r="K76" i="49"/>
  <c r="J76" i="49"/>
  <c r="I76" i="49"/>
  <c r="L75" i="49"/>
  <c r="K75" i="49"/>
  <c r="J75" i="49"/>
  <c r="I75" i="49"/>
  <c r="L74" i="49"/>
  <c r="K74" i="49"/>
  <c r="J74" i="49"/>
  <c r="I74" i="49"/>
  <c r="L73" i="49"/>
  <c r="K73" i="49"/>
  <c r="J73" i="49"/>
  <c r="I73" i="49"/>
  <c r="L72" i="49"/>
  <c r="K72" i="49"/>
  <c r="J72" i="49"/>
  <c r="I72" i="49"/>
  <c r="L71" i="49"/>
  <c r="K71" i="49"/>
  <c r="J71" i="49"/>
  <c r="I71" i="49"/>
  <c r="L70" i="49"/>
  <c r="K70" i="49"/>
  <c r="J70" i="49"/>
  <c r="I70" i="49"/>
  <c r="L69" i="49"/>
  <c r="K69" i="49"/>
  <c r="J69" i="49"/>
  <c r="I69" i="49"/>
  <c r="K68" i="49"/>
  <c r="J68" i="49"/>
  <c r="I68" i="49"/>
  <c r="L67" i="49"/>
  <c r="K67" i="49"/>
  <c r="J67" i="49"/>
  <c r="I67" i="49"/>
  <c r="L66" i="49"/>
  <c r="K66" i="49"/>
  <c r="J66" i="49"/>
  <c r="I66" i="49"/>
  <c r="L65" i="49"/>
  <c r="K65" i="49"/>
  <c r="J65" i="49"/>
  <c r="I65" i="49"/>
  <c r="K64" i="49"/>
  <c r="J64" i="49"/>
  <c r="I64" i="49"/>
  <c r="L62" i="49"/>
  <c r="K62" i="49"/>
  <c r="J62" i="49"/>
  <c r="I62" i="49"/>
  <c r="L61" i="49"/>
  <c r="K61" i="49"/>
  <c r="J61" i="49"/>
  <c r="I61" i="49"/>
  <c r="L60" i="49"/>
  <c r="K60" i="49"/>
  <c r="J60" i="49"/>
  <c r="I60" i="49"/>
  <c r="K59" i="49"/>
  <c r="J59" i="49"/>
  <c r="I59" i="49"/>
  <c r="L58" i="49"/>
  <c r="K58" i="49"/>
  <c r="J58" i="49"/>
  <c r="I58" i="49"/>
  <c r="L57" i="49"/>
  <c r="K57" i="49"/>
  <c r="J57" i="49"/>
  <c r="I57" i="49"/>
  <c r="L56" i="49"/>
  <c r="K56" i="49"/>
  <c r="J56" i="49"/>
  <c r="I56" i="49"/>
  <c r="L55" i="49"/>
  <c r="K55" i="49"/>
  <c r="J55" i="49"/>
  <c r="I55" i="49"/>
  <c r="L54" i="49"/>
  <c r="J54" i="49"/>
  <c r="I54" i="49"/>
  <c r="L53" i="49"/>
  <c r="K53" i="49"/>
  <c r="J53" i="49"/>
  <c r="I53" i="49"/>
  <c r="L51" i="49"/>
  <c r="K51" i="49"/>
  <c r="J51" i="49"/>
  <c r="I51" i="49"/>
  <c r="L50" i="49"/>
  <c r="K50" i="49"/>
  <c r="J50" i="49"/>
  <c r="I50" i="49"/>
  <c r="L49" i="49"/>
  <c r="K49" i="49"/>
  <c r="J49" i="49"/>
  <c r="I49" i="49"/>
  <c r="L48" i="49"/>
  <c r="K48" i="49"/>
  <c r="J48" i="49"/>
  <c r="I48" i="49"/>
  <c r="K47" i="49"/>
  <c r="J47" i="49"/>
  <c r="I47" i="49"/>
  <c r="L46" i="49"/>
  <c r="K46" i="49"/>
  <c r="J46" i="49"/>
  <c r="I46" i="49"/>
  <c r="L45" i="49"/>
  <c r="K45" i="49"/>
  <c r="J45" i="49"/>
  <c r="I45" i="49"/>
  <c r="L43" i="49"/>
  <c r="K43" i="49"/>
  <c r="J43" i="49"/>
  <c r="I43" i="49"/>
  <c r="L42" i="49"/>
  <c r="K42" i="49"/>
  <c r="J42" i="49"/>
  <c r="I42" i="49"/>
  <c r="K41" i="49"/>
  <c r="J41" i="49"/>
  <c r="I41" i="49"/>
  <c r="L40" i="49"/>
  <c r="K40" i="49"/>
  <c r="J40" i="49"/>
  <c r="I40" i="49"/>
  <c r="L39" i="49"/>
  <c r="K39" i="49"/>
  <c r="J39" i="49"/>
  <c r="I39" i="49"/>
  <c r="L38" i="49"/>
  <c r="K38" i="49"/>
  <c r="J38" i="49"/>
  <c r="I38" i="49"/>
  <c r="L37" i="49"/>
  <c r="K37" i="49"/>
  <c r="J37" i="49"/>
  <c r="I37" i="49"/>
  <c r="L36" i="49"/>
  <c r="K36" i="49"/>
  <c r="J36" i="49"/>
  <c r="I36" i="49"/>
  <c r="L35" i="49"/>
  <c r="K35" i="49"/>
  <c r="J35" i="49"/>
  <c r="I35" i="49"/>
  <c r="L34" i="49"/>
  <c r="K34" i="49"/>
  <c r="J34" i="49"/>
  <c r="I34" i="49"/>
  <c r="K33" i="49"/>
  <c r="J33" i="49"/>
  <c r="I33" i="49"/>
  <c r="L32" i="49"/>
  <c r="K32" i="49"/>
  <c r="J32" i="49"/>
  <c r="I32" i="49"/>
  <c r="L30" i="49"/>
  <c r="K30" i="49"/>
  <c r="J30" i="49"/>
  <c r="I30" i="49"/>
  <c r="L29" i="49"/>
  <c r="K29" i="49"/>
  <c r="J29" i="49"/>
  <c r="I29" i="49"/>
  <c r="L28" i="49"/>
  <c r="K28" i="49"/>
  <c r="J28" i="49"/>
  <c r="I28" i="49"/>
  <c r="L27" i="49"/>
  <c r="K27" i="49"/>
  <c r="J27" i="49"/>
  <c r="I27" i="49"/>
  <c r="L26" i="49"/>
  <c r="K26" i="49"/>
  <c r="J26" i="49"/>
  <c r="I26" i="49"/>
  <c r="L25" i="49"/>
  <c r="K25" i="49"/>
  <c r="J25" i="49"/>
  <c r="I25" i="49"/>
  <c r="L24" i="49"/>
  <c r="K24" i="49"/>
  <c r="J24" i="49"/>
  <c r="I24" i="49"/>
  <c r="L23" i="49"/>
  <c r="K23" i="49"/>
  <c r="J23" i="49"/>
  <c r="I23" i="49"/>
  <c r="L22" i="49"/>
  <c r="K22" i="49"/>
  <c r="J22" i="49"/>
  <c r="I22" i="49"/>
  <c r="L21" i="49"/>
  <c r="K21" i="49"/>
  <c r="J21" i="49"/>
  <c r="I21" i="49"/>
  <c r="L20" i="49"/>
  <c r="K20" i="49"/>
  <c r="J20" i="49"/>
  <c r="I20" i="49"/>
  <c r="L19" i="49"/>
  <c r="K19" i="49"/>
  <c r="J19" i="49"/>
  <c r="I19" i="49"/>
  <c r="L18" i="49"/>
  <c r="K18" i="49"/>
  <c r="J18" i="49"/>
  <c r="I18" i="49"/>
  <c r="L16" i="49"/>
  <c r="K16" i="49"/>
  <c r="J16" i="49"/>
  <c r="I16" i="49"/>
  <c r="L15" i="49"/>
  <c r="K15" i="49"/>
  <c r="J15" i="49"/>
  <c r="I15" i="49"/>
  <c r="L14" i="49"/>
  <c r="K14" i="49"/>
  <c r="J14" i="49"/>
  <c r="I14" i="49"/>
  <c r="L12" i="49"/>
  <c r="K12" i="49"/>
  <c r="J12" i="49"/>
  <c r="I12" i="49"/>
  <c r="L11" i="49"/>
  <c r="K11" i="49"/>
  <c r="J11" i="49"/>
  <c r="I11" i="49"/>
  <c r="L10" i="49"/>
  <c r="K10" i="49"/>
  <c r="J10" i="49"/>
  <c r="I10" i="49"/>
  <c r="K9" i="49"/>
  <c r="I9" i="49"/>
  <c r="K8" i="49"/>
  <c r="J8" i="49"/>
  <c r="I8" i="49"/>
  <c r="L7" i="49"/>
  <c r="K7" i="49"/>
  <c r="J7" i="49"/>
  <c r="I7" i="49"/>
  <c r="L6" i="49"/>
  <c r="K6" i="49"/>
  <c r="J6" i="49"/>
  <c r="I6" i="49"/>
  <c r="L5" i="49"/>
  <c r="K5" i="49"/>
  <c r="J5" i="49"/>
  <c r="I5" i="49"/>
  <c r="H318" i="49"/>
  <c r="H317" i="49"/>
  <c r="H316" i="49"/>
  <c r="H315" i="49"/>
  <c r="H313" i="49"/>
  <c r="H312" i="49"/>
  <c r="H311" i="49"/>
  <c r="H310" i="49"/>
  <c r="H309" i="49"/>
  <c r="H308" i="49"/>
  <c r="H307" i="49"/>
  <c r="H305" i="49"/>
  <c r="H304" i="49"/>
  <c r="H303" i="49"/>
  <c r="H302" i="49"/>
  <c r="H301" i="49"/>
  <c r="H300" i="49"/>
  <c r="H299" i="49"/>
  <c r="H298" i="49"/>
  <c r="H297" i="49"/>
  <c r="H296" i="49"/>
  <c r="H295" i="49"/>
  <c r="H294" i="49"/>
  <c r="H293" i="49"/>
  <c r="H292" i="49"/>
  <c r="H291" i="49"/>
  <c r="H290" i="49"/>
  <c r="H288" i="49"/>
  <c r="H287" i="49"/>
  <c r="H286" i="49"/>
  <c r="H285" i="49"/>
  <c r="H284" i="49"/>
  <c r="H283" i="49"/>
  <c r="H282" i="49"/>
  <c r="H281" i="49"/>
  <c r="H280" i="49"/>
  <c r="H278" i="49"/>
  <c r="H277" i="49"/>
  <c r="H276" i="49"/>
  <c r="H275" i="49"/>
  <c r="H274" i="49"/>
  <c r="H273" i="49"/>
  <c r="H271" i="49"/>
  <c r="H268" i="49"/>
  <c r="H267" i="49"/>
  <c r="H266" i="49"/>
  <c r="H265" i="49"/>
  <c r="H263" i="49"/>
  <c r="H262" i="49"/>
  <c r="H261" i="49"/>
  <c r="H260" i="49"/>
  <c r="H258" i="49"/>
  <c r="H257" i="49"/>
  <c r="H256" i="49"/>
  <c r="H255" i="49"/>
  <c r="H254" i="49"/>
  <c r="H253" i="49"/>
  <c r="H252" i="49"/>
  <c r="H251" i="49"/>
  <c r="H250" i="49"/>
  <c r="H249" i="49"/>
  <c r="H248" i="49"/>
  <c r="H246" i="49"/>
  <c r="H244" i="49"/>
  <c r="H243" i="49"/>
  <c r="H242" i="49"/>
  <c r="H241" i="49"/>
  <c r="H240" i="49"/>
  <c r="H239" i="49"/>
  <c r="H238" i="49"/>
  <c r="H237" i="49"/>
  <c r="H236" i="49"/>
  <c r="H235" i="49"/>
  <c r="H234" i="49"/>
  <c r="H233" i="49"/>
  <c r="H232" i="49"/>
  <c r="H231" i="49"/>
  <c r="H230" i="49"/>
  <c r="H229" i="49"/>
  <c r="H228" i="49"/>
  <c r="H227" i="49"/>
  <c r="H226" i="49"/>
  <c r="H225" i="49"/>
  <c r="H224" i="49"/>
  <c r="H223" i="49"/>
  <c r="H222" i="49"/>
  <c r="H221" i="49"/>
  <c r="H220" i="49"/>
  <c r="H219" i="49"/>
  <c r="H217" i="49"/>
  <c r="H216" i="49"/>
  <c r="H215" i="49"/>
  <c r="H214" i="49"/>
  <c r="H212" i="49"/>
  <c r="H211" i="49"/>
  <c r="H210" i="49"/>
  <c r="H209" i="49"/>
  <c r="H208" i="49"/>
  <c r="H207" i="49"/>
  <c r="H206" i="49"/>
  <c r="H205" i="49"/>
  <c r="H204" i="49"/>
  <c r="H203" i="49"/>
  <c r="H202" i="49"/>
  <c r="H201" i="49"/>
  <c r="H200" i="49"/>
  <c r="H199" i="49"/>
  <c r="H198" i="49"/>
  <c r="H197" i="49"/>
  <c r="H196" i="49"/>
  <c r="H195" i="49"/>
  <c r="H194" i="49"/>
  <c r="H193" i="49"/>
  <c r="H192" i="49"/>
  <c r="H191" i="49"/>
  <c r="H190" i="49"/>
  <c r="H188" i="49"/>
  <c r="H187" i="49"/>
  <c r="H186" i="49"/>
  <c r="H185" i="49"/>
  <c r="H184" i="49"/>
  <c r="H183" i="49"/>
  <c r="H182" i="49"/>
  <c r="H181" i="49"/>
  <c r="H180" i="49"/>
  <c r="H178" i="49"/>
  <c r="H177" i="49"/>
  <c r="H176" i="49"/>
  <c r="H175" i="49"/>
  <c r="H174" i="49"/>
  <c r="H173" i="49"/>
  <c r="H172" i="49"/>
  <c r="H171" i="49"/>
  <c r="H169" i="49"/>
  <c r="H168" i="49"/>
  <c r="H167" i="49"/>
  <c r="H166" i="49"/>
  <c r="H165" i="49"/>
  <c r="H164" i="49"/>
  <c r="H163" i="49"/>
  <c r="H162" i="49"/>
  <c r="H161" i="49"/>
  <c r="H160" i="49"/>
  <c r="H159" i="49"/>
  <c r="H158" i="49"/>
  <c r="H157" i="49"/>
  <c r="H156" i="49"/>
  <c r="H155" i="49"/>
  <c r="H154" i="49"/>
  <c r="H153" i="49"/>
  <c r="H152" i="49"/>
  <c r="H151" i="49"/>
  <c r="H149" i="49"/>
  <c r="H148" i="49"/>
  <c r="H147" i="49"/>
  <c r="H146" i="49"/>
  <c r="H145" i="49"/>
  <c r="H144" i="49"/>
  <c r="H143" i="49"/>
  <c r="H142" i="49"/>
  <c r="H141" i="49"/>
  <c r="H140" i="49"/>
  <c r="H139" i="49"/>
  <c r="H138" i="49"/>
  <c r="H137" i="49"/>
  <c r="H136" i="49"/>
  <c r="H135" i="49"/>
  <c r="H134" i="49"/>
  <c r="H133" i="49"/>
  <c r="H132" i="49"/>
  <c r="H131" i="49"/>
  <c r="H130" i="49"/>
  <c r="H128" i="49"/>
  <c r="H127" i="49"/>
  <c r="H126" i="49"/>
  <c r="H124" i="49"/>
  <c r="H123" i="49"/>
  <c r="H122" i="49"/>
  <c r="H121" i="49"/>
  <c r="H120" i="49"/>
  <c r="H119" i="49"/>
  <c r="H118" i="49"/>
  <c r="H116" i="49"/>
  <c r="H115" i="49"/>
  <c r="H114" i="49"/>
  <c r="H113" i="49"/>
  <c r="H112" i="49"/>
  <c r="H110" i="49"/>
  <c r="H109" i="49"/>
  <c r="H108" i="49"/>
  <c r="H107" i="49"/>
  <c r="H106" i="49"/>
  <c r="H105" i="49"/>
  <c r="H104" i="49"/>
  <c r="H103" i="49"/>
  <c r="H102" i="49"/>
  <c r="H101" i="49"/>
  <c r="H100" i="49"/>
  <c r="H98" i="49"/>
  <c r="H97" i="49"/>
  <c r="H96" i="49"/>
  <c r="H95" i="49"/>
  <c r="H94" i="49"/>
  <c r="H93" i="49"/>
  <c r="H92" i="49"/>
  <c r="H91" i="49"/>
  <c r="H90" i="49"/>
  <c r="H88" i="49"/>
  <c r="H87" i="49"/>
  <c r="H86" i="49"/>
  <c r="H85" i="49"/>
  <c r="H84" i="49"/>
  <c r="H83" i="49"/>
  <c r="H82" i="49"/>
  <c r="H81" i="49"/>
  <c r="H80" i="49"/>
  <c r="H79" i="49"/>
  <c r="H78" i="49"/>
  <c r="H77" i="49"/>
  <c r="H76" i="49"/>
  <c r="H75" i="49"/>
  <c r="H74" i="49"/>
  <c r="H73" i="49"/>
  <c r="H72" i="49"/>
  <c r="H71" i="49"/>
  <c r="H70" i="49"/>
  <c r="H69" i="49"/>
  <c r="H68" i="49"/>
  <c r="H67" i="49"/>
  <c r="H66" i="49"/>
  <c r="H65" i="49"/>
  <c r="H64" i="49"/>
  <c r="H62" i="49"/>
  <c r="H61" i="49"/>
  <c r="H60" i="49"/>
  <c r="H59" i="49"/>
  <c r="H58" i="49"/>
  <c r="H57" i="49"/>
  <c r="H56" i="49"/>
  <c r="H55" i="49"/>
  <c r="H53" i="49"/>
  <c r="H51" i="49"/>
  <c r="H50" i="49"/>
  <c r="H49" i="49"/>
  <c r="H48" i="49"/>
  <c r="H47" i="49"/>
  <c r="H46" i="49"/>
  <c r="H45" i="49"/>
  <c r="H43" i="49"/>
  <c r="H42" i="49"/>
  <c r="H41" i="49"/>
  <c r="H40" i="49"/>
  <c r="H39" i="49"/>
  <c r="H38" i="49"/>
  <c r="H37" i="49"/>
  <c r="H36" i="49"/>
  <c r="H35" i="49"/>
  <c r="H34" i="49"/>
  <c r="H33" i="49"/>
  <c r="H32" i="49"/>
  <c r="H30" i="49"/>
  <c r="H29" i="49"/>
  <c r="H28" i="49"/>
  <c r="H27" i="49"/>
  <c r="H26" i="49"/>
  <c r="H25" i="49"/>
  <c r="H24" i="49"/>
  <c r="H23" i="49"/>
  <c r="H22" i="49"/>
  <c r="H21" i="49"/>
  <c r="H20" i="49"/>
  <c r="H19" i="49"/>
  <c r="H18" i="49"/>
  <c r="H16" i="49"/>
  <c r="H15" i="49"/>
  <c r="H14" i="49"/>
  <c r="H12" i="49"/>
  <c r="H11" i="49"/>
  <c r="H10" i="49"/>
  <c r="H9" i="49"/>
  <c r="H8" i="49"/>
  <c r="H7" i="49"/>
  <c r="H6" i="49"/>
  <c r="H5" i="49"/>
  <c r="G318" i="49"/>
  <c r="G316" i="49"/>
  <c r="G315" i="49"/>
  <c r="G313" i="49"/>
  <c r="G312" i="49"/>
  <c r="G311" i="49"/>
  <c r="G310" i="49"/>
  <c r="G309" i="49"/>
  <c r="G308" i="49"/>
  <c r="G307" i="49"/>
  <c r="G305" i="49"/>
  <c r="G304" i="49"/>
  <c r="G303" i="49"/>
  <c r="G302" i="49"/>
  <c r="G301" i="49"/>
  <c r="G300" i="49"/>
  <c r="G299" i="49"/>
  <c r="G298" i="49"/>
  <c r="G297" i="49"/>
  <c r="G296" i="49"/>
  <c r="G294" i="49"/>
  <c r="G293" i="49"/>
  <c r="G292" i="49"/>
  <c r="G291" i="49"/>
  <c r="G290" i="49"/>
  <c r="G288" i="49"/>
  <c r="G287" i="49"/>
  <c r="G286" i="49"/>
  <c r="G285" i="49"/>
  <c r="G284" i="49"/>
  <c r="G283" i="49"/>
  <c r="G282" i="49"/>
  <c r="G281" i="49"/>
  <c r="G278" i="49"/>
  <c r="G275" i="49"/>
  <c r="G274" i="49"/>
  <c r="G273" i="49"/>
  <c r="G269" i="49"/>
  <c r="G268" i="49"/>
  <c r="G267" i="49"/>
  <c r="G262" i="49"/>
  <c r="G261" i="49"/>
  <c r="G259" i="49"/>
  <c r="G257" i="49"/>
  <c r="G256" i="49"/>
  <c r="G254" i="49"/>
  <c r="G252" i="49"/>
  <c r="G251" i="49"/>
  <c r="G250" i="49"/>
  <c r="G248" i="49"/>
  <c r="G246" i="49"/>
  <c r="G243" i="49"/>
  <c r="G241" i="49"/>
  <c r="G240" i="49"/>
  <c r="G239" i="49"/>
  <c r="G238" i="49"/>
  <c r="G237" i="49"/>
  <c r="G235" i="49"/>
  <c r="G233" i="49"/>
  <c r="G232" i="49"/>
  <c r="G230" i="49"/>
  <c r="G229" i="49"/>
  <c r="G228" i="49"/>
  <c r="G227" i="49"/>
  <c r="G226" i="49"/>
  <c r="G223" i="49"/>
  <c r="G222" i="49"/>
  <c r="G220" i="49"/>
  <c r="G217" i="49"/>
  <c r="G216" i="49"/>
  <c r="G215" i="49"/>
  <c r="G212" i="49"/>
  <c r="G211" i="49"/>
  <c r="G210" i="49"/>
  <c r="G209" i="49"/>
  <c r="G208" i="49"/>
  <c r="G207" i="49"/>
  <c r="G206" i="49"/>
  <c r="G205" i="49"/>
  <c r="G204" i="49"/>
  <c r="G203" i="49"/>
  <c r="G201" i="49"/>
  <c r="G200" i="49"/>
  <c r="G199" i="49"/>
  <c r="G196" i="49"/>
  <c r="G193" i="49"/>
  <c r="G188" i="49"/>
  <c r="G187" i="49"/>
  <c r="G186" i="49"/>
  <c r="G185" i="49"/>
  <c r="G184" i="49"/>
  <c r="G183" i="49"/>
  <c r="G182" i="49"/>
  <c r="G180" i="49"/>
  <c r="G179" i="49"/>
  <c r="G178" i="49"/>
  <c r="G177" i="49"/>
  <c r="G174" i="49"/>
  <c r="G173" i="49"/>
  <c r="G172" i="49"/>
  <c r="G171" i="49"/>
  <c r="G170" i="49"/>
  <c r="G169" i="49"/>
  <c r="G168" i="49"/>
  <c r="G167" i="49"/>
  <c r="G166" i="49"/>
  <c r="G165" i="49"/>
  <c r="G164" i="49"/>
  <c r="G162" i="49"/>
  <c r="G161" i="49"/>
  <c r="G160" i="49"/>
  <c r="G158" i="49"/>
  <c r="G155" i="49"/>
  <c r="G154" i="49"/>
  <c r="G153" i="49"/>
  <c r="G152" i="49"/>
  <c r="G151" i="49"/>
  <c r="G149" i="49"/>
  <c r="G148" i="49"/>
  <c r="G147" i="49"/>
  <c r="G146" i="49"/>
  <c r="G145" i="49"/>
  <c r="G143" i="49"/>
  <c r="G142" i="49"/>
  <c r="G141" i="49"/>
  <c r="G140" i="49"/>
  <c r="G139" i="49"/>
  <c r="G138" i="49"/>
  <c r="G137" i="49"/>
  <c r="G135" i="49"/>
  <c r="G134" i="49"/>
  <c r="G133" i="49"/>
  <c r="G132" i="49"/>
  <c r="G129" i="49"/>
  <c r="G128" i="49"/>
  <c r="G127" i="49"/>
  <c r="G124" i="49"/>
  <c r="G123" i="49"/>
  <c r="G122" i="49"/>
  <c r="G121" i="49"/>
  <c r="G119" i="49"/>
  <c r="G118" i="49"/>
  <c r="G117" i="49"/>
  <c r="G116" i="49"/>
  <c r="G115" i="49"/>
  <c r="G114" i="49"/>
  <c r="G113" i="49"/>
  <c r="G112" i="49"/>
  <c r="G110" i="49"/>
  <c r="G109" i="49"/>
  <c r="G108" i="49"/>
  <c r="G107" i="49"/>
  <c r="G106" i="49"/>
  <c r="G105" i="49"/>
  <c r="G104" i="49"/>
  <c r="G103" i="49"/>
  <c r="G102" i="49"/>
  <c r="G101" i="49"/>
  <c r="G98" i="49"/>
  <c r="G97" i="49"/>
  <c r="G96" i="49"/>
  <c r="G95" i="49"/>
  <c r="G94" i="49"/>
  <c r="G93" i="49"/>
  <c r="G92" i="49"/>
  <c r="G91" i="49"/>
  <c r="G90" i="49"/>
  <c r="G88" i="49"/>
  <c r="G87" i="49"/>
  <c r="G86" i="49"/>
  <c r="G85" i="49"/>
  <c r="G84" i="49"/>
  <c r="G83" i="49"/>
  <c r="G82" i="49"/>
  <c r="G81" i="49"/>
  <c r="G79" i="49"/>
  <c r="G78" i="49"/>
  <c r="G77" i="49"/>
  <c r="G76" i="49"/>
  <c r="G75" i="49"/>
  <c r="G74" i="49"/>
  <c r="G73" i="49"/>
  <c r="G72" i="49"/>
  <c r="G71" i="49"/>
  <c r="G70" i="49"/>
  <c r="G68" i="49"/>
  <c r="G66" i="49"/>
  <c r="G65" i="49"/>
  <c r="G61" i="49"/>
  <c r="G60" i="49"/>
  <c r="G59" i="49"/>
  <c r="G58" i="49"/>
  <c r="G57" i="49"/>
  <c r="G55" i="49"/>
  <c r="G54" i="49"/>
  <c r="G53" i="49"/>
  <c r="G51" i="49"/>
  <c r="G50" i="49"/>
  <c r="G49" i="49"/>
  <c r="G48" i="49"/>
  <c r="G47" i="49"/>
  <c r="G46" i="49"/>
  <c r="G45" i="49"/>
  <c r="G43" i="49"/>
  <c r="G42" i="49"/>
  <c r="G40" i="49"/>
  <c r="G38" i="49"/>
  <c r="G37" i="49"/>
  <c r="G36" i="49"/>
  <c r="G34" i="49"/>
  <c r="G32" i="49"/>
  <c r="G30" i="49"/>
  <c r="G29" i="49"/>
  <c r="G28" i="49"/>
  <c r="G27" i="49"/>
  <c r="G26" i="49"/>
  <c r="G25" i="49"/>
  <c r="G24" i="49"/>
  <c r="G23" i="49"/>
  <c r="G22" i="49"/>
  <c r="G21" i="49"/>
  <c r="G19" i="49"/>
  <c r="G18" i="49"/>
  <c r="G16" i="49"/>
  <c r="G15" i="49"/>
  <c r="G14" i="49"/>
  <c r="G12" i="49"/>
  <c r="G8" i="49"/>
  <c r="G7" i="49"/>
  <c r="G6" i="49"/>
  <c r="G5" i="49"/>
  <c r="F318" i="49"/>
  <c r="F316" i="49"/>
  <c r="F315" i="49"/>
  <c r="F313" i="49"/>
  <c r="F312" i="49"/>
  <c r="F309" i="49"/>
  <c r="F308" i="49"/>
  <c r="F307" i="49"/>
  <c r="F304" i="49"/>
  <c r="F302" i="49"/>
  <c r="F301" i="49"/>
  <c r="F300" i="49"/>
  <c r="F299" i="49"/>
  <c r="F298" i="49"/>
  <c r="F297" i="49"/>
  <c r="F296" i="49"/>
  <c r="F294" i="49"/>
  <c r="F293" i="49"/>
  <c r="F290" i="49"/>
  <c r="F288" i="49"/>
  <c r="F287" i="49"/>
  <c r="F286" i="49"/>
  <c r="F285" i="49"/>
  <c r="F284" i="49"/>
  <c r="F283" i="49"/>
  <c r="F278" i="49"/>
  <c r="F277" i="49"/>
  <c r="F275" i="49"/>
  <c r="F274" i="49"/>
  <c r="F273" i="49"/>
  <c r="F268" i="49"/>
  <c r="F267" i="49"/>
  <c r="F265" i="49"/>
  <c r="F262" i="49"/>
  <c r="F261" i="49"/>
  <c r="F257" i="49"/>
  <c r="F256" i="49"/>
  <c r="F255" i="49"/>
  <c r="F254" i="49"/>
  <c r="F253" i="49"/>
  <c r="F248" i="49"/>
  <c r="F246" i="49"/>
  <c r="F243" i="49"/>
  <c r="F241" i="49"/>
  <c r="F240" i="49"/>
  <c r="F239" i="49"/>
  <c r="F237" i="49"/>
  <c r="F235" i="49"/>
  <c r="F234" i="49"/>
  <c r="F231" i="49"/>
  <c r="F230" i="49"/>
  <c r="F229" i="49"/>
  <c r="F228" i="49"/>
  <c r="F226" i="49"/>
  <c r="F222" i="49"/>
  <c r="F220" i="49"/>
  <c r="F219" i="49"/>
  <c r="F217" i="49"/>
  <c r="F215" i="49"/>
  <c r="F212" i="49"/>
  <c r="F211" i="49"/>
  <c r="F210" i="49"/>
  <c r="F209" i="49"/>
  <c r="F208" i="49"/>
  <c r="F207" i="49"/>
  <c r="F205" i="49"/>
  <c r="F204" i="49"/>
  <c r="F201" i="49"/>
  <c r="F200" i="49"/>
  <c r="F199" i="49"/>
  <c r="F198" i="49"/>
  <c r="F196" i="49"/>
  <c r="F195" i="49"/>
  <c r="F191" i="49"/>
  <c r="F188" i="49"/>
  <c r="F187" i="49"/>
  <c r="F186" i="49"/>
  <c r="F185" i="49"/>
  <c r="F184" i="49"/>
  <c r="F183" i="49"/>
  <c r="F182" i="49"/>
  <c r="F180" i="49"/>
  <c r="F179" i="49"/>
  <c r="F178" i="49"/>
  <c r="F176" i="49"/>
  <c r="F175" i="49"/>
  <c r="F173" i="49"/>
  <c r="F172" i="49"/>
  <c r="F171" i="49"/>
  <c r="F169" i="49"/>
  <c r="F168" i="49"/>
  <c r="F165" i="49"/>
  <c r="F161" i="49"/>
  <c r="F160" i="49"/>
  <c r="F157" i="49"/>
  <c r="F154" i="49"/>
  <c r="F149" i="49"/>
  <c r="F148" i="49"/>
  <c r="F146" i="49"/>
  <c r="F142" i="49"/>
  <c r="F141" i="49"/>
  <c r="F140" i="49"/>
  <c r="F139" i="49"/>
  <c r="F138" i="49"/>
  <c r="F137" i="49"/>
  <c r="F134" i="49"/>
  <c r="F133" i="49"/>
  <c r="F124" i="49"/>
  <c r="F123" i="49"/>
  <c r="F122" i="49"/>
  <c r="F121" i="49"/>
  <c r="F119" i="49"/>
  <c r="F118" i="49"/>
  <c r="F116" i="49"/>
  <c r="F115" i="49"/>
  <c r="F114" i="49"/>
  <c r="F113" i="49"/>
  <c r="F112" i="49"/>
  <c r="F110" i="49"/>
  <c r="F109" i="49"/>
  <c r="F108" i="49"/>
  <c r="F107" i="49"/>
  <c r="F105" i="49"/>
  <c r="F104" i="49"/>
  <c r="F103" i="49"/>
  <c r="F102" i="49"/>
  <c r="F101" i="49"/>
  <c r="F100" i="49"/>
  <c r="F98" i="49"/>
  <c r="F97" i="49"/>
  <c r="F96" i="49"/>
  <c r="F95" i="49"/>
  <c r="F93" i="49"/>
  <c r="F92" i="49"/>
  <c r="F91" i="49"/>
  <c r="F90" i="49"/>
  <c r="F88" i="49"/>
  <c r="F87" i="49"/>
  <c r="F86" i="49"/>
  <c r="F85" i="49"/>
  <c r="F84" i="49"/>
  <c r="F83" i="49"/>
  <c r="F82" i="49"/>
  <c r="F81" i="49"/>
  <c r="F80" i="49"/>
  <c r="F79" i="49"/>
  <c r="F78" i="49"/>
  <c r="F77" i="49"/>
  <c r="F76" i="49"/>
  <c r="F75" i="49"/>
  <c r="F74" i="49"/>
  <c r="F73" i="49"/>
  <c r="F72" i="49"/>
  <c r="F71" i="49"/>
  <c r="F70" i="49"/>
  <c r="F68" i="49"/>
  <c r="F65" i="49"/>
  <c r="F62" i="49"/>
  <c r="F61" i="49"/>
  <c r="F60" i="49"/>
  <c r="F59" i="49"/>
  <c r="F58" i="49"/>
  <c r="F57" i="49"/>
  <c r="F56" i="49"/>
  <c r="F55" i="49"/>
  <c r="F53" i="49"/>
  <c r="F50" i="49"/>
  <c r="F49" i="49"/>
  <c r="F48" i="49"/>
  <c r="F47" i="49"/>
  <c r="F46" i="49"/>
  <c r="F43" i="49"/>
  <c r="F42" i="49"/>
  <c r="F41" i="49"/>
  <c r="F40" i="49"/>
  <c r="F38" i="49"/>
  <c r="F37" i="49"/>
  <c r="F36" i="49"/>
  <c r="F35" i="49"/>
  <c r="F34" i="49"/>
  <c r="F32" i="49"/>
  <c r="F26" i="49"/>
  <c r="F25" i="49"/>
  <c r="F24" i="49"/>
  <c r="F23" i="49"/>
  <c r="F22" i="49"/>
  <c r="F21" i="49"/>
  <c r="F20" i="49"/>
  <c r="F19" i="49"/>
  <c r="F18" i="49"/>
  <c r="F15" i="49"/>
  <c r="F12" i="49"/>
  <c r="F10" i="49"/>
  <c r="F7" i="49"/>
  <c r="F6" i="49"/>
  <c r="F5" i="49"/>
  <c r="D319" i="49"/>
  <c r="D314" i="49"/>
  <c r="D306" i="49"/>
  <c r="D289" i="49"/>
  <c r="D279" i="49"/>
  <c r="D264" i="49"/>
  <c r="D247" i="49"/>
  <c r="D218" i="49"/>
  <c r="D213" i="49"/>
  <c r="D189" i="49"/>
  <c r="D150" i="49"/>
  <c r="D125" i="49"/>
  <c r="D111" i="49"/>
  <c r="D89" i="49"/>
  <c r="D63" i="49"/>
  <c r="D52" i="49"/>
  <c r="D44" i="49"/>
  <c r="D31" i="49"/>
  <c r="D17" i="49"/>
  <c r="D13" i="49"/>
  <c r="AI45" i="47"/>
  <c r="AH45" i="47"/>
  <c r="AI41" i="47"/>
  <c r="AH41" i="47"/>
  <c r="AI38" i="47"/>
  <c r="AH38" i="47"/>
  <c r="AI34" i="47"/>
  <c r="AH34" i="47"/>
  <c r="AI30" i="47"/>
  <c r="AH30" i="47"/>
  <c r="AI26" i="47"/>
  <c r="AH26" i="47"/>
  <c r="AI21" i="47"/>
  <c r="AH21" i="47"/>
  <c r="AI18" i="47"/>
  <c r="AH18" i="47"/>
  <c r="AI14" i="47"/>
  <c r="AH14" i="47"/>
  <c r="AI8" i="47"/>
  <c r="AH8" i="47"/>
  <c r="Q44" i="47"/>
  <c r="P44" i="47"/>
  <c r="O44" i="47"/>
  <c r="N44" i="47"/>
  <c r="O43" i="47"/>
  <c r="N43" i="47"/>
  <c r="O42" i="47"/>
  <c r="N42" i="47"/>
  <c r="O40" i="47"/>
  <c r="N40" i="47"/>
  <c r="O39" i="47"/>
  <c r="N39" i="47"/>
  <c r="O37" i="47"/>
  <c r="N37" i="47"/>
  <c r="O36" i="47"/>
  <c r="N36" i="47"/>
  <c r="O35" i="47"/>
  <c r="N35" i="47"/>
  <c r="O33" i="47"/>
  <c r="N33" i="47"/>
  <c r="O32" i="47"/>
  <c r="N32" i="47"/>
  <c r="O31" i="47"/>
  <c r="N31" i="47"/>
  <c r="O29" i="47"/>
  <c r="N29" i="47"/>
  <c r="O28" i="47"/>
  <c r="N28" i="47"/>
  <c r="O27" i="47"/>
  <c r="N27" i="47"/>
  <c r="O25" i="47"/>
  <c r="N25" i="47"/>
  <c r="O23" i="47"/>
  <c r="N23" i="47"/>
  <c r="O22" i="47"/>
  <c r="N22" i="47"/>
  <c r="O20" i="47"/>
  <c r="N20" i="47"/>
  <c r="N19" i="47"/>
  <c r="O17" i="47"/>
  <c r="N17" i="47"/>
  <c r="O16" i="47"/>
  <c r="N16" i="47"/>
  <c r="O15" i="47"/>
  <c r="N15" i="47"/>
  <c r="O13" i="47"/>
  <c r="N13" i="47"/>
  <c r="O12" i="47"/>
  <c r="N12" i="47"/>
  <c r="Q11" i="47"/>
  <c r="P11" i="47"/>
  <c r="O11" i="47"/>
  <c r="N11" i="47"/>
  <c r="O10" i="47"/>
  <c r="N10" i="47"/>
  <c r="O9" i="47"/>
  <c r="N9" i="47"/>
  <c r="O7" i="47"/>
  <c r="O8" i="47" s="1"/>
  <c r="N7" i="47"/>
  <c r="N8" i="47" s="1"/>
  <c r="M44" i="47"/>
  <c r="M11" i="47"/>
  <c r="L11" i="47"/>
  <c r="K44" i="47"/>
  <c r="K43" i="47"/>
  <c r="K42" i="47"/>
  <c r="K40" i="47"/>
  <c r="K39" i="47"/>
  <c r="K37" i="47"/>
  <c r="K36" i="47"/>
  <c r="K35" i="47"/>
  <c r="K33" i="47"/>
  <c r="K32" i="47"/>
  <c r="K31" i="47"/>
  <c r="K29" i="47"/>
  <c r="K28" i="47"/>
  <c r="K27" i="47"/>
  <c r="K25" i="47"/>
  <c r="K24" i="47"/>
  <c r="K23" i="47"/>
  <c r="K22" i="47"/>
  <c r="K20" i="47"/>
  <c r="K19" i="47"/>
  <c r="K17" i="47"/>
  <c r="K16" i="47"/>
  <c r="K15" i="47"/>
  <c r="K13" i="47"/>
  <c r="K12" i="47"/>
  <c r="K11" i="47"/>
  <c r="K10" i="47"/>
  <c r="K9" i="47"/>
  <c r="K7" i="47"/>
  <c r="K6" i="47"/>
  <c r="I111" i="49" l="1"/>
  <c r="AH46" i="47"/>
  <c r="H218" i="49"/>
  <c r="K41" i="47"/>
  <c r="L289" i="49"/>
  <c r="E87" i="49"/>
  <c r="M87" i="49" s="1"/>
  <c r="K18" i="47"/>
  <c r="N45" i="47"/>
  <c r="O41" i="47"/>
  <c r="N38" i="47"/>
  <c r="N18" i="47"/>
  <c r="O45" i="47"/>
  <c r="K34" i="47"/>
  <c r="K21" i="47"/>
  <c r="O30" i="47"/>
  <c r="O14" i="47"/>
  <c r="K14" i="47"/>
  <c r="N30" i="47"/>
  <c r="K45" i="47"/>
  <c r="N41" i="47"/>
  <c r="K8" i="47"/>
  <c r="K30" i="47"/>
  <c r="N21" i="47"/>
  <c r="K26" i="47"/>
  <c r="O18" i="47"/>
  <c r="N34" i="47"/>
  <c r="K38" i="47"/>
  <c r="N14" i="47"/>
  <c r="O34" i="47"/>
  <c r="O38" i="47"/>
  <c r="E36" i="49"/>
  <c r="M36" i="49" s="1"/>
  <c r="E169" i="49"/>
  <c r="M169" i="49" s="1"/>
  <c r="E187" i="49"/>
  <c r="M187" i="49" s="1"/>
  <c r="E222" i="49"/>
  <c r="M222" i="49" s="1"/>
  <c r="E200" i="49"/>
  <c r="M200" i="49" s="1"/>
  <c r="E98" i="49"/>
  <c r="M98" i="49" s="1"/>
  <c r="E113" i="49"/>
  <c r="M113" i="49" s="1"/>
  <c r="E148" i="49"/>
  <c r="M148" i="49" s="1"/>
  <c r="E230" i="49"/>
  <c r="M230" i="49" s="1"/>
  <c r="E290" i="49"/>
  <c r="M290" i="49" s="1"/>
  <c r="E318" i="49"/>
  <c r="M318" i="49" s="1"/>
  <c r="E208" i="49"/>
  <c r="M208" i="49" s="1"/>
  <c r="E34" i="49"/>
  <c r="M34" i="49" s="1"/>
  <c r="E42" i="49"/>
  <c r="M42" i="49" s="1"/>
  <c r="E228" i="49"/>
  <c r="M228" i="49" s="1"/>
  <c r="E287" i="49"/>
  <c r="M287" i="49" s="1"/>
  <c r="E313" i="49"/>
  <c r="M313" i="49" s="1"/>
  <c r="E55" i="49"/>
  <c r="M55" i="49" s="1"/>
  <c r="E139" i="49"/>
  <c r="M139" i="49" s="1"/>
  <c r="E188" i="49"/>
  <c r="M188" i="49" s="1"/>
  <c r="E299" i="49"/>
  <c r="M299" i="49" s="1"/>
  <c r="J17" i="49"/>
  <c r="J44" i="49"/>
  <c r="E296" i="49"/>
  <c r="M296" i="49" s="1"/>
  <c r="E304" i="49"/>
  <c r="M304" i="49" s="1"/>
  <c r="K314" i="49"/>
  <c r="E19" i="49"/>
  <c r="M19" i="49" s="1"/>
  <c r="E43" i="49"/>
  <c r="M43" i="49" s="1"/>
  <c r="E95" i="49"/>
  <c r="M95" i="49" s="1"/>
  <c r="E103" i="49"/>
  <c r="M103" i="49" s="1"/>
  <c r="E209" i="49"/>
  <c r="M209" i="49" s="1"/>
  <c r="E312" i="49"/>
  <c r="M312" i="49" s="1"/>
  <c r="E201" i="49"/>
  <c r="M201" i="49" s="1"/>
  <c r="E199" i="49"/>
  <c r="M199" i="49" s="1"/>
  <c r="E267" i="49"/>
  <c r="M267" i="49" s="1"/>
  <c r="E275" i="49"/>
  <c r="M275" i="49" s="1"/>
  <c r="E183" i="49"/>
  <c r="M183" i="49" s="1"/>
  <c r="E7" i="49"/>
  <c r="M7" i="49" s="1"/>
  <c r="E60" i="49"/>
  <c r="M60" i="49" s="1"/>
  <c r="E285" i="49"/>
  <c r="M285" i="49" s="1"/>
  <c r="E261" i="49"/>
  <c r="M261" i="49" s="1"/>
  <c r="E185" i="49"/>
  <c r="M185" i="49" s="1"/>
  <c r="J189" i="49"/>
  <c r="E12" i="49"/>
  <c r="M12" i="49" s="1"/>
  <c r="E77" i="49"/>
  <c r="M77" i="49" s="1"/>
  <c r="E108" i="49"/>
  <c r="M108" i="49" s="1"/>
  <c r="D320" i="49"/>
  <c r="E210" i="49"/>
  <c r="M210" i="49" s="1"/>
  <c r="E298" i="49"/>
  <c r="M298" i="49" s="1"/>
  <c r="H319" i="49"/>
  <c r="H13" i="49"/>
  <c r="I13" i="49"/>
  <c r="H31" i="49"/>
  <c r="K31" i="49"/>
  <c r="I52" i="49"/>
  <c r="E116" i="49"/>
  <c r="M116" i="49" s="1"/>
  <c r="I150" i="49"/>
  <c r="E142" i="49"/>
  <c r="M142" i="49" s="1"/>
  <c r="E154" i="49"/>
  <c r="M154" i="49" s="1"/>
  <c r="E165" i="49"/>
  <c r="M165" i="49" s="1"/>
  <c r="E173" i="49"/>
  <c r="M173" i="49" s="1"/>
  <c r="I213" i="49"/>
  <c r="E205" i="49"/>
  <c r="M205" i="49" s="1"/>
  <c r="L218" i="49"/>
  <c r="E240" i="49"/>
  <c r="M240" i="49" s="1"/>
  <c r="K279" i="49"/>
  <c r="K289" i="49"/>
  <c r="E297" i="49"/>
  <c r="M297" i="49" s="1"/>
  <c r="L314" i="49"/>
  <c r="E71" i="49"/>
  <c r="M71" i="49" s="1"/>
  <c r="E186" i="49"/>
  <c r="M186" i="49" s="1"/>
  <c r="H213" i="49"/>
  <c r="I289" i="49"/>
  <c r="J111" i="49"/>
  <c r="E140" i="49"/>
  <c r="M140" i="49" s="1"/>
  <c r="E284" i="49"/>
  <c r="M284" i="49" s="1"/>
  <c r="I31" i="49"/>
  <c r="E61" i="49"/>
  <c r="M61" i="49" s="1"/>
  <c r="E102" i="49"/>
  <c r="M102" i="49" s="1"/>
  <c r="E110" i="49"/>
  <c r="M110" i="49" s="1"/>
  <c r="E196" i="49"/>
  <c r="M196" i="49" s="1"/>
  <c r="I279" i="49"/>
  <c r="E283" i="49"/>
  <c r="M283" i="49" s="1"/>
  <c r="J319" i="49"/>
  <c r="E38" i="49"/>
  <c r="M38" i="49" s="1"/>
  <c r="E79" i="49"/>
  <c r="M79" i="49" s="1"/>
  <c r="K111" i="49"/>
  <c r="E104" i="49"/>
  <c r="M104" i="49" s="1"/>
  <c r="E37" i="49"/>
  <c r="M37" i="49" s="1"/>
  <c r="J289" i="49"/>
  <c r="E15" i="49"/>
  <c r="M15" i="49" s="1"/>
  <c r="E5" i="49"/>
  <c r="M5" i="49" s="1"/>
  <c r="J31" i="49"/>
  <c r="E21" i="49"/>
  <c r="M21" i="49" s="1"/>
  <c r="E49" i="49"/>
  <c r="M49" i="49" s="1"/>
  <c r="E121" i="49"/>
  <c r="M121" i="49" s="1"/>
  <c r="E123" i="49"/>
  <c r="M123" i="49" s="1"/>
  <c r="E138" i="49"/>
  <c r="M138" i="49" s="1"/>
  <c r="K213" i="49"/>
  <c r="E204" i="49"/>
  <c r="M204" i="49" s="1"/>
  <c r="E217" i="49"/>
  <c r="M217" i="49" s="1"/>
  <c r="E220" i="49"/>
  <c r="M220" i="49" s="1"/>
  <c r="E239" i="49"/>
  <c r="M239" i="49" s="1"/>
  <c r="I264" i="49"/>
  <c r="E257" i="49"/>
  <c r="M257" i="49" s="1"/>
  <c r="J279" i="49"/>
  <c r="K319" i="49"/>
  <c r="K17" i="49"/>
  <c r="E246" i="49"/>
  <c r="M246" i="49" s="1"/>
  <c r="E307" i="49"/>
  <c r="M307" i="49" s="1"/>
  <c r="E23" i="49"/>
  <c r="M23" i="49" s="1"/>
  <c r="G52" i="49"/>
  <c r="E171" i="49"/>
  <c r="M171" i="49" s="1"/>
  <c r="E215" i="49"/>
  <c r="M215" i="49" s="1"/>
  <c r="E26" i="49"/>
  <c r="M26" i="49" s="1"/>
  <c r="E40" i="49"/>
  <c r="M40" i="49" s="1"/>
  <c r="K13" i="49"/>
  <c r="I17" i="49"/>
  <c r="J89" i="49"/>
  <c r="H89" i="49"/>
  <c r="E78" i="49"/>
  <c r="M78" i="49" s="1"/>
  <c r="E86" i="49"/>
  <c r="M86" i="49" s="1"/>
  <c r="E93" i="49"/>
  <c r="M93" i="49" s="1"/>
  <c r="E101" i="49"/>
  <c r="M101" i="49" s="1"/>
  <c r="E109" i="49"/>
  <c r="M109" i="49" s="1"/>
  <c r="E146" i="49"/>
  <c r="M146" i="49" s="1"/>
  <c r="E161" i="49"/>
  <c r="M161" i="49" s="1"/>
  <c r="E212" i="49"/>
  <c r="M212" i="49" s="1"/>
  <c r="K247" i="49"/>
  <c r="E268" i="49"/>
  <c r="M268" i="49" s="1"/>
  <c r="E300" i="49"/>
  <c r="M300" i="49" s="1"/>
  <c r="G314" i="49"/>
  <c r="I314" i="49"/>
  <c r="L319" i="49"/>
  <c r="J13" i="49"/>
  <c r="H52" i="49"/>
  <c r="E22" i="49"/>
  <c r="M22" i="49" s="1"/>
  <c r="H314" i="49"/>
  <c r="E32" i="49"/>
  <c r="L17" i="49"/>
  <c r="E24" i="49"/>
  <c r="M24" i="49" s="1"/>
  <c r="E25" i="49"/>
  <c r="M25" i="49" s="1"/>
  <c r="H44" i="49"/>
  <c r="K52" i="49"/>
  <c r="I63" i="49"/>
  <c r="E75" i="49"/>
  <c r="M75" i="49" s="1"/>
  <c r="E85" i="49"/>
  <c r="M85" i="49" s="1"/>
  <c r="E124" i="49"/>
  <c r="M124" i="49" s="1"/>
  <c r="I189" i="49"/>
  <c r="E211" i="49"/>
  <c r="M211" i="49" s="1"/>
  <c r="I218" i="49"/>
  <c r="E254" i="49"/>
  <c r="M254" i="49" s="1"/>
  <c r="E256" i="49"/>
  <c r="M256" i="49" s="1"/>
  <c r="E96" i="49"/>
  <c r="M96" i="49" s="1"/>
  <c r="L31" i="49"/>
  <c r="L306" i="49"/>
  <c r="H17" i="49"/>
  <c r="I89" i="49"/>
  <c r="E92" i="49"/>
  <c r="M92" i="49" s="1"/>
  <c r="E6" i="49"/>
  <c r="M6" i="49" s="1"/>
  <c r="I44" i="49"/>
  <c r="E48" i="49"/>
  <c r="M48" i="49" s="1"/>
  <c r="E50" i="49"/>
  <c r="M50" i="49" s="1"/>
  <c r="E172" i="49"/>
  <c r="M172" i="49" s="1"/>
  <c r="J218" i="49"/>
  <c r="L247" i="49"/>
  <c r="E18" i="49"/>
  <c r="E53" i="49"/>
  <c r="E141" i="49"/>
  <c r="M141" i="49" s="1"/>
  <c r="K264" i="49"/>
  <c r="E70" i="49"/>
  <c r="M70" i="49" s="1"/>
  <c r="E83" i="49"/>
  <c r="M83" i="49" s="1"/>
  <c r="J150" i="49"/>
  <c r="E207" i="49"/>
  <c r="M207" i="49" s="1"/>
  <c r="K218" i="49"/>
  <c r="E273" i="49"/>
  <c r="M273" i="49" s="1"/>
  <c r="E274" i="49"/>
  <c r="M274" i="49" s="1"/>
  <c r="E278" i="49"/>
  <c r="M278" i="49" s="1"/>
  <c r="J125" i="49"/>
  <c r="K125" i="49"/>
  <c r="G17" i="49"/>
  <c r="I247" i="49"/>
  <c r="E262" i="49"/>
  <c r="M262" i="49" s="1"/>
  <c r="E115" i="49"/>
  <c r="M115" i="49" s="1"/>
  <c r="E137" i="49"/>
  <c r="M137" i="49" s="1"/>
  <c r="E178" i="49"/>
  <c r="M178" i="49" s="1"/>
  <c r="E180" i="49"/>
  <c r="M180" i="49" s="1"/>
  <c r="K44" i="49"/>
  <c r="E46" i="49"/>
  <c r="M46" i="49" s="1"/>
  <c r="I125" i="49"/>
  <c r="K150" i="49"/>
  <c r="E133" i="49"/>
  <c r="M133" i="49" s="1"/>
  <c r="E134" i="49"/>
  <c r="M134" i="49" s="1"/>
  <c r="E149" i="49"/>
  <c r="M149" i="49" s="1"/>
  <c r="J213" i="49"/>
  <c r="H289" i="49"/>
  <c r="J306" i="49"/>
  <c r="E308" i="49"/>
  <c r="M308" i="49" s="1"/>
  <c r="J52" i="49"/>
  <c r="E65" i="49"/>
  <c r="M65" i="49" s="1"/>
  <c r="E72" i="49"/>
  <c r="M72" i="49" s="1"/>
  <c r="E73" i="49"/>
  <c r="M73" i="49" s="1"/>
  <c r="E81" i="49"/>
  <c r="M81" i="49" s="1"/>
  <c r="E88" i="49"/>
  <c r="M88" i="49" s="1"/>
  <c r="E160" i="49"/>
  <c r="M160" i="49" s="1"/>
  <c r="E168" i="49"/>
  <c r="M168" i="49" s="1"/>
  <c r="E182" i="49"/>
  <c r="M182" i="49" s="1"/>
  <c r="E184" i="49"/>
  <c r="M184" i="49" s="1"/>
  <c r="J247" i="49"/>
  <c r="L264" i="49"/>
  <c r="E286" i="49"/>
  <c r="M286" i="49" s="1"/>
  <c r="K306" i="49"/>
  <c r="E309" i="49"/>
  <c r="M309" i="49" s="1"/>
  <c r="I319" i="49"/>
  <c r="E57" i="49"/>
  <c r="M57" i="49" s="1"/>
  <c r="E58" i="49"/>
  <c r="M58" i="49" s="1"/>
  <c r="E112" i="49"/>
  <c r="E122" i="49"/>
  <c r="M122" i="49" s="1"/>
  <c r="E229" i="49"/>
  <c r="M229" i="49" s="1"/>
  <c r="E235" i="49"/>
  <c r="M235" i="49" s="1"/>
  <c r="E237" i="49"/>
  <c r="M237" i="49" s="1"/>
  <c r="E243" i="49"/>
  <c r="M243" i="49" s="1"/>
  <c r="E294" i="49"/>
  <c r="M294" i="49" s="1"/>
  <c r="E302" i="49"/>
  <c r="M302" i="49" s="1"/>
  <c r="E316" i="49"/>
  <c r="M316" i="49" s="1"/>
  <c r="K89" i="49"/>
  <c r="E91" i="49"/>
  <c r="M91" i="49" s="1"/>
  <c r="E105" i="49"/>
  <c r="M105" i="49" s="1"/>
  <c r="E107" i="49"/>
  <c r="M107" i="49" s="1"/>
  <c r="K189" i="49"/>
  <c r="L213" i="49"/>
  <c r="L279" i="49"/>
  <c r="H306" i="49"/>
  <c r="E293" i="49"/>
  <c r="M293" i="49" s="1"/>
  <c r="E301" i="49"/>
  <c r="M301" i="49" s="1"/>
  <c r="J314" i="49"/>
  <c r="E315" i="49"/>
  <c r="J63" i="49"/>
  <c r="E74" i="49"/>
  <c r="M74" i="49" s="1"/>
  <c r="E76" i="49"/>
  <c r="M76" i="49" s="1"/>
  <c r="E82" i="49"/>
  <c r="M82" i="49" s="1"/>
  <c r="E84" i="49"/>
  <c r="M84" i="49" s="1"/>
  <c r="E118" i="49"/>
  <c r="M118" i="49" s="1"/>
  <c r="E119" i="49"/>
  <c r="M119" i="49" s="1"/>
  <c r="L189" i="49"/>
  <c r="E226" i="49"/>
  <c r="M226" i="49" s="1"/>
  <c r="E241" i="49"/>
  <c r="M241" i="49" s="1"/>
  <c r="E288" i="49"/>
  <c r="M288" i="49" s="1"/>
  <c r="I306" i="49"/>
  <c r="E248" i="49"/>
  <c r="AI46" i="47"/>
  <c r="K46" i="47" l="1"/>
  <c r="I320" i="49"/>
  <c r="M248" i="49"/>
  <c r="M315" i="49"/>
  <c r="M18" i="49"/>
  <c r="M112" i="49"/>
  <c r="M53" i="49"/>
  <c r="J320" i="49"/>
  <c r="M32" i="49"/>
  <c r="G260" i="49" l="1"/>
  <c r="T44" i="47" l="1"/>
  <c r="S44" i="47"/>
  <c r="R44" i="47"/>
  <c r="T43" i="47"/>
  <c r="T42" i="47"/>
  <c r="T40" i="47"/>
  <c r="T39" i="47"/>
  <c r="T37" i="47"/>
  <c r="T36" i="47"/>
  <c r="T35" i="47"/>
  <c r="T33" i="47"/>
  <c r="T32" i="47"/>
  <c r="T31" i="47"/>
  <c r="T29" i="47"/>
  <c r="T28" i="47"/>
  <c r="T27" i="47"/>
  <c r="T25" i="47"/>
  <c r="T24" i="47"/>
  <c r="T23" i="47"/>
  <c r="T22" i="47"/>
  <c r="T20" i="47"/>
  <c r="T19" i="47"/>
  <c r="T17" i="47"/>
  <c r="T16" i="47"/>
  <c r="T15" i="47"/>
  <c r="T13" i="47"/>
  <c r="T12" i="47"/>
  <c r="T11" i="47"/>
  <c r="S11" i="47"/>
  <c r="R11" i="47"/>
  <c r="T10" i="47"/>
  <c r="T9" i="47"/>
  <c r="T7" i="47"/>
  <c r="T6" i="47"/>
  <c r="T8" i="47" l="1"/>
  <c r="T14" i="47"/>
  <c r="T41" i="47"/>
  <c r="T18" i="47"/>
  <c r="T45" i="47"/>
  <c r="U11" i="47"/>
  <c r="T30" i="47"/>
  <c r="T38" i="47"/>
  <c r="T26" i="47"/>
  <c r="T34" i="47"/>
  <c r="T21" i="47"/>
  <c r="U44" i="47"/>
  <c r="T46" i="47" l="1"/>
  <c r="W44" i="47" l="1"/>
  <c r="W11" i="47"/>
  <c r="J44" i="47"/>
  <c r="J11" i="47"/>
  <c r="W17" i="47"/>
  <c r="L24" i="48"/>
  <c r="AA24" i="48"/>
  <c r="Z24" i="48"/>
  <c r="Y24" i="48"/>
  <c r="X24" i="48"/>
  <c r="AA23" i="48"/>
  <c r="Z23" i="48"/>
  <c r="Y23" i="48"/>
  <c r="X23" i="48"/>
  <c r="AA22" i="48"/>
  <c r="Z22" i="48"/>
  <c r="Y22" i="48"/>
  <c r="X22" i="48"/>
  <c r="AA21" i="48"/>
  <c r="Z21" i="48"/>
  <c r="Y21" i="48"/>
  <c r="X21" i="48"/>
  <c r="AA20" i="48"/>
  <c r="Z20" i="48"/>
  <c r="Y20" i="48"/>
  <c r="X20" i="48"/>
  <c r="AA19" i="48"/>
  <c r="Z19" i="48"/>
  <c r="Y19" i="48"/>
  <c r="X19" i="48"/>
  <c r="AA18" i="48"/>
  <c r="Z18" i="48"/>
  <c r="Y18" i="48"/>
  <c r="X18" i="48"/>
  <c r="AA17" i="48"/>
  <c r="Z17" i="48"/>
  <c r="Y17" i="48"/>
  <c r="X17" i="48"/>
  <c r="AA16" i="48"/>
  <c r="Z16" i="48"/>
  <c r="Y16" i="48"/>
  <c r="X16" i="48"/>
  <c r="AA15" i="48"/>
  <c r="Z15" i="48"/>
  <c r="Y15" i="48"/>
  <c r="X15" i="48"/>
  <c r="AA14" i="48"/>
  <c r="Z14" i="48"/>
  <c r="Y14" i="48"/>
  <c r="X14" i="48"/>
  <c r="AA13" i="48"/>
  <c r="Z13" i="48"/>
  <c r="Y13" i="48"/>
  <c r="X13" i="48"/>
  <c r="Y12" i="48"/>
  <c r="X12" i="48"/>
  <c r="Y11" i="48"/>
  <c r="X11" i="48"/>
  <c r="Y10" i="48"/>
  <c r="X10" i="48"/>
  <c r="Y9" i="48"/>
  <c r="X9" i="48"/>
  <c r="Y7" i="48"/>
  <c r="X7" i="48"/>
  <c r="Y6" i="48"/>
  <c r="X6" i="48"/>
  <c r="AC24" i="48"/>
  <c r="AB24" i="48"/>
  <c r="AC23" i="48"/>
  <c r="AB23" i="48"/>
  <c r="AC22" i="48"/>
  <c r="AB22" i="48"/>
  <c r="AC21" i="48"/>
  <c r="AB21" i="48"/>
  <c r="AC20" i="48"/>
  <c r="AB20" i="48"/>
  <c r="AC19" i="48"/>
  <c r="AB19" i="48"/>
  <c r="AB18" i="48"/>
  <c r="AB17" i="48"/>
  <c r="AB16" i="48"/>
  <c r="AC15" i="48"/>
  <c r="AB15" i="48"/>
  <c r="AC14" i="48"/>
  <c r="AB14" i="48"/>
  <c r="AB13" i="48"/>
  <c r="AB12" i="48"/>
  <c r="AC11" i="48"/>
  <c r="AB11" i="48"/>
  <c r="AB10" i="48"/>
  <c r="AC9" i="48"/>
  <c r="AB9" i="48"/>
  <c r="AB8" i="48"/>
  <c r="AC7" i="48"/>
  <c r="AB7" i="48"/>
  <c r="AC6" i="48"/>
  <c r="AB6" i="48"/>
  <c r="AC5" i="48"/>
  <c r="AB5" i="48"/>
  <c r="Y5" i="48"/>
  <c r="X5" i="48"/>
  <c r="W24" i="48"/>
  <c r="W23" i="48"/>
  <c r="W22" i="48"/>
  <c r="W21" i="48"/>
  <c r="W20" i="48"/>
  <c r="W19" i="48"/>
  <c r="W18" i="48"/>
  <c r="W17" i="48"/>
  <c r="W16" i="48"/>
  <c r="W15" i="48"/>
  <c r="W14" i="48"/>
  <c r="W13" i="48"/>
  <c r="W12" i="48"/>
  <c r="W11" i="48"/>
  <c r="W10" i="48"/>
  <c r="W9" i="48"/>
  <c r="W8" i="48"/>
  <c r="W7" i="48"/>
  <c r="W6" i="48"/>
  <c r="W5" i="48"/>
  <c r="V24" i="48"/>
  <c r="V23" i="48"/>
  <c r="V22" i="48"/>
  <c r="V21" i="48"/>
  <c r="V20" i="48"/>
  <c r="V19" i="48"/>
  <c r="V18" i="48"/>
  <c r="V17" i="48"/>
  <c r="V16" i="48"/>
  <c r="V15" i="48"/>
  <c r="V14" i="48"/>
  <c r="V13" i="48"/>
  <c r="V12" i="48"/>
  <c r="V11" i="48"/>
  <c r="V10" i="48"/>
  <c r="V9" i="48"/>
  <c r="V8" i="48"/>
  <c r="V7" i="48"/>
  <c r="V6" i="48"/>
  <c r="V5" i="48"/>
  <c r="U24" i="48"/>
  <c r="U23" i="48"/>
  <c r="U22" i="48"/>
  <c r="U21" i="48"/>
  <c r="U20" i="48"/>
  <c r="U19" i="48"/>
  <c r="U18" i="48"/>
  <c r="U17" i="48"/>
  <c r="U16" i="48"/>
  <c r="U15" i="48"/>
  <c r="U14" i="48"/>
  <c r="U13" i="48"/>
  <c r="U12" i="48"/>
  <c r="U11" i="48"/>
  <c r="U10" i="48"/>
  <c r="U9" i="48"/>
  <c r="U8" i="48"/>
  <c r="U7" i="48"/>
  <c r="U6" i="48"/>
  <c r="U5" i="48"/>
  <c r="T24" i="48"/>
  <c r="T23" i="48"/>
  <c r="T22" i="48"/>
  <c r="T21" i="48"/>
  <c r="T20" i="48"/>
  <c r="T19" i="48"/>
  <c r="T18" i="48"/>
  <c r="T17" i="48"/>
  <c r="T16" i="48"/>
  <c r="T15" i="48"/>
  <c r="T14" i="48"/>
  <c r="T13" i="48"/>
  <c r="T12" i="48"/>
  <c r="T11" i="48"/>
  <c r="T10" i="48"/>
  <c r="T9" i="48"/>
  <c r="T8" i="48"/>
  <c r="T7" i="48"/>
  <c r="T6" i="48"/>
  <c r="T5" i="48"/>
  <c r="M24" i="48"/>
  <c r="K24" i="48"/>
  <c r="H24" i="48"/>
  <c r="M23" i="48"/>
  <c r="K23" i="48"/>
  <c r="H23" i="48"/>
  <c r="M22" i="48"/>
  <c r="K22" i="48"/>
  <c r="H22" i="48"/>
  <c r="M21" i="48"/>
  <c r="K21" i="48"/>
  <c r="H21" i="48"/>
  <c r="M20" i="48"/>
  <c r="H20" i="48"/>
  <c r="M19" i="48"/>
  <c r="H19" i="48"/>
  <c r="M18" i="48"/>
  <c r="H18" i="48"/>
  <c r="M17" i="48"/>
  <c r="H17" i="48"/>
  <c r="M16" i="48"/>
  <c r="H16" i="48"/>
  <c r="M15" i="48"/>
  <c r="H15" i="48"/>
  <c r="M14" i="48"/>
  <c r="H14" i="48"/>
  <c r="M13" i="48"/>
  <c r="H13" i="48"/>
  <c r="M12" i="48"/>
  <c r="H12" i="48"/>
  <c r="M11" i="48"/>
  <c r="H11" i="48"/>
  <c r="M10" i="48"/>
  <c r="K10" i="48"/>
  <c r="H10" i="48"/>
  <c r="M9" i="48"/>
  <c r="K9" i="48"/>
  <c r="H9" i="48"/>
  <c r="M8" i="48"/>
  <c r="K8" i="48"/>
  <c r="H8" i="48"/>
  <c r="M7" i="48"/>
  <c r="H7" i="48"/>
  <c r="M6" i="48"/>
  <c r="H6" i="48"/>
  <c r="M5" i="48"/>
  <c r="H5" i="48"/>
  <c r="C24" i="48"/>
  <c r="C23" i="48"/>
  <c r="C22" i="48"/>
  <c r="C21" i="48"/>
  <c r="C20" i="48"/>
  <c r="C19" i="48"/>
  <c r="C18" i="48"/>
  <c r="C17" i="48"/>
  <c r="C16" i="48"/>
  <c r="C15" i="48"/>
  <c r="C14" i="48"/>
  <c r="C13" i="48"/>
  <c r="C12" i="48"/>
  <c r="C11" i="48"/>
  <c r="C10" i="48"/>
  <c r="C9" i="48"/>
  <c r="C8" i="48"/>
  <c r="C7" i="48"/>
  <c r="C6" i="48"/>
  <c r="C5" i="48"/>
  <c r="V44" i="47"/>
  <c r="V43" i="47"/>
  <c r="V42" i="47"/>
  <c r="V40" i="47"/>
  <c r="V39" i="47"/>
  <c r="V37" i="47"/>
  <c r="V36" i="47"/>
  <c r="V31" i="47"/>
  <c r="V27" i="47"/>
  <c r="V17" i="47"/>
  <c r="V16" i="47"/>
  <c r="V13" i="47"/>
  <c r="V12" i="47"/>
  <c r="V11" i="47"/>
  <c r="V7" i="47"/>
  <c r="AG44" i="47"/>
  <c r="AF44" i="47"/>
  <c r="AG43" i="47"/>
  <c r="AF43" i="47"/>
  <c r="AG42" i="47"/>
  <c r="AF42" i="47"/>
  <c r="AG40" i="47"/>
  <c r="AF40" i="47"/>
  <c r="AG39" i="47"/>
  <c r="AF39" i="47"/>
  <c r="AG37" i="47"/>
  <c r="AF37" i="47"/>
  <c r="AG36" i="47"/>
  <c r="AF36" i="47"/>
  <c r="AG35" i="47"/>
  <c r="AF35" i="47"/>
  <c r="AG33" i="47"/>
  <c r="AF33" i="47"/>
  <c r="AG32" i="47"/>
  <c r="AF32" i="47"/>
  <c r="AF31" i="47"/>
  <c r="AG29" i="47"/>
  <c r="AF29" i="47"/>
  <c r="AG28" i="47"/>
  <c r="AF28" i="47"/>
  <c r="AF27" i="47"/>
  <c r="AG25" i="47"/>
  <c r="AF25" i="47"/>
  <c r="AG24" i="47"/>
  <c r="AF24" i="47"/>
  <c r="AG23" i="47"/>
  <c r="AF23" i="47"/>
  <c r="AF22" i="47"/>
  <c r="AG20" i="47"/>
  <c r="AF20" i="47"/>
  <c r="AF19" i="47"/>
  <c r="AG17" i="47"/>
  <c r="AF17" i="47"/>
  <c r="AG16" i="47"/>
  <c r="AF16" i="47"/>
  <c r="AF15" i="47"/>
  <c r="AG13" i="47"/>
  <c r="AF13" i="47"/>
  <c r="AG12" i="47"/>
  <c r="AF12" i="47"/>
  <c r="AG11" i="47"/>
  <c r="AF11" i="47"/>
  <c r="AG10" i="47"/>
  <c r="AF10" i="47"/>
  <c r="AF9" i="47"/>
  <c r="AG7" i="47"/>
  <c r="AG6" i="47"/>
  <c r="AF7" i="47"/>
  <c r="AF6" i="47"/>
  <c r="AD44" i="47"/>
  <c r="AD43" i="47"/>
  <c r="AD42" i="47"/>
  <c r="AD40" i="47"/>
  <c r="AD39" i="47"/>
  <c r="AD37" i="47"/>
  <c r="AD36" i="47"/>
  <c r="AD35" i="47"/>
  <c r="AD33" i="47"/>
  <c r="AD32" i="47"/>
  <c r="AD31" i="47"/>
  <c r="AD29" i="47"/>
  <c r="AD28" i="47"/>
  <c r="AD27" i="47"/>
  <c r="AD25" i="47"/>
  <c r="AD24" i="47"/>
  <c r="AD23" i="47"/>
  <c r="AD22" i="47"/>
  <c r="AD19" i="47"/>
  <c r="AD15" i="47"/>
  <c r="AD9" i="47"/>
  <c r="AD6" i="47"/>
  <c r="AE44" i="47"/>
  <c r="AE43" i="47"/>
  <c r="AE42" i="47"/>
  <c r="AE40" i="47"/>
  <c r="AE39" i="47"/>
  <c r="AE37" i="47"/>
  <c r="AE36" i="47"/>
  <c r="AE35" i="47"/>
  <c r="AE33" i="47"/>
  <c r="AE32" i="47"/>
  <c r="AE31" i="47"/>
  <c r="AE29" i="47"/>
  <c r="AE28" i="47"/>
  <c r="AE27" i="47"/>
  <c r="AE25" i="47"/>
  <c r="AE24" i="47"/>
  <c r="AE23" i="47"/>
  <c r="AE22" i="47"/>
  <c r="AE19" i="47"/>
  <c r="AE15" i="47"/>
  <c r="AE9" i="47"/>
  <c r="AE6" i="47"/>
  <c r="AA44" i="47"/>
  <c r="AA43" i="47"/>
  <c r="AA42" i="47"/>
  <c r="AA40" i="47"/>
  <c r="AA39" i="47"/>
  <c r="AA37" i="47"/>
  <c r="AA36" i="47"/>
  <c r="AA35" i="47"/>
  <c r="AA33" i="47"/>
  <c r="AA32" i="47"/>
  <c r="AA31" i="47"/>
  <c r="AA29" i="47"/>
  <c r="AA28" i="47"/>
  <c r="AA27" i="47"/>
  <c r="AA25" i="47"/>
  <c r="AA24" i="47"/>
  <c r="AA23" i="47"/>
  <c r="AA22" i="47"/>
  <c r="AA20" i="47"/>
  <c r="AA19" i="47"/>
  <c r="AA17" i="47"/>
  <c r="AA16" i="47"/>
  <c r="AA15" i="47"/>
  <c r="AA13" i="47"/>
  <c r="AA12" i="47"/>
  <c r="AA11" i="47"/>
  <c r="AA10" i="47"/>
  <c r="AA9" i="47"/>
  <c r="AA7" i="47"/>
  <c r="AA6" i="47"/>
  <c r="Z44" i="47"/>
  <c r="Z43" i="47"/>
  <c r="Z42" i="47"/>
  <c r="Z40" i="47"/>
  <c r="Z39" i="47"/>
  <c r="Z37" i="47"/>
  <c r="Z36" i="47"/>
  <c r="Z35" i="47"/>
  <c r="Z33" i="47"/>
  <c r="Z32" i="47"/>
  <c r="Z31" i="47"/>
  <c r="Z29" i="47"/>
  <c r="Z28" i="47"/>
  <c r="Z27" i="47"/>
  <c r="Z25" i="47"/>
  <c r="Z24" i="47"/>
  <c r="Z23" i="47"/>
  <c r="Z22" i="47"/>
  <c r="Z20" i="47"/>
  <c r="Z19" i="47"/>
  <c r="Z17" i="47"/>
  <c r="Z16" i="47"/>
  <c r="Z15" i="47"/>
  <c r="Z13" i="47"/>
  <c r="Z12" i="47"/>
  <c r="Z11" i="47"/>
  <c r="Z10" i="47"/>
  <c r="Z9" i="47"/>
  <c r="Z7" i="47"/>
  <c r="Z6" i="47"/>
  <c r="AC44" i="47"/>
  <c r="AB44" i="47"/>
  <c r="AC43" i="47"/>
  <c r="AB43" i="47"/>
  <c r="AC42" i="47"/>
  <c r="AB42" i="47"/>
  <c r="AC40" i="47"/>
  <c r="AB40" i="47"/>
  <c r="AC39" i="47"/>
  <c r="AB39" i="47"/>
  <c r="AC37" i="47"/>
  <c r="AB37" i="47"/>
  <c r="AC36" i="47"/>
  <c r="AB36" i="47"/>
  <c r="AC35" i="47"/>
  <c r="AB35" i="47"/>
  <c r="AC33" i="47"/>
  <c r="AB33" i="47"/>
  <c r="AC32" i="47"/>
  <c r="AB32" i="47"/>
  <c r="AC31" i="47"/>
  <c r="AB31" i="47"/>
  <c r="AC29" i="47"/>
  <c r="AB29" i="47"/>
  <c r="AC28" i="47"/>
  <c r="AB28" i="47"/>
  <c r="AC27" i="47"/>
  <c r="AB27" i="47"/>
  <c r="AC25" i="47"/>
  <c r="AB25" i="47"/>
  <c r="AC24" i="47"/>
  <c r="AB24" i="47"/>
  <c r="AC23" i="47"/>
  <c r="AB23" i="47"/>
  <c r="AC22" i="47"/>
  <c r="AB22" i="47"/>
  <c r="AC20" i="47"/>
  <c r="AB20" i="47"/>
  <c r="AC19" i="47"/>
  <c r="AB19" i="47"/>
  <c r="AC17" i="47"/>
  <c r="AB17" i="47"/>
  <c r="AC16" i="47"/>
  <c r="AB16" i="47"/>
  <c r="AC15" i="47"/>
  <c r="AB15" i="47"/>
  <c r="AC13" i="47"/>
  <c r="AB13" i="47"/>
  <c r="AC11" i="47"/>
  <c r="AB11" i="47"/>
  <c r="AC10" i="47"/>
  <c r="AB10" i="47"/>
  <c r="AC9" i="47"/>
  <c r="AB9" i="47"/>
  <c r="AC7" i="47"/>
  <c r="AC6" i="47"/>
  <c r="AB7" i="47"/>
  <c r="AB6" i="47"/>
  <c r="Y44" i="47"/>
  <c r="Y43" i="47"/>
  <c r="Y42" i="47"/>
  <c r="Y40" i="47"/>
  <c r="Y39" i="47"/>
  <c r="Y37" i="47"/>
  <c r="Y36" i="47"/>
  <c r="Y35" i="47"/>
  <c r="Y33" i="47"/>
  <c r="Y32" i="47"/>
  <c r="Y31" i="47"/>
  <c r="Y29" i="47"/>
  <c r="Y28" i="47"/>
  <c r="Y27" i="47"/>
  <c r="Y25" i="47"/>
  <c r="Y24" i="47"/>
  <c r="Y23" i="47"/>
  <c r="Y22" i="47"/>
  <c r="Y20" i="47"/>
  <c r="Y19" i="47"/>
  <c r="Y17" i="47"/>
  <c r="Y16" i="47"/>
  <c r="Y15" i="47"/>
  <c r="Y13" i="47"/>
  <c r="Y12" i="47"/>
  <c r="Y11" i="47"/>
  <c r="Y10" i="47"/>
  <c r="Y9" i="47"/>
  <c r="Y7" i="47"/>
  <c r="Y6" i="47"/>
  <c r="X44" i="47"/>
  <c r="X43" i="47"/>
  <c r="X42" i="47"/>
  <c r="X40" i="47"/>
  <c r="X39" i="47"/>
  <c r="X37" i="47"/>
  <c r="X36" i="47"/>
  <c r="X35" i="47"/>
  <c r="X33" i="47"/>
  <c r="X32" i="47"/>
  <c r="X31" i="47"/>
  <c r="X29" i="47"/>
  <c r="X28" i="47"/>
  <c r="X27" i="47"/>
  <c r="X25" i="47"/>
  <c r="X24" i="47"/>
  <c r="X23" i="47"/>
  <c r="X22" i="47"/>
  <c r="X20" i="47"/>
  <c r="X19" i="47"/>
  <c r="X17" i="47"/>
  <c r="X16" i="47"/>
  <c r="X15" i="47"/>
  <c r="X13" i="47"/>
  <c r="X12" i="47"/>
  <c r="X11" i="47"/>
  <c r="X10" i="47"/>
  <c r="X9" i="47"/>
  <c r="X7" i="47"/>
  <c r="X6" i="47"/>
  <c r="I11" i="47"/>
  <c r="H44" i="47"/>
  <c r="H43" i="47"/>
  <c r="H42" i="47"/>
  <c r="H40" i="47"/>
  <c r="H39" i="47"/>
  <c r="H37" i="47"/>
  <c r="H36" i="47"/>
  <c r="H35" i="47"/>
  <c r="H33" i="47"/>
  <c r="H32" i="47"/>
  <c r="H31" i="47"/>
  <c r="H29" i="47"/>
  <c r="H28" i="47"/>
  <c r="H27" i="47"/>
  <c r="H25" i="47"/>
  <c r="H24" i="47"/>
  <c r="H23" i="47"/>
  <c r="H22" i="47"/>
  <c r="H20" i="47"/>
  <c r="H19" i="47"/>
  <c r="H17" i="47"/>
  <c r="H16" i="47"/>
  <c r="H15" i="47"/>
  <c r="H6" i="47"/>
  <c r="H13" i="47"/>
  <c r="H12" i="47"/>
  <c r="H11" i="47"/>
  <c r="H10" i="47"/>
  <c r="H9" i="47"/>
  <c r="H7" i="47"/>
  <c r="C44" i="47"/>
  <c r="C43" i="47"/>
  <c r="C42" i="47"/>
  <c r="C40" i="47"/>
  <c r="C39" i="47"/>
  <c r="C37" i="47"/>
  <c r="C36" i="47"/>
  <c r="C35" i="47"/>
  <c r="C33" i="47"/>
  <c r="C32" i="47"/>
  <c r="C31" i="47"/>
  <c r="C29" i="47"/>
  <c r="C28" i="47"/>
  <c r="C27" i="47"/>
  <c r="C25" i="47"/>
  <c r="C24" i="47"/>
  <c r="C23" i="47"/>
  <c r="C22" i="47"/>
  <c r="C20" i="47"/>
  <c r="C19" i="47"/>
  <c r="C17" i="47"/>
  <c r="C16" i="47"/>
  <c r="C15" i="47"/>
  <c r="C13" i="47"/>
  <c r="C12" i="47"/>
  <c r="G11" i="47"/>
  <c r="F11" i="47"/>
  <c r="D11" i="47"/>
  <c r="C11" i="47"/>
  <c r="C10" i="47"/>
  <c r="C9" i="47"/>
  <c r="C7" i="47"/>
  <c r="C6" i="47"/>
  <c r="AA21" i="47" l="1"/>
  <c r="W36" i="47"/>
  <c r="AA41" i="47"/>
  <c r="Y18" i="47"/>
  <c r="Y30" i="47"/>
  <c r="AA8" i="47"/>
  <c r="AA30" i="47"/>
  <c r="Z38" i="47"/>
  <c r="Z41" i="47"/>
  <c r="AE41" i="47"/>
  <c r="AF21" i="47"/>
  <c r="AA45" i="47"/>
  <c r="AA38" i="47"/>
  <c r="AD30" i="47"/>
  <c r="AE30" i="47"/>
  <c r="L8" i="48"/>
  <c r="W7" i="47"/>
  <c r="W16" i="47"/>
  <c r="W27" i="47"/>
  <c r="W40" i="47"/>
  <c r="L23" i="48"/>
  <c r="W31" i="47"/>
  <c r="L21" i="48"/>
  <c r="W37" i="47"/>
  <c r="W39" i="47"/>
  <c r="W13" i="47"/>
  <c r="L10" i="48"/>
  <c r="L9" i="48"/>
  <c r="W42" i="47"/>
  <c r="L22" i="48"/>
  <c r="W43" i="47"/>
  <c r="W12" i="47"/>
  <c r="Y14" i="47"/>
  <c r="Z34" i="47"/>
  <c r="AD41" i="47"/>
  <c r="Y26" i="47"/>
  <c r="AA18" i="47"/>
  <c r="AD34" i="47"/>
  <c r="AD45" i="47"/>
  <c r="Z45" i="47"/>
  <c r="AA26" i="47"/>
  <c r="Y38" i="47"/>
  <c r="Z18" i="47"/>
  <c r="Z30" i="47"/>
  <c r="AA34" i="47"/>
  <c r="AE34" i="47"/>
  <c r="AE45" i="47"/>
  <c r="Y45" i="47"/>
  <c r="Y21" i="47"/>
  <c r="Z21" i="47"/>
  <c r="Z14" i="47"/>
  <c r="AE26" i="47"/>
  <c r="AE38" i="47"/>
  <c r="AF30" i="47"/>
  <c r="AF41" i="47"/>
  <c r="Y41" i="47"/>
  <c r="AG41" i="47"/>
  <c r="AG38" i="47"/>
  <c r="Y34" i="47"/>
  <c r="Z26" i="47"/>
  <c r="AF14" i="47"/>
  <c r="AF38" i="47"/>
  <c r="AG45" i="47"/>
  <c r="AA14" i="47"/>
  <c r="AD26" i="47"/>
  <c r="AD38" i="47"/>
  <c r="AF18" i="47"/>
  <c r="AF26" i="47"/>
  <c r="AF34" i="47"/>
  <c r="AF45" i="47"/>
  <c r="H30" i="47"/>
  <c r="C25" i="48"/>
  <c r="M25" i="48"/>
  <c r="H25" i="48"/>
  <c r="AB25" i="48"/>
  <c r="W25" i="48"/>
  <c r="V25" i="48"/>
  <c r="U25" i="48"/>
  <c r="T25" i="48"/>
  <c r="H26" i="47"/>
  <c r="H34" i="47"/>
  <c r="H45" i="47"/>
  <c r="H38" i="47"/>
  <c r="H18" i="47"/>
  <c r="H21" i="47" s="1"/>
  <c r="H41" i="47"/>
  <c r="AG8" i="47"/>
  <c r="AF8" i="47"/>
  <c r="AC34" i="47"/>
  <c r="AB21" i="47"/>
  <c r="AB38" i="47"/>
  <c r="AC21" i="47"/>
  <c r="AC38" i="47"/>
  <c r="AB45" i="47"/>
  <c r="AC45" i="47"/>
  <c r="AB18" i="47"/>
  <c r="AB34" i="47"/>
  <c r="AC18" i="47"/>
  <c r="AB8" i="47"/>
  <c r="AB26" i="47"/>
  <c r="AB30" i="47"/>
  <c r="AC8" i="47"/>
  <c r="AC26" i="47"/>
  <c r="AC30" i="47"/>
  <c r="AB41" i="47"/>
  <c r="AC41" i="47"/>
  <c r="Z8" i="47"/>
  <c r="Y8" i="47"/>
  <c r="H14" i="47"/>
  <c r="H8" i="47"/>
  <c r="Y46" i="47" l="1"/>
  <c r="AF46" i="47"/>
  <c r="AA46" i="47"/>
  <c r="Z46" i="47"/>
  <c r="H46" i="47"/>
  <c r="C45" i="47" l="1"/>
  <c r="X8" i="47"/>
  <c r="C14" i="47" l="1"/>
  <c r="E11" i="47"/>
  <c r="C41" i="47"/>
  <c r="C34" i="47"/>
  <c r="C26" i="47"/>
  <c r="C18" i="47"/>
  <c r="C21" i="47"/>
  <c r="C8" i="47"/>
  <c r="C38" i="47"/>
  <c r="C30" i="47"/>
  <c r="C46" i="47" l="1"/>
  <c r="X45" i="47" l="1"/>
  <c r="X41" i="47"/>
  <c r="X38" i="47"/>
  <c r="X34" i="47"/>
  <c r="X30" i="47"/>
  <c r="X26" i="47"/>
  <c r="X21" i="47"/>
  <c r="X18" i="47"/>
  <c r="X14" i="47"/>
  <c r="W45" i="47"/>
  <c r="W41" i="47"/>
  <c r="X46" i="47" l="1"/>
  <c r="K15" i="48" l="1"/>
  <c r="V25" i="47"/>
  <c r="K11" i="48"/>
  <c r="V15" i="47"/>
  <c r="K16" i="48"/>
  <c r="V28" i="47"/>
  <c r="V20" i="47"/>
  <c r="K12" i="48"/>
  <c r="V35" i="47"/>
  <c r="K20" i="48"/>
  <c r="K6" i="48"/>
  <c r="V10" i="47"/>
  <c r="W19" i="47"/>
  <c r="V19" i="47"/>
  <c r="K14" i="48"/>
  <c r="V24" i="47"/>
  <c r="K19" i="48"/>
  <c r="V33" i="47"/>
  <c r="V23" i="47"/>
  <c r="K13" i="48"/>
  <c r="V6" i="47"/>
  <c r="K5" i="48"/>
  <c r="V32" i="47"/>
  <c r="K18" i="48"/>
  <c r="V9" i="47"/>
  <c r="K7" i="48"/>
  <c r="V22" i="47"/>
  <c r="W22" i="47"/>
  <c r="K17" i="48"/>
  <c r="V29" i="47"/>
  <c r="W29" i="47" l="1"/>
  <c r="L17" i="48"/>
  <c r="W28" i="47"/>
  <c r="L16" i="48"/>
  <c r="W32" i="47"/>
  <c r="L18" i="48"/>
  <c r="W35" i="47"/>
  <c r="W38" i="47" s="1"/>
  <c r="L20" i="48"/>
  <c r="L13" i="48"/>
  <c r="W23" i="47"/>
  <c r="K25" i="48"/>
  <c r="W25" i="47"/>
  <c r="L15" i="48"/>
  <c r="L7" i="48"/>
  <c r="W9" i="47"/>
  <c r="W20" i="47"/>
  <c r="W21" i="47" s="1"/>
  <c r="L12" i="48"/>
  <c r="L14" i="48"/>
  <c r="W24" i="47"/>
  <c r="W10" i="47"/>
  <c r="L6" i="48"/>
  <c r="W33" i="47"/>
  <c r="L19" i="48"/>
  <c r="L5" i="48"/>
  <c r="W6" i="47"/>
  <c r="W8" i="47" s="1"/>
  <c r="L11" i="48"/>
  <c r="W15" i="47"/>
  <c r="W18" i="47" s="1"/>
  <c r="W30" i="47" l="1"/>
  <c r="W34" i="47"/>
  <c r="W26" i="47"/>
  <c r="W14" i="47"/>
  <c r="L25" i="48"/>
  <c r="W46" i="47" l="1"/>
  <c r="Q17" i="47"/>
  <c r="Q25" i="47" l="1"/>
  <c r="Q29" i="47"/>
  <c r="Q40" i="47"/>
  <c r="S19" i="48"/>
  <c r="Q33" i="47"/>
  <c r="Q23" i="47"/>
  <c r="S7" i="48"/>
  <c r="S24" i="48"/>
  <c r="Q43" i="47"/>
  <c r="S17" i="48"/>
  <c r="S11" i="48"/>
  <c r="S21" i="48"/>
  <c r="Q37" i="47"/>
  <c r="S20" i="48"/>
  <c r="Q35" i="47"/>
  <c r="Q16" i="47"/>
  <c r="S6" i="48"/>
  <c r="Q9" i="47"/>
  <c r="Q31" i="47"/>
  <c r="S10" i="48"/>
  <c r="Q15" i="47"/>
  <c r="S8" i="48"/>
  <c r="Q12" i="47"/>
  <c r="S23" i="48"/>
  <c r="Q42" i="47"/>
  <c r="S16" i="48"/>
  <c r="Q28" i="47"/>
  <c r="Q27" i="47"/>
  <c r="S15" i="48"/>
  <c r="Q13" i="47"/>
  <c r="Q10" i="47"/>
  <c r="S5" i="48"/>
  <c r="Q7" i="47"/>
  <c r="S13" i="48"/>
  <c r="Q22" i="47"/>
  <c r="Q20" i="47"/>
  <c r="Q6" i="47"/>
  <c r="S22" i="48"/>
  <c r="Q39" i="47"/>
  <c r="Q36" i="47"/>
  <c r="S18" i="48"/>
  <c r="Q32" i="47"/>
  <c r="S9" i="48"/>
  <c r="P17" i="47"/>
  <c r="Q41" i="47" l="1"/>
  <c r="P25" i="47"/>
  <c r="P43" i="47"/>
  <c r="Q30" i="47"/>
  <c r="Q18" i="47"/>
  <c r="Q45" i="47"/>
  <c r="R15" i="48"/>
  <c r="Q38" i="47"/>
  <c r="R24" i="48"/>
  <c r="R7" i="48"/>
  <c r="P31" i="47"/>
  <c r="R11" i="48"/>
  <c r="P13" i="47"/>
  <c r="P40" i="47"/>
  <c r="R6" i="48"/>
  <c r="P9" i="47"/>
  <c r="P16" i="47"/>
  <c r="P36" i="47"/>
  <c r="R22" i="48"/>
  <c r="P39" i="47"/>
  <c r="R12" i="48"/>
  <c r="P20" i="47"/>
  <c r="P27" i="47"/>
  <c r="P19" i="47"/>
  <c r="R13" i="48"/>
  <c r="P22" i="47"/>
  <c r="R17" i="48"/>
  <c r="Q8" i="47"/>
  <c r="R18" i="48"/>
  <c r="P32" i="47"/>
  <c r="R23" i="48"/>
  <c r="P42" i="47"/>
  <c r="R8" i="48"/>
  <c r="P12" i="47"/>
  <c r="R10" i="48"/>
  <c r="P15" i="47"/>
  <c r="P23" i="47"/>
  <c r="R16" i="48"/>
  <c r="P28" i="47"/>
  <c r="P29" i="47"/>
  <c r="R9" i="48"/>
  <c r="R20" i="48"/>
  <c r="P35" i="47"/>
  <c r="R21" i="48"/>
  <c r="P37" i="47"/>
  <c r="Q34" i="47"/>
  <c r="P10" i="47"/>
  <c r="Q14" i="47"/>
  <c r="P45" i="47" l="1"/>
  <c r="P6" i="47"/>
  <c r="P41" i="47"/>
  <c r="P38" i="47"/>
  <c r="P18" i="47"/>
  <c r="P21" i="47"/>
  <c r="P14" i="47"/>
  <c r="P30" i="47"/>
  <c r="G44" i="47" l="1"/>
  <c r="AK44" i="47" s="1"/>
  <c r="M17" i="47"/>
  <c r="O7" i="48"/>
  <c r="D44" i="47"/>
  <c r="E44" i="47" s="1"/>
  <c r="D24" i="48" l="1"/>
  <c r="E24" i="48" s="1"/>
  <c r="J40" i="47"/>
  <c r="M40" i="47"/>
  <c r="M7" i="47"/>
  <c r="M35" i="47"/>
  <c r="O9" i="48"/>
  <c r="M32" i="47"/>
  <c r="O15" i="48"/>
  <c r="M25" i="47"/>
  <c r="M13" i="47"/>
  <c r="M27" i="47"/>
  <c r="O19" i="48"/>
  <c r="M33" i="47"/>
  <c r="M10" i="47"/>
  <c r="M43" i="47"/>
  <c r="O20" i="48"/>
  <c r="M36" i="47"/>
  <c r="O13" i="48"/>
  <c r="M22" i="47"/>
  <c r="O18" i="48"/>
  <c r="M31" i="47"/>
  <c r="O10" i="48"/>
  <c r="M23" i="47"/>
  <c r="O5" i="48"/>
  <c r="M6" i="47"/>
  <c r="O22" i="48"/>
  <c r="M39" i="47"/>
  <c r="M41" i="47" s="1"/>
  <c r="M19" i="47"/>
  <c r="O16" i="48"/>
  <c r="M28" i="47"/>
  <c r="O12" i="48"/>
  <c r="M20" i="47"/>
  <c r="O14" i="48"/>
  <c r="M24" i="47"/>
  <c r="R5" i="48"/>
  <c r="P7" i="47"/>
  <c r="P8" i="47" s="1"/>
  <c r="O6" i="48"/>
  <c r="M9" i="47"/>
  <c r="M16" i="47"/>
  <c r="O17" i="48"/>
  <c r="M29" i="47"/>
  <c r="J16" i="48"/>
  <c r="D21" i="48"/>
  <c r="E21" i="48" s="1"/>
  <c r="D7" i="48"/>
  <c r="E7" i="48" s="1"/>
  <c r="J7" i="47"/>
  <c r="J24" i="47"/>
  <c r="G19" i="48"/>
  <c r="AE19" i="48" s="1"/>
  <c r="J43" i="47"/>
  <c r="J17" i="47"/>
  <c r="J11" i="48"/>
  <c r="J32" i="47"/>
  <c r="J18" i="48"/>
  <c r="J13" i="47"/>
  <c r="J9" i="48"/>
  <c r="J15" i="47"/>
  <c r="J31" i="47"/>
  <c r="J36" i="47"/>
  <c r="J33" i="47"/>
  <c r="J19" i="48"/>
  <c r="J27" i="47"/>
  <c r="J19" i="47"/>
  <c r="J12" i="48"/>
  <c r="J13" i="48"/>
  <c r="J22" i="47"/>
  <c r="J35" i="47"/>
  <c r="J25" i="47"/>
  <c r="J15" i="48"/>
  <c r="J23" i="47"/>
  <c r="J29" i="47"/>
  <c r="J17" i="48"/>
  <c r="J6" i="47"/>
  <c r="J5" i="48"/>
  <c r="J6" i="48"/>
  <c r="J10" i="47"/>
  <c r="J7" i="48"/>
  <c r="J16" i="47"/>
  <c r="J10" i="48"/>
  <c r="J9" i="47"/>
  <c r="J39" i="47"/>
  <c r="J20" i="47"/>
  <c r="J14" i="48"/>
  <c r="M12" i="47"/>
  <c r="O24" i="48"/>
  <c r="D22" i="48"/>
  <c r="E22" i="48" s="1"/>
  <c r="D10" i="48"/>
  <c r="D23" i="48"/>
  <c r="E23" i="48" s="1"/>
  <c r="D11" i="48"/>
  <c r="E11" i="48" s="1"/>
  <c r="G5" i="48"/>
  <c r="D16" i="48"/>
  <c r="E16" i="48" s="1"/>
  <c r="D18" i="48"/>
  <c r="E18" i="48" s="1"/>
  <c r="D8" i="48"/>
  <c r="E8" i="48" s="1"/>
  <c r="G11" i="48"/>
  <c r="G20" i="48"/>
  <c r="AE20" i="48" s="1"/>
  <c r="D15" i="48"/>
  <c r="E15" i="48" s="1"/>
  <c r="G7" i="48"/>
  <c r="G18" i="48"/>
  <c r="AE18" i="48" s="1"/>
  <c r="D9" i="48"/>
  <c r="E9" i="48" s="1"/>
  <c r="G6" i="48"/>
  <c r="D6" i="48"/>
  <c r="D20" i="48"/>
  <c r="E20" i="48" s="1"/>
  <c r="D12" i="48"/>
  <c r="E12" i="48" s="1"/>
  <c r="G24" i="48"/>
  <c r="AE24" i="48" s="1"/>
  <c r="G13" i="48"/>
  <c r="AE13" i="48" s="1"/>
  <c r="G17" i="48"/>
  <c r="AE17" i="48" s="1"/>
  <c r="D13" i="48"/>
  <c r="E13" i="48" s="1"/>
  <c r="G14" i="48"/>
  <c r="AE14" i="48" s="1"/>
  <c r="G21" i="48"/>
  <c r="AE21" i="48" s="1"/>
  <c r="D14" i="48"/>
  <c r="E14" i="48" s="1"/>
  <c r="D17" i="48"/>
  <c r="G15" i="48"/>
  <c r="AE15" i="48" s="1"/>
  <c r="G22" i="48"/>
  <c r="AE22" i="48" s="1"/>
  <c r="G33" i="47"/>
  <c r="AK33" i="47" s="1"/>
  <c r="G36" i="47"/>
  <c r="AK36" i="47" s="1"/>
  <c r="G35" i="47"/>
  <c r="AK35" i="47" s="1"/>
  <c r="D37" i="47"/>
  <c r="E37" i="47" s="1"/>
  <c r="D15" i="47"/>
  <c r="E15" i="47" s="1"/>
  <c r="G39" i="47"/>
  <c r="AK39" i="47" s="1"/>
  <c r="D43" i="47"/>
  <c r="E43" i="47" s="1"/>
  <c r="D17" i="47"/>
  <c r="E17" i="47" s="1"/>
  <c r="D28" i="47"/>
  <c r="E28" i="47" s="1"/>
  <c r="D32" i="47"/>
  <c r="E32" i="47" s="1"/>
  <c r="D39" i="47"/>
  <c r="G15" i="47"/>
  <c r="AK15" i="47" s="1"/>
  <c r="G27" i="47"/>
  <c r="AK27" i="47" s="1"/>
  <c r="G6" i="47"/>
  <c r="AK6" i="47" s="1"/>
  <c r="D42" i="47"/>
  <c r="D10" i="47"/>
  <c r="E10" i="47" s="1"/>
  <c r="V45" i="47"/>
  <c r="V18" i="47"/>
  <c r="D27" i="47"/>
  <c r="G17" i="47"/>
  <c r="G31" i="47"/>
  <c r="AK31" i="47" s="1"/>
  <c r="D13" i="47"/>
  <c r="E13" i="47" s="1"/>
  <c r="D36" i="47"/>
  <c r="E36" i="47" s="1"/>
  <c r="D19" i="47"/>
  <c r="D31" i="47"/>
  <c r="D35" i="47"/>
  <c r="E35" i="47" s="1"/>
  <c r="G42" i="47"/>
  <c r="AK42" i="47" s="1"/>
  <c r="G22" i="47"/>
  <c r="AK22" i="47" s="1"/>
  <c r="G29" i="47"/>
  <c r="AK29" i="47" s="1"/>
  <c r="G32" i="47"/>
  <c r="AK32" i="47" s="1"/>
  <c r="D16" i="47"/>
  <c r="E16" i="47" s="1"/>
  <c r="D9" i="47"/>
  <c r="D12" i="47"/>
  <c r="E12" i="47" s="1"/>
  <c r="D22" i="47"/>
  <c r="V38" i="47"/>
  <c r="G19" i="47"/>
  <c r="AK19" i="47" s="1"/>
  <c r="G23" i="47"/>
  <c r="AK23" i="47" s="1"/>
  <c r="G24" i="47"/>
  <c r="AK24" i="47" s="1"/>
  <c r="G37" i="47"/>
  <c r="AK37" i="47" s="1"/>
  <c r="D20" i="47"/>
  <c r="E20" i="47" s="1"/>
  <c r="D25" i="47"/>
  <c r="E25" i="47" s="1"/>
  <c r="D40" i="47"/>
  <c r="E40" i="47" s="1"/>
  <c r="G10" i="47"/>
  <c r="D23" i="47"/>
  <c r="E23" i="47" s="1"/>
  <c r="D24" i="47"/>
  <c r="E24" i="47" s="1"/>
  <c r="D29" i="47"/>
  <c r="E29" i="47" s="1"/>
  <c r="G7" i="47"/>
  <c r="G25" i="47"/>
  <c r="AK25" i="47" s="1"/>
  <c r="G40" i="47"/>
  <c r="AK40" i="47" s="1"/>
  <c r="G249" i="49"/>
  <c r="G10" i="49"/>
  <c r="E10" i="49" s="1"/>
  <c r="M10" i="49" s="1"/>
  <c r="G35" i="49"/>
  <c r="E35" i="49" s="1"/>
  <c r="M35" i="49" s="1"/>
  <c r="G39" i="49"/>
  <c r="G276" i="49"/>
  <c r="G231" i="49"/>
  <c r="E231" i="49" s="1"/>
  <c r="M231" i="49" s="1"/>
  <c r="F120" i="49"/>
  <c r="F252" i="49"/>
  <c r="E252" i="49" s="1"/>
  <c r="M252" i="49" s="1"/>
  <c r="F291" i="49"/>
  <c r="F135" i="49"/>
  <c r="E135" i="49" s="1"/>
  <c r="M135" i="49" s="1"/>
  <c r="F263" i="49"/>
  <c r="F227" i="49"/>
  <c r="E227" i="49" s="1"/>
  <c r="M227" i="49" s="1"/>
  <c r="F280" i="49"/>
  <c r="F206" i="49"/>
  <c r="E206" i="49" s="1"/>
  <c r="M206" i="49" s="1"/>
  <c r="F181" i="49"/>
  <c r="F238" i="49"/>
  <c r="E238" i="49" s="1"/>
  <c r="M238" i="49" s="1"/>
  <c r="F203" i="49"/>
  <c r="E203" i="49" s="1"/>
  <c r="M203" i="49" s="1"/>
  <c r="F311" i="49"/>
  <c r="E311" i="49" s="1"/>
  <c r="M311" i="49" s="1"/>
  <c r="F158" i="49"/>
  <c r="E158" i="49" s="1"/>
  <c r="M158" i="49" s="1"/>
  <c r="F153" i="49"/>
  <c r="E153" i="49" s="1"/>
  <c r="M153" i="49" s="1"/>
  <c r="F258" i="49"/>
  <c r="F145" i="49"/>
  <c r="E145" i="49" s="1"/>
  <c r="M145" i="49" s="1"/>
  <c r="F259" i="49"/>
  <c r="F151" i="49"/>
  <c r="F106" i="49"/>
  <c r="E106" i="49" s="1"/>
  <c r="M106" i="49" s="1"/>
  <c r="F69" i="49"/>
  <c r="F242" i="49"/>
  <c r="F162" i="49"/>
  <c r="E162" i="49" s="1"/>
  <c r="M162" i="49" s="1"/>
  <c r="F177" i="49"/>
  <c r="E177" i="49" s="1"/>
  <c r="M177" i="49" s="1"/>
  <c r="F244" i="49"/>
  <c r="F128" i="49"/>
  <c r="E128" i="49" s="1"/>
  <c r="M128" i="49" s="1"/>
  <c r="F147" i="49"/>
  <c r="E147" i="49" s="1"/>
  <c r="M147" i="49" s="1"/>
  <c r="F214" i="49"/>
  <c r="F295" i="49"/>
  <c r="F272" i="49"/>
  <c r="F51" i="49"/>
  <c r="E51" i="49" s="1"/>
  <c r="M51" i="49" s="1"/>
  <c r="F94" i="49"/>
  <c r="F281" i="49"/>
  <c r="E281" i="49" s="1"/>
  <c r="M281" i="49" s="1"/>
  <c r="F143" i="49"/>
  <c r="E143" i="49" s="1"/>
  <c r="M143" i="49" s="1"/>
  <c r="F224" i="49"/>
  <c r="F170" i="49"/>
  <c r="F14" i="49" l="1"/>
  <c r="E14" i="49" s="1"/>
  <c r="M14" i="49" s="1"/>
  <c r="L44" i="47"/>
  <c r="F44" i="47"/>
  <c r="AJ44" i="47" s="1"/>
  <c r="I44" i="47"/>
  <c r="J20" i="48"/>
  <c r="G317" i="49"/>
  <c r="G319" i="49" s="1"/>
  <c r="J22" i="48"/>
  <c r="F303" i="49"/>
  <c r="E303" i="49" s="1"/>
  <c r="M303" i="49" s="1"/>
  <c r="M8" i="47"/>
  <c r="O8" i="48"/>
  <c r="F166" i="49"/>
  <c r="E166" i="49" s="1"/>
  <c r="M166" i="49" s="1"/>
  <c r="F30" i="49"/>
  <c r="E30" i="49" s="1"/>
  <c r="M30" i="49" s="1"/>
  <c r="F163" i="49"/>
  <c r="F194" i="49"/>
  <c r="F167" i="49"/>
  <c r="E167" i="49" s="1"/>
  <c r="M167" i="49" s="1"/>
  <c r="F251" i="49"/>
  <c r="E251" i="49" s="1"/>
  <c r="M251" i="49" s="1"/>
  <c r="F39" i="49"/>
  <c r="E39" i="49" s="1"/>
  <c r="M39" i="49" s="1"/>
  <c r="F129" i="49"/>
  <c r="F249" i="49"/>
  <c r="E249" i="49" s="1"/>
  <c r="F193" i="49"/>
  <c r="E193" i="49" s="1"/>
  <c r="M193" i="49" s="1"/>
  <c r="F276" i="49"/>
  <c r="E276" i="49" s="1"/>
  <c r="M276" i="49" s="1"/>
  <c r="F127" i="49"/>
  <c r="E127" i="49" s="1"/>
  <c r="M127" i="49" s="1"/>
  <c r="F232" i="49"/>
  <c r="E232" i="49" s="1"/>
  <c r="M232" i="49" s="1"/>
  <c r="M14" i="47"/>
  <c r="G56" i="49"/>
  <c r="E56" i="49" s="1"/>
  <c r="M56" i="49" s="1"/>
  <c r="F250" i="49"/>
  <c r="E250" i="49" s="1"/>
  <c r="M250" i="49" s="1"/>
  <c r="F221" i="49"/>
  <c r="F29" i="49"/>
  <c r="E29" i="49" s="1"/>
  <c r="M29" i="49" s="1"/>
  <c r="F126" i="49"/>
  <c r="F236" i="49"/>
  <c r="F174" i="49"/>
  <c r="E174" i="49" s="1"/>
  <c r="M174" i="49" s="1"/>
  <c r="F155" i="49"/>
  <c r="E155" i="49" s="1"/>
  <c r="M155" i="49" s="1"/>
  <c r="F190" i="49"/>
  <c r="M30" i="47"/>
  <c r="F192" i="49"/>
  <c r="N24" i="48"/>
  <c r="F16" i="49"/>
  <c r="F66" i="49"/>
  <c r="E66" i="49" s="1"/>
  <c r="M66" i="49" s="1"/>
  <c r="F197" i="49"/>
  <c r="F245" i="49"/>
  <c r="F67" i="49"/>
  <c r="L40" i="47"/>
  <c r="F305" i="49"/>
  <c r="E305" i="49" s="1"/>
  <c r="M305" i="49" s="1"/>
  <c r="F225" i="49"/>
  <c r="F152" i="49"/>
  <c r="E152" i="49" s="1"/>
  <c r="M152" i="49" s="1"/>
  <c r="E94" i="49"/>
  <c r="M94" i="49" s="1"/>
  <c r="N15" i="48"/>
  <c r="F216" i="49"/>
  <c r="E216" i="49" s="1"/>
  <c r="M216" i="49" s="1"/>
  <c r="L25" i="47"/>
  <c r="F269" i="49"/>
  <c r="F99" i="49"/>
  <c r="F111" i="49" s="1"/>
  <c r="L17" i="47"/>
  <c r="F117" i="49"/>
  <c r="F266" i="49"/>
  <c r="F260" i="49"/>
  <c r="E260" i="49" s="1"/>
  <c r="M260" i="49" s="1"/>
  <c r="E291" i="49"/>
  <c r="M291" i="49" s="1"/>
  <c r="O21" i="48"/>
  <c r="M37" i="47"/>
  <c r="M38" i="47" s="1"/>
  <c r="E151" i="49"/>
  <c r="M151" i="49" s="1"/>
  <c r="L43" i="47"/>
  <c r="F28" i="49"/>
  <c r="E28" i="49" s="1"/>
  <c r="M28" i="49" s="1"/>
  <c r="F270" i="49"/>
  <c r="M34" i="47"/>
  <c r="N21" i="48"/>
  <c r="F317" i="49"/>
  <c r="F319" i="49" s="1"/>
  <c r="L37" i="47"/>
  <c r="N7" i="48"/>
  <c r="F45" i="49"/>
  <c r="F223" i="49"/>
  <c r="E223" i="49" s="1"/>
  <c r="M223" i="49" s="1"/>
  <c r="F159" i="49"/>
  <c r="F156" i="49"/>
  <c r="F271" i="49"/>
  <c r="F164" i="49"/>
  <c r="E164" i="49" s="1"/>
  <c r="M164" i="49" s="1"/>
  <c r="F233" i="49"/>
  <c r="E233" i="49" s="1"/>
  <c r="M233" i="49" s="1"/>
  <c r="F202" i="49"/>
  <c r="F292" i="49"/>
  <c r="E292" i="49" s="1"/>
  <c r="M292" i="49" s="1"/>
  <c r="L7" i="47"/>
  <c r="M21" i="47"/>
  <c r="F282" i="49"/>
  <c r="E282" i="49" s="1"/>
  <c r="M282" i="49" s="1"/>
  <c r="L35" i="47"/>
  <c r="F54" i="49"/>
  <c r="F63" i="49" s="1"/>
  <c r="L12" i="47"/>
  <c r="F64" i="49"/>
  <c r="F132" i="49"/>
  <c r="F33" i="49"/>
  <c r="F11" i="49"/>
  <c r="F27" i="49"/>
  <c r="O11" i="48"/>
  <c r="G219" i="49"/>
  <c r="G64" i="49"/>
  <c r="G144" i="49"/>
  <c r="L19" i="47"/>
  <c r="N22" i="48"/>
  <c r="L39" i="47"/>
  <c r="N12" i="48"/>
  <c r="G126" i="49"/>
  <c r="L20" i="47"/>
  <c r="G181" i="49"/>
  <c r="E181" i="49" s="1"/>
  <c r="M181" i="49" s="1"/>
  <c r="G245" i="49"/>
  <c r="G244" i="49"/>
  <c r="E244" i="49" s="1"/>
  <c r="M244" i="49" s="1"/>
  <c r="N20" i="48"/>
  <c r="L36" i="47"/>
  <c r="G195" i="49"/>
  <c r="E195" i="49" s="1"/>
  <c r="M195" i="49" s="1"/>
  <c r="N18" i="48"/>
  <c r="L31" i="47"/>
  <c r="G157" i="49"/>
  <c r="E157" i="49" s="1"/>
  <c r="M157" i="49" s="1"/>
  <c r="G271" i="49"/>
  <c r="O23" i="48"/>
  <c r="M42" i="47"/>
  <c r="M45" i="47" s="1"/>
  <c r="N10" i="48"/>
  <c r="L15" i="47"/>
  <c r="G100" i="49"/>
  <c r="E100" i="49" s="1"/>
  <c r="M100" i="49" s="1"/>
  <c r="G130" i="49"/>
  <c r="G272" i="49"/>
  <c r="G253" i="49"/>
  <c r="E253" i="49" s="1"/>
  <c r="M253" i="49" s="1"/>
  <c r="G33" i="49"/>
  <c r="G258" i="49"/>
  <c r="E258" i="49" s="1"/>
  <c r="M258" i="49" s="1"/>
  <c r="G266" i="49"/>
  <c r="N14" i="48"/>
  <c r="L24" i="47"/>
  <c r="G67" i="49"/>
  <c r="N13" i="48"/>
  <c r="L22" i="47"/>
  <c r="G163" i="49"/>
  <c r="G197" i="49"/>
  <c r="J28" i="47"/>
  <c r="J30" i="47" s="1"/>
  <c r="M26" i="47"/>
  <c r="G270" i="49"/>
  <c r="G192" i="49"/>
  <c r="G159" i="49"/>
  <c r="G236" i="49"/>
  <c r="N6" i="48"/>
  <c r="L9" i="47"/>
  <c r="G41" i="49"/>
  <c r="N8" i="48"/>
  <c r="G62" i="49"/>
  <c r="E62" i="49" s="1"/>
  <c r="M62" i="49" s="1"/>
  <c r="G295" i="49"/>
  <c r="G80" i="49"/>
  <c r="E80" i="49" s="1"/>
  <c r="M80" i="49" s="1"/>
  <c r="G198" i="49"/>
  <c r="E198" i="49" s="1"/>
  <c r="M198" i="49" s="1"/>
  <c r="G191" i="49"/>
  <c r="E191" i="49" s="1"/>
  <c r="M191" i="49" s="1"/>
  <c r="G175" i="49"/>
  <c r="E175" i="49" s="1"/>
  <c r="M175" i="49" s="1"/>
  <c r="G176" i="49"/>
  <c r="E176" i="49" s="1"/>
  <c r="M176" i="49" s="1"/>
  <c r="N9" i="48"/>
  <c r="G69" i="49"/>
  <c r="E69" i="49" s="1"/>
  <c r="M69" i="49" s="1"/>
  <c r="G202" i="49"/>
  <c r="G224" i="49"/>
  <c r="E224" i="49" s="1"/>
  <c r="M224" i="49" s="1"/>
  <c r="N11" i="48"/>
  <c r="G120" i="49"/>
  <c r="N17" i="48"/>
  <c r="L29" i="47"/>
  <c r="G255" i="49"/>
  <c r="E255" i="49" s="1"/>
  <c r="M255" i="49" s="1"/>
  <c r="L16" i="47"/>
  <c r="L10" i="47"/>
  <c r="L27" i="47"/>
  <c r="G131" i="49"/>
  <c r="G194" i="49"/>
  <c r="N23" i="48"/>
  <c r="G20" i="49"/>
  <c r="L42" i="47"/>
  <c r="N16" i="48"/>
  <c r="G221" i="49"/>
  <c r="L28" i="47"/>
  <c r="G234" i="49"/>
  <c r="E234" i="49" s="1"/>
  <c r="M234" i="49" s="1"/>
  <c r="G190" i="49"/>
  <c r="L32" i="47"/>
  <c r="G265" i="49"/>
  <c r="G225" i="49"/>
  <c r="G242" i="49"/>
  <c r="E242" i="49" s="1"/>
  <c r="M242" i="49" s="1"/>
  <c r="L13" i="47"/>
  <c r="G99" i="49"/>
  <c r="G263" i="49"/>
  <c r="E263" i="49" s="1"/>
  <c r="M263" i="49" s="1"/>
  <c r="L23" i="47"/>
  <c r="G277" i="49"/>
  <c r="E277" i="49" s="1"/>
  <c r="M277" i="49" s="1"/>
  <c r="N5" i="48"/>
  <c r="L6" i="47"/>
  <c r="G11" i="49"/>
  <c r="G214" i="49"/>
  <c r="G156" i="49"/>
  <c r="G136" i="49"/>
  <c r="G280" i="49"/>
  <c r="M15" i="47"/>
  <c r="M18" i="47" s="1"/>
  <c r="J8" i="47"/>
  <c r="J34" i="47"/>
  <c r="J26" i="47"/>
  <c r="J23" i="48"/>
  <c r="J41" i="47"/>
  <c r="J37" i="47"/>
  <c r="J38" i="47" s="1"/>
  <c r="J21" i="48"/>
  <c r="J24" i="48"/>
  <c r="J42" i="47"/>
  <c r="J45" i="47" s="1"/>
  <c r="J8" i="48"/>
  <c r="J12" i="47"/>
  <c r="J14" i="47" s="1"/>
  <c r="J21" i="47"/>
  <c r="J18" i="47"/>
  <c r="AK38" i="47"/>
  <c r="F8" i="48"/>
  <c r="I8" i="48"/>
  <c r="I13" i="48"/>
  <c r="F13" i="48"/>
  <c r="I23" i="48"/>
  <c r="F23" i="48"/>
  <c r="AD23" i="48" s="1"/>
  <c r="F22" i="48"/>
  <c r="AD22" i="48" s="1"/>
  <c r="AF22" i="48" s="1"/>
  <c r="I22" i="48"/>
  <c r="I12" i="48"/>
  <c r="I16" i="48"/>
  <c r="F16" i="48"/>
  <c r="I21" i="48"/>
  <c r="F21" i="48"/>
  <c r="F7" i="48"/>
  <c r="I7" i="48"/>
  <c r="F9" i="48"/>
  <c r="I9" i="48"/>
  <c r="F11" i="48"/>
  <c r="I11" i="48"/>
  <c r="F20" i="48"/>
  <c r="AD20" i="48" s="1"/>
  <c r="AF20" i="48" s="1"/>
  <c r="I20" i="48"/>
  <c r="F14" i="48"/>
  <c r="AD14" i="48" s="1"/>
  <c r="AF14" i="48" s="1"/>
  <c r="F17" i="48"/>
  <c r="I17" i="48"/>
  <c r="F18" i="48"/>
  <c r="I18" i="48"/>
  <c r="F6" i="48"/>
  <c r="I6" i="48"/>
  <c r="I15" i="48"/>
  <c r="F15" i="48"/>
  <c r="AD15" i="48" s="1"/>
  <c r="AF15" i="48" s="1"/>
  <c r="I14" i="48"/>
  <c r="F24" i="48"/>
  <c r="AD24" i="48" s="1"/>
  <c r="AF24" i="48" s="1"/>
  <c r="I24" i="48"/>
  <c r="E10" i="48"/>
  <c r="G34" i="47"/>
  <c r="E17" i="48"/>
  <c r="E6" i="48"/>
  <c r="F15" i="47"/>
  <c r="AK34" i="47"/>
  <c r="I43" i="47"/>
  <c r="F43" i="47"/>
  <c r="AJ43" i="47" s="1"/>
  <c r="I20" i="47"/>
  <c r="I19" i="47"/>
  <c r="F19" i="47"/>
  <c r="I28" i="47"/>
  <c r="F28" i="47"/>
  <c r="AJ28" i="47" s="1"/>
  <c r="I24" i="47"/>
  <c r="I10" i="47"/>
  <c r="F10" i="47"/>
  <c r="I25" i="47"/>
  <c r="F25" i="47"/>
  <c r="AJ25" i="47" s="1"/>
  <c r="I42" i="47"/>
  <c r="F42" i="47"/>
  <c r="AJ42" i="47" s="1"/>
  <c r="AK26" i="47"/>
  <c r="I15" i="47"/>
  <c r="I17" i="47"/>
  <c r="F17" i="47"/>
  <c r="I9" i="47"/>
  <c r="F9" i="47"/>
  <c r="I31" i="47"/>
  <c r="F31" i="47"/>
  <c r="V14" i="47"/>
  <c r="AK41" i="47"/>
  <c r="I36" i="47"/>
  <c r="F36" i="47"/>
  <c r="AJ36" i="47" s="1"/>
  <c r="I35" i="47"/>
  <c r="F35" i="47"/>
  <c r="AJ35" i="47" s="1"/>
  <c r="I12" i="47"/>
  <c r="F12" i="47"/>
  <c r="I22" i="47"/>
  <c r="F22" i="47"/>
  <c r="F24" i="47"/>
  <c r="AJ24" i="47" s="1"/>
  <c r="I29" i="47"/>
  <c r="F29" i="47"/>
  <c r="AJ29" i="47" s="1"/>
  <c r="I40" i="47"/>
  <c r="F40" i="47"/>
  <c r="AJ40" i="47" s="1"/>
  <c r="I32" i="47"/>
  <c r="F32" i="47"/>
  <c r="AJ32" i="47" s="1"/>
  <c r="V21" i="47"/>
  <c r="V41" i="47"/>
  <c r="F37" i="47"/>
  <c r="AJ37" i="47" s="1"/>
  <c r="I37" i="47"/>
  <c r="I13" i="47"/>
  <c r="F13" i="47"/>
  <c r="I23" i="47"/>
  <c r="F23" i="47"/>
  <c r="AJ23" i="47" s="1"/>
  <c r="F27" i="47"/>
  <c r="I27" i="47"/>
  <c r="I39" i="47"/>
  <c r="F39" i="47"/>
  <c r="AJ39" i="47" s="1"/>
  <c r="V26" i="47"/>
  <c r="D38" i="47"/>
  <c r="E18" i="47"/>
  <c r="R17" i="47"/>
  <c r="D26" i="47"/>
  <c r="E22" i="47"/>
  <c r="E26" i="47" s="1"/>
  <c r="E39" i="47"/>
  <c r="E41" i="47" s="1"/>
  <c r="D41" i="47"/>
  <c r="D18" i="47"/>
  <c r="E31" i="47"/>
  <c r="G38" i="47"/>
  <c r="G41" i="47"/>
  <c r="G26" i="47"/>
  <c r="D14" i="47"/>
  <c r="E9" i="47"/>
  <c r="E14" i="47" s="1"/>
  <c r="D30" i="47"/>
  <c r="E27" i="47"/>
  <c r="E30" i="47" s="1"/>
  <c r="D21" i="47"/>
  <c r="E19" i="47"/>
  <c r="E21" i="47" s="1"/>
  <c r="E38" i="47"/>
  <c r="G8" i="47"/>
  <c r="D45" i="47"/>
  <c r="E42" i="47"/>
  <c r="E45" i="47" s="1"/>
  <c r="E159" i="49" l="1"/>
  <c r="M159" i="49" s="1"/>
  <c r="E194" i="49"/>
  <c r="M194" i="49" s="1"/>
  <c r="E163" i="49"/>
  <c r="M163" i="49" s="1"/>
  <c r="E197" i="49"/>
  <c r="M197" i="49" s="1"/>
  <c r="F44" i="49"/>
  <c r="E225" i="49"/>
  <c r="M225" i="49" s="1"/>
  <c r="E236" i="49"/>
  <c r="M236" i="49" s="1"/>
  <c r="E202" i="49"/>
  <c r="M202" i="49" s="1"/>
  <c r="E317" i="49"/>
  <c r="E319" i="49" s="1"/>
  <c r="L41" i="47"/>
  <c r="F189" i="49"/>
  <c r="E67" i="49"/>
  <c r="M67" i="49" s="1"/>
  <c r="F89" i="49"/>
  <c r="F218" i="49"/>
  <c r="E266" i="49"/>
  <c r="M266" i="49" s="1"/>
  <c r="E221" i="49"/>
  <c r="M221" i="49" s="1"/>
  <c r="L45" i="47"/>
  <c r="L18" i="47"/>
  <c r="L34" i="47"/>
  <c r="L8" i="47"/>
  <c r="L38" i="47"/>
  <c r="F31" i="49"/>
  <c r="E27" i="49"/>
  <c r="M27" i="49" s="1"/>
  <c r="E45" i="49"/>
  <c r="M45" i="49" s="1"/>
  <c r="F52" i="49"/>
  <c r="F17" i="49"/>
  <c r="E16" i="49"/>
  <c r="F279" i="49"/>
  <c r="F125" i="49"/>
  <c r="F213" i="49"/>
  <c r="F264" i="49"/>
  <c r="E11" i="49"/>
  <c r="M11" i="49" s="1"/>
  <c r="E192" i="49"/>
  <c r="M192" i="49" s="1"/>
  <c r="F247" i="49"/>
  <c r="E271" i="49"/>
  <c r="M271" i="49" s="1"/>
  <c r="F289" i="49"/>
  <c r="F306" i="49"/>
  <c r="E156" i="49"/>
  <c r="G189" i="49"/>
  <c r="G213" i="49"/>
  <c r="E190" i="49"/>
  <c r="L30" i="47"/>
  <c r="G306" i="49"/>
  <c r="E295" i="49"/>
  <c r="G150" i="49"/>
  <c r="G89" i="49"/>
  <c r="E120" i="49"/>
  <c r="M120" i="49" s="1"/>
  <c r="G125" i="49"/>
  <c r="E219" i="49"/>
  <c r="G247" i="49"/>
  <c r="G264" i="49"/>
  <c r="G31" i="49"/>
  <c r="E20" i="49"/>
  <c r="G44" i="49"/>
  <c r="G218" i="49"/>
  <c r="E214" i="49"/>
  <c r="L26" i="47"/>
  <c r="M46" i="47"/>
  <c r="G289" i="49"/>
  <c r="E280" i="49"/>
  <c r="G111" i="49"/>
  <c r="E265" i="49"/>
  <c r="G279" i="49"/>
  <c r="L21" i="47"/>
  <c r="G63" i="49"/>
  <c r="L14" i="47"/>
  <c r="M249" i="49"/>
  <c r="R42" i="47"/>
  <c r="R43" i="47"/>
  <c r="R25" i="47"/>
  <c r="R10" i="47"/>
  <c r="O25" i="48"/>
  <c r="J25" i="48"/>
  <c r="J46" i="47"/>
  <c r="N25" i="48"/>
  <c r="AD21" i="48"/>
  <c r="AF21" i="48" s="1"/>
  <c r="F30" i="47"/>
  <c r="I30" i="47"/>
  <c r="I45" i="47"/>
  <c r="I21" i="47"/>
  <c r="AJ38" i="47"/>
  <c r="I38" i="47"/>
  <c r="F14" i="47"/>
  <c r="I26" i="47"/>
  <c r="AJ41" i="47"/>
  <c r="AJ45" i="47"/>
  <c r="F18" i="47"/>
  <c r="I14" i="47"/>
  <c r="F38" i="47"/>
  <c r="I18" i="47"/>
  <c r="F45" i="47"/>
  <c r="I41" i="47"/>
  <c r="F26" i="47"/>
  <c r="F41" i="47"/>
  <c r="F21" i="47"/>
  <c r="M317" i="49" l="1"/>
  <c r="M319" i="49" s="1"/>
  <c r="M16" i="49"/>
  <c r="M17" i="49" s="1"/>
  <c r="E17" i="49"/>
  <c r="L46" i="47"/>
  <c r="M219" i="49"/>
  <c r="M20" i="49"/>
  <c r="M31" i="49" s="1"/>
  <c r="E31" i="49"/>
  <c r="M156" i="49"/>
  <c r="R45" i="47"/>
  <c r="M214" i="49"/>
  <c r="M218" i="49" s="1"/>
  <c r="E218" i="49"/>
  <c r="M295" i="49"/>
  <c r="M306" i="49" s="1"/>
  <c r="E306" i="49"/>
  <c r="E289" i="49"/>
  <c r="M280" i="49"/>
  <c r="M289" i="49" s="1"/>
  <c r="M190" i="49"/>
  <c r="M213" i="49" s="1"/>
  <c r="E213" i="49"/>
  <c r="M265" i="49"/>
  <c r="D5" i="48" l="1"/>
  <c r="E5" i="48" s="1"/>
  <c r="D7" i="47"/>
  <c r="E7" i="47" s="1"/>
  <c r="D6" i="47"/>
  <c r="G9" i="49" l="1"/>
  <c r="G13" i="49" s="1"/>
  <c r="G320" i="49" s="1"/>
  <c r="G9" i="48"/>
  <c r="G9" i="47"/>
  <c r="AK9" i="47" s="1"/>
  <c r="G13" i="47"/>
  <c r="D8" i="47"/>
  <c r="E6" i="47"/>
  <c r="E8" i="47" s="1"/>
  <c r="D19" i="48"/>
  <c r="D25" i="48" s="1"/>
  <c r="G16" i="48"/>
  <c r="G8" i="48"/>
  <c r="F7" i="47"/>
  <c r="F8" i="49" l="1"/>
  <c r="F9" i="49"/>
  <c r="I7" i="47"/>
  <c r="I5" i="48"/>
  <c r="F5" i="48"/>
  <c r="G23" i="48"/>
  <c r="G12" i="47"/>
  <c r="G28" i="47"/>
  <c r="D33" i="47"/>
  <c r="E33" i="47" s="1"/>
  <c r="E34" i="47" s="1"/>
  <c r="E46" i="47" s="1"/>
  <c r="G43" i="47"/>
  <c r="F6" i="47"/>
  <c r="AJ6" i="47" s="1"/>
  <c r="I6" i="47"/>
  <c r="I8" i="47" s="1"/>
  <c r="V8" i="47"/>
  <c r="V34" i="47"/>
  <c r="R6" i="47"/>
  <c r="F13" i="49" l="1"/>
  <c r="F310" i="49"/>
  <c r="F314" i="49" s="1"/>
  <c r="N19" i="48"/>
  <c r="L33" i="47"/>
  <c r="AK28" i="47"/>
  <c r="AK30" i="47" s="1"/>
  <c r="AK43" i="47"/>
  <c r="AK45" i="47" s="1"/>
  <c r="F8" i="47"/>
  <c r="G25" i="48"/>
  <c r="G30" i="47"/>
  <c r="D34" i="47"/>
  <c r="D46" i="47" s="1"/>
  <c r="G14" i="47"/>
  <c r="F19" i="48"/>
  <c r="F25" i="48" s="1"/>
  <c r="I19" i="48"/>
  <c r="I25" i="48" s="1"/>
  <c r="AE16" i="48"/>
  <c r="AE23" i="48"/>
  <c r="AF23" i="48" s="1"/>
  <c r="G45" i="47"/>
  <c r="E19" i="48"/>
  <c r="E25" i="48" s="1"/>
  <c r="I33" i="47"/>
  <c r="I34" i="47" s="1"/>
  <c r="I46" i="47" s="1"/>
  <c r="F33" i="47"/>
  <c r="V30" i="47"/>
  <c r="V46" i="47" s="1"/>
  <c r="G21" i="47"/>
  <c r="R33" i="47"/>
  <c r="E310" i="49" l="1"/>
  <c r="M310" i="49" s="1"/>
  <c r="M314" i="49" s="1"/>
  <c r="AJ33" i="47"/>
  <c r="AD19" i="48"/>
  <c r="AF19" i="48" s="1"/>
  <c r="F34" i="47"/>
  <c r="F46" i="47" s="1"/>
  <c r="E314" i="49" l="1"/>
  <c r="L68" i="49" l="1"/>
  <c r="E68" i="49" s="1"/>
  <c r="M68" i="49" s="1"/>
  <c r="L90" i="49"/>
  <c r="E90" i="49" s="1"/>
  <c r="L126" i="49"/>
  <c r="E126" i="49" s="1"/>
  <c r="L41" i="49"/>
  <c r="E41" i="49" s="1"/>
  <c r="M41" i="49" s="1"/>
  <c r="L136" i="49"/>
  <c r="L114" i="49"/>
  <c r="E114" i="49" s="1"/>
  <c r="L59" i="49"/>
  <c r="E59" i="49" s="1"/>
  <c r="L33" i="49"/>
  <c r="L64" i="49"/>
  <c r="L97" i="49"/>
  <c r="E97" i="49" s="1"/>
  <c r="M97" i="49" s="1"/>
  <c r="L129" i="49"/>
  <c r="L9" i="49"/>
  <c r="E9" i="49" s="1"/>
  <c r="M9" i="49" s="1"/>
  <c r="L8" i="49"/>
  <c r="L47" i="49"/>
  <c r="E47" i="49" s="1"/>
  <c r="L131" i="49"/>
  <c r="K54" i="49"/>
  <c r="AB12" i="47"/>
  <c r="AB14" i="47" s="1"/>
  <c r="AB46" i="47" s="1"/>
  <c r="X8" i="48"/>
  <c r="X25" i="48" s="1"/>
  <c r="Y8" i="48"/>
  <c r="Y25" i="48" s="1"/>
  <c r="AC12" i="47"/>
  <c r="AC14" i="47" s="1"/>
  <c r="AC46" i="47" s="1"/>
  <c r="L130" i="49"/>
  <c r="L132" i="49"/>
  <c r="E132" i="49" s="1"/>
  <c r="M132" i="49" s="1"/>
  <c r="AD13" i="47"/>
  <c r="AJ13" i="47" s="1"/>
  <c r="Z9" i="48"/>
  <c r="AD9" i="48" s="1"/>
  <c r="Z5" i="48"/>
  <c r="AD5" i="48" s="1"/>
  <c r="AD7" i="47"/>
  <c r="AJ7" i="47" s="1"/>
  <c r="AD11" i="47"/>
  <c r="AJ11" i="47" s="1"/>
  <c r="Z7" i="48"/>
  <c r="AD7" i="48" s="1"/>
  <c r="AD10" i="47"/>
  <c r="AJ10" i="47" s="1"/>
  <c r="Z6" i="48"/>
  <c r="AD6" i="48" s="1"/>
  <c r="AD16" i="47"/>
  <c r="Z10" i="48"/>
  <c r="Z8" i="48"/>
  <c r="AD12" i="47"/>
  <c r="AD20" i="47"/>
  <c r="Z12" i="48"/>
  <c r="Z11" i="48"/>
  <c r="AD11" i="48" s="1"/>
  <c r="AD17" i="47"/>
  <c r="AJ17" i="47" s="1"/>
  <c r="AJ12" i="47" l="1"/>
  <c r="L89" i="49"/>
  <c r="L13" i="49"/>
  <c r="L44" i="49"/>
  <c r="E33" i="49"/>
  <c r="E44" i="49" s="1"/>
  <c r="E64" i="49"/>
  <c r="M64" i="49" s="1"/>
  <c r="M89" i="49" s="1"/>
  <c r="L125" i="49"/>
  <c r="E8" i="49"/>
  <c r="E13" i="49" s="1"/>
  <c r="L111" i="49"/>
  <c r="L63" i="49"/>
  <c r="L52" i="49"/>
  <c r="K63" i="49"/>
  <c r="K320" i="49" s="1"/>
  <c r="M90" i="49"/>
  <c r="M47" i="49"/>
  <c r="M52" i="49" s="1"/>
  <c r="E52" i="49"/>
  <c r="M114" i="49"/>
  <c r="M59" i="49"/>
  <c r="M126" i="49"/>
  <c r="L150" i="49"/>
  <c r="AE13" i="47"/>
  <c r="AK13" i="47" s="1"/>
  <c r="AA9" i="48"/>
  <c r="AE9" i="48" s="1"/>
  <c r="AF9" i="48" s="1"/>
  <c r="AD8" i="47"/>
  <c r="AJ8" i="47"/>
  <c r="AD14" i="47"/>
  <c r="AE10" i="47"/>
  <c r="AK10" i="47" s="1"/>
  <c r="AA6" i="48"/>
  <c r="AE6" i="48" s="1"/>
  <c r="AF6" i="48" s="1"/>
  <c r="AD18" i="47"/>
  <c r="Z25" i="48"/>
  <c r="AA7" i="48"/>
  <c r="AE7" i="48" s="1"/>
  <c r="AF7" i="48" s="1"/>
  <c r="AE11" i="47"/>
  <c r="AK11" i="47" s="1"/>
  <c r="AE12" i="47"/>
  <c r="AK12" i="47" s="1"/>
  <c r="AA8" i="48"/>
  <c r="AE8" i="48" s="1"/>
  <c r="AE16" i="47"/>
  <c r="AA10" i="48"/>
  <c r="AA5" i="48"/>
  <c r="AE5" i="48" s="1"/>
  <c r="AF5" i="48" s="1"/>
  <c r="AE7" i="47"/>
  <c r="AK7" i="47" s="1"/>
  <c r="AE20" i="47"/>
  <c r="AA12" i="48"/>
  <c r="AA11" i="48"/>
  <c r="AE11" i="48" s="1"/>
  <c r="AF11" i="48" s="1"/>
  <c r="AE17" i="47"/>
  <c r="AK17" i="47" s="1"/>
  <c r="AD21" i="47"/>
  <c r="E89" i="49" l="1"/>
  <c r="M33" i="49"/>
  <c r="M44" i="49" s="1"/>
  <c r="M8" i="49"/>
  <c r="M13" i="49" s="1"/>
  <c r="L320" i="49"/>
  <c r="AD46" i="47"/>
  <c r="AE18" i="47"/>
  <c r="AK18" i="47"/>
  <c r="AE14" i="47"/>
  <c r="AK14" i="47"/>
  <c r="AE21" i="47"/>
  <c r="AK21" i="47"/>
  <c r="AE8" i="47"/>
  <c r="AK8" i="47"/>
  <c r="AA25" i="48"/>
  <c r="AE25" i="48"/>
  <c r="Q14" i="48" l="1"/>
  <c r="O24" i="47"/>
  <c r="O26" i="47" s="1"/>
  <c r="P14" i="48"/>
  <c r="P25" i="48" s="1"/>
  <c r="N24" i="47"/>
  <c r="N26" i="47" s="1"/>
  <c r="N46" i="47" s="1"/>
  <c r="Q12" i="48"/>
  <c r="O19" i="47"/>
  <c r="O21" i="47" s="1"/>
  <c r="AE46" i="47"/>
  <c r="O46" i="47" l="1"/>
  <c r="Q25" i="48"/>
  <c r="Q24" i="47"/>
  <c r="Q26" i="47" s="1"/>
  <c r="S14" i="48"/>
  <c r="R14" i="48"/>
  <c r="P24" i="47"/>
  <c r="P26" i="47" s="1"/>
  <c r="S12" i="48"/>
  <c r="Q19" i="47"/>
  <c r="Q21" i="47" s="1"/>
  <c r="Q46" i="47" l="1"/>
  <c r="S25" i="48"/>
  <c r="R19" i="48" l="1"/>
  <c r="R25" i="48" s="1"/>
  <c r="P33" i="47"/>
  <c r="P34" i="47" s="1"/>
  <c r="P46" i="47" s="1"/>
  <c r="H259" i="49" l="1"/>
  <c r="AC17" i="48"/>
  <c r="AD17" i="48" s="1"/>
  <c r="AF17" i="48" s="1"/>
  <c r="H264" i="49" l="1"/>
  <c r="E259" i="49"/>
  <c r="M259" i="49" l="1"/>
  <c r="M264" i="49" s="1"/>
  <c r="E264" i="49"/>
  <c r="S12" i="47" l="1"/>
  <c r="S23" i="47" l="1"/>
  <c r="S31" i="47"/>
  <c r="S7" i="47"/>
  <c r="S27" i="47"/>
  <c r="S24" i="47"/>
  <c r="S16" i="47"/>
  <c r="S37" i="47"/>
  <c r="S10" i="47"/>
  <c r="U10" i="47" s="1"/>
  <c r="S42" i="47"/>
  <c r="S36" i="47"/>
  <c r="S9" i="47"/>
  <c r="S43" i="47"/>
  <c r="S29" i="47"/>
  <c r="S28" i="47"/>
  <c r="S33" i="47"/>
  <c r="U33" i="47" s="1"/>
  <c r="S20" i="47" l="1"/>
  <c r="S15" i="47"/>
  <c r="S32" i="47"/>
  <c r="S34" i="47" s="1"/>
  <c r="S39" i="47"/>
  <c r="S19" i="47"/>
  <c r="S25" i="47"/>
  <c r="U25" i="47" s="1"/>
  <c r="S30" i="47"/>
  <c r="U42" i="47"/>
  <c r="U45" i="47" s="1"/>
  <c r="S45" i="47"/>
  <c r="S35" i="47"/>
  <c r="S38" i="47" s="1"/>
  <c r="S13" i="47"/>
  <c r="S14" i="47" s="1"/>
  <c r="S40" i="47"/>
  <c r="S6" i="47"/>
  <c r="S17" i="47"/>
  <c r="U17" i="47" s="1"/>
  <c r="S22" i="47"/>
  <c r="S26" i="47" l="1"/>
  <c r="U6" i="47"/>
  <c r="S8" i="47"/>
  <c r="S21" i="47"/>
  <c r="S41" i="47"/>
  <c r="S18" i="47"/>
  <c r="S46" i="47" l="1"/>
  <c r="H54" i="49" l="1"/>
  <c r="AG9" i="47"/>
  <c r="AC8" i="48"/>
  <c r="H272" i="49"/>
  <c r="E272" i="49" s="1"/>
  <c r="M272" i="49" s="1"/>
  <c r="H269" i="49"/>
  <c r="H170" i="49"/>
  <c r="H117" i="49" l="1"/>
  <c r="H179" i="49"/>
  <c r="E179" i="49" s="1"/>
  <c r="M179" i="49" s="1"/>
  <c r="AC13" i="48"/>
  <c r="AD13" i="48" s="1"/>
  <c r="AF13" i="48" s="1"/>
  <c r="AG22" i="47"/>
  <c r="H129" i="49"/>
  <c r="AG19" i="47"/>
  <c r="AC12" i="48"/>
  <c r="E269" i="49"/>
  <c r="H270" i="49"/>
  <c r="E270" i="49" s="1"/>
  <c r="M270" i="49" s="1"/>
  <c r="AC18" i="48"/>
  <c r="AD18" i="48" s="1"/>
  <c r="AF18" i="48" s="1"/>
  <c r="AG31" i="47"/>
  <c r="AD8" i="48"/>
  <c r="E170" i="49"/>
  <c r="H99" i="49"/>
  <c r="AC10" i="48"/>
  <c r="AG15" i="47"/>
  <c r="AG14" i="47"/>
  <c r="AJ9" i="47"/>
  <c r="AJ14" i="47" s="1"/>
  <c r="AG27" i="47"/>
  <c r="AC16" i="48"/>
  <c r="AD16" i="48" s="1"/>
  <c r="AF16" i="48" s="1"/>
  <c r="H245" i="49"/>
  <c r="H63" i="49"/>
  <c r="E54" i="49"/>
  <c r="AC25" i="48" l="1"/>
  <c r="AG21" i="47"/>
  <c r="AJ19" i="47"/>
  <c r="AJ21" i="47" s="1"/>
  <c r="H111" i="49"/>
  <c r="E99" i="49"/>
  <c r="H189" i="49"/>
  <c r="AG34" i="47"/>
  <c r="AJ31" i="47"/>
  <c r="AJ34" i="47" s="1"/>
  <c r="AG18" i="47"/>
  <c r="AJ15" i="47"/>
  <c r="AJ18" i="47" s="1"/>
  <c r="H150" i="49"/>
  <c r="E129" i="49"/>
  <c r="AG30" i="47"/>
  <c r="AJ27" i="47"/>
  <c r="AJ30" i="47" s="1"/>
  <c r="AF8" i="48"/>
  <c r="AF25" i="48" s="1"/>
  <c r="AD25" i="48"/>
  <c r="AG26" i="47"/>
  <c r="AJ22" i="47"/>
  <c r="AJ26" i="47" s="1"/>
  <c r="M54" i="49"/>
  <c r="M63" i="49" s="1"/>
  <c r="E63" i="49"/>
  <c r="M269" i="49"/>
  <c r="M279" i="49" s="1"/>
  <c r="E279" i="49"/>
  <c r="H247" i="49"/>
  <c r="E245" i="49"/>
  <c r="M170" i="49"/>
  <c r="M189" i="49" s="1"/>
  <c r="E189" i="49"/>
  <c r="H279" i="49"/>
  <c r="H125" i="49"/>
  <c r="E117" i="49"/>
  <c r="R13" i="47"/>
  <c r="U13" i="47" s="1"/>
  <c r="R37" i="47"/>
  <c r="U37" i="47" s="1"/>
  <c r="R7" i="47"/>
  <c r="R8" i="47" s="1"/>
  <c r="H320" i="49" l="1"/>
  <c r="M245" i="49"/>
  <c r="M247" i="49" s="1"/>
  <c r="E247" i="49"/>
  <c r="M99" i="49"/>
  <c r="M111" i="49" s="1"/>
  <c r="E111" i="49"/>
  <c r="M117" i="49"/>
  <c r="M125" i="49" s="1"/>
  <c r="E125" i="49"/>
  <c r="M129" i="49"/>
  <c r="M150" i="49" s="1"/>
  <c r="E150" i="49"/>
  <c r="AG46" i="47"/>
  <c r="AJ46" i="47" s="1"/>
  <c r="R19" i="47"/>
  <c r="R31" i="47"/>
  <c r="R9" i="47"/>
  <c r="U9" i="47" s="1"/>
  <c r="R29" i="47"/>
  <c r="U29" i="47" s="1"/>
  <c r="R24" i="47"/>
  <c r="U24" i="47" s="1"/>
  <c r="R36" i="47"/>
  <c r="U36" i="47" s="1"/>
  <c r="R15" i="47"/>
  <c r="R22" i="47"/>
  <c r="U7" i="47"/>
  <c r="U8" i="47" s="1"/>
  <c r="R20" i="47"/>
  <c r="U20" i="47" s="1"/>
  <c r="R32" i="47"/>
  <c r="U32" i="47" s="1"/>
  <c r="R23" i="47"/>
  <c r="U23" i="47" s="1"/>
  <c r="R28" i="47"/>
  <c r="U28" i="47" s="1"/>
  <c r="R27" i="47"/>
  <c r="R35" i="47"/>
  <c r="R16" i="47"/>
  <c r="U16" i="47" s="1"/>
  <c r="R40" i="47"/>
  <c r="U40" i="47" s="1"/>
  <c r="R12" i="47"/>
  <c r="U12" i="47" s="1"/>
  <c r="R39" i="47"/>
  <c r="M320" i="49" l="1"/>
  <c r="E320" i="49"/>
  <c r="R38" i="47"/>
  <c r="R41" i="47"/>
  <c r="R30" i="47"/>
  <c r="U31" i="47"/>
  <c r="U34" i="47" s="1"/>
  <c r="R34" i="47"/>
  <c r="U22" i="47"/>
  <c r="U26" i="47" s="1"/>
  <c r="R26" i="47"/>
  <c r="U19" i="47"/>
  <c r="U21" i="47" s="1"/>
  <c r="R21" i="47"/>
  <c r="U15" i="47"/>
  <c r="U18" i="47" s="1"/>
  <c r="R18" i="47"/>
  <c r="U39" i="47"/>
  <c r="U41" i="47" s="1"/>
  <c r="U35" i="47"/>
  <c r="U38" i="47" s="1"/>
  <c r="U14" i="47"/>
  <c r="U27" i="47"/>
  <c r="U30" i="47" s="1"/>
  <c r="R14" i="47"/>
  <c r="U46" i="47" l="1"/>
  <c r="R46" i="47"/>
  <c r="F144" i="49" l="1"/>
  <c r="E144" i="49" s="1"/>
  <c r="M144" i="49" s="1"/>
  <c r="F136" i="49"/>
  <c r="E136" i="49" s="1"/>
  <c r="M136" i="49" s="1"/>
  <c r="G10" i="48" l="1"/>
  <c r="AE10" i="48" s="1"/>
  <c r="G16" i="47"/>
  <c r="G92" i="56" l="1"/>
  <c r="G112" i="56" s="1"/>
  <c r="G334" i="56" s="1"/>
  <c r="I16" i="47"/>
  <c r="I10" i="48"/>
  <c r="G18" i="47"/>
  <c r="G46" i="47" s="1"/>
  <c r="AK46" i="47" s="1"/>
  <c r="AK16" i="47"/>
  <c r="F10" i="48"/>
  <c r="AD10" i="48" s="1"/>
  <c r="AF10" i="48" s="1"/>
  <c r="F16" i="47"/>
  <c r="AJ16" i="47" s="1"/>
  <c r="F92" i="56" l="1"/>
  <c r="F112" i="56" s="1"/>
  <c r="F334" i="56" s="1"/>
  <c r="F131" i="49"/>
  <c r="E131" i="49" s="1"/>
  <c r="M131" i="49" s="1"/>
  <c r="F130" i="49"/>
  <c r="F12" i="48"/>
  <c r="AD12" i="48" s="1"/>
  <c r="F20" i="47"/>
  <c r="AJ20" i="47" s="1"/>
  <c r="E130" i="49" l="1"/>
  <c r="M130" i="49" s="1"/>
  <c r="F150" i="49"/>
  <c r="F320" i="49" s="1"/>
  <c r="G20" i="47"/>
  <c r="AK20" i="47" s="1"/>
  <c r="G12" i="48"/>
  <c r="AE12" i="48" s="1"/>
  <c r="AF12" i="48" s="1"/>
</calcChain>
</file>

<file path=xl/comments1.xml><?xml version="1.0" encoding="utf-8"?>
<comments xmlns="http://schemas.openxmlformats.org/spreadsheetml/2006/main">
  <authors>
    <author>曾馨儀</author>
  </authors>
  <commentList>
    <comment ref="F81"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F93"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F94"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F98"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105"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119"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121"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125"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非流粽核定水系</t>
        </r>
      </text>
    </comment>
  </commentList>
</comments>
</file>

<file path=xl/comments2.xml><?xml version="1.0" encoding="utf-8"?>
<comments xmlns="http://schemas.openxmlformats.org/spreadsheetml/2006/main">
  <authors>
    <author>曾馨儀</author>
  </authors>
  <commentList>
    <comment ref="F26"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其他排水
</t>
        </r>
      </text>
    </comment>
    <comment ref="F85"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86"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88"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89"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 ref="F90"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List>
</comments>
</file>

<file path=xl/comments3.xml><?xml version="1.0" encoding="utf-8"?>
<comments xmlns="http://schemas.openxmlformats.org/spreadsheetml/2006/main">
  <authors>
    <author>曾馨儀</author>
  </authors>
  <commentList>
    <comment ref="F50"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其他排水</t>
        </r>
      </text>
    </comment>
  </commentList>
</comments>
</file>

<file path=xl/comments4.xml><?xml version="1.0" encoding="utf-8"?>
<comments xmlns="http://schemas.openxmlformats.org/spreadsheetml/2006/main">
  <authors>
    <author>曾馨儀</author>
  </authors>
  <commentList>
    <comment ref="C110"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111"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中央管
</t>
        </r>
      </text>
    </comment>
    <comment ref="C214"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249"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250"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C268"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C269"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270"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272"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 xml:space="preserve">非流綜核定水系
</t>
        </r>
      </text>
    </comment>
    <comment ref="C315"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324"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331"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 ref="C332" authorId="0">
      <text>
        <r>
          <rPr>
            <b/>
            <sz val="9"/>
            <color indexed="81"/>
            <rFont val="細明體"/>
            <family val="3"/>
            <charset val="136"/>
          </rPr>
          <t>曾馨儀</t>
        </r>
        <r>
          <rPr>
            <b/>
            <sz val="9"/>
            <color indexed="81"/>
            <rFont val="Tahoma"/>
            <family val="2"/>
          </rPr>
          <t>:</t>
        </r>
        <r>
          <rPr>
            <sz val="9"/>
            <color indexed="81"/>
            <rFont val="Tahoma"/>
            <family val="2"/>
          </rPr>
          <t xml:space="preserve">
</t>
        </r>
        <r>
          <rPr>
            <sz val="9"/>
            <color indexed="81"/>
            <rFont val="細明體"/>
            <family val="3"/>
            <charset val="136"/>
          </rPr>
          <t>非流綜核定水系</t>
        </r>
      </text>
    </comment>
  </commentList>
</comments>
</file>

<file path=xl/sharedStrings.xml><?xml version="1.0" encoding="utf-8"?>
<sst xmlns="http://schemas.openxmlformats.org/spreadsheetml/2006/main" count="10774" uniqueCount="4487">
  <si>
    <t>二河局</t>
  </si>
  <si>
    <t>十河局</t>
  </si>
  <si>
    <t>彰化縣政府</t>
    <phoneticPr fontId="18" type="noConversion"/>
  </si>
  <si>
    <t>嘉義縣政府</t>
    <phoneticPr fontId="18" type="noConversion"/>
  </si>
  <si>
    <t>高雄市政府</t>
    <phoneticPr fontId="18" type="noConversion"/>
  </si>
  <si>
    <t>屏東縣政府</t>
    <phoneticPr fontId="18" type="noConversion"/>
  </si>
  <si>
    <t>金門縣政府</t>
    <phoneticPr fontId="18" type="noConversion"/>
  </si>
  <si>
    <t>桃園市政府</t>
    <phoneticPr fontId="18" type="noConversion"/>
  </si>
  <si>
    <t>縣市別</t>
    <phoneticPr fontId="18" type="noConversion"/>
  </si>
  <si>
    <t>員林大排排水系統</t>
    <phoneticPr fontId="18" type="noConversion"/>
  </si>
  <si>
    <t>彰化山寮排水系統(含大竹坑排水)</t>
    <phoneticPr fontId="18" type="noConversion"/>
  </si>
  <si>
    <t>港尾溝溪排水系統</t>
  </si>
  <si>
    <t>龍井大排排水系統</t>
  </si>
  <si>
    <t>前次會議控管事項</t>
    <phoneticPr fontId="18" type="noConversion"/>
  </si>
  <si>
    <r>
      <rPr>
        <sz val="14"/>
        <rFont val="標楷體"/>
        <family val="4"/>
        <charset val="136"/>
      </rPr>
      <t>社頭鄉</t>
    </r>
    <phoneticPr fontId="18" type="noConversion"/>
  </si>
  <si>
    <r>
      <rPr>
        <sz val="14"/>
        <rFont val="標楷體"/>
        <family val="4"/>
        <charset val="136"/>
      </rPr>
      <t>竹北市</t>
    </r>
    <phoneticPr fontId="18" type="noConversion"/>
  </si>
  <si>
    <t>18</t>
    <phoneticPr fontId="18" type="noConversion"/>
  </si>
  <si>
    <t>工程</t>
    <phoneticPr fontId="18" type="noConversion"/>
  </si>
  <si>
    <t>屏東縣政府</t>
    <phoneticPr fontId="18" type="noConversion"/>
  </si>
  <si>
    <t>項次</t>
    <phoneticPr fontId="18" type="noConversion"/>
  </si>
  <si>
    <t>工程編號</t>
    <phoneticPr fontId="18" type="noConversion"/>
  </si>
  <si>
    <t>所屬單位</t>
    <phoneticPr fontId="18" type="noConversion"/>
  </si>
  <si>
    <t>執行單位</t>
    <phoneticPr fontId="18" type="noConversion"/>
  </si>
  <si>
    <t>治理工程總件數</t>
    <phoneticPr fontId="18" type="noConversion"/>
  </si>
  <si>
    <t>治理工程</t>
    <phoneticPr fontId="18" type="noConversion"/>
  </si>
  <si>
    <t>橋樑改建</t>
    <phoneticPr fontId="18" type="noConversion"/>
  </si>
  <si>
    <t>核定工程經費</t>
    <phoneticPr fontId="18" type="noConversion"/>
  </si>
  <si>
    <t>已發包工程經費</t>
    <phoneticPr fontId="18" type="noConversion"/>
  </si>
  <si>
    <t>核定用地經費</t>
    <phoneticPr fontId="18" type="noConversion"/>
  </si>
  <si>
    <t>件數</t>
    <phoneticPr fontId="18" type="noConversion"/>
  </si>
  <si>
    <t>中央款</t>
    <phoneticPr fontId="18" type="noConversion"/>
  </si>
  <si>
    <t>中央款</t>
    <phoneticPr fontId="18" type="noConversion"/>
  </si>
  <si>
    <t>地方款</t>
    <phoneticPr fontId="18" type="noConversion"/>
  </si>
  <si>
    <t>地方款</t>
    <phoneticPr fontId="18" type="noConversion"/>
  </si>
  <si>
    <t>中央款</t>
    <phoneticPr fontId="18" type="noConversion"/>
  </si>
  <si>
    <t>第一河川局</t>
    <phoneticPr fontId="18" type="noConversion"/>
  </si>
  <si>
    <t>宜蘭縣政府</t>
    <phoneticPr fontId="18" type="noConversion"/>
  </si>
  <si>
    <t>小計</t>
    <phoneticPr fontId="18" type="noConversion"/>
  </si>
  <si>
    <t>小計</t>
    <phoneticPr fontId="18" type="noConversion"/>
  </si>
  <si>
    <t>第二河川局</t>
    <phoneticPr fontId="18" type="noConversion"/>
  </si>
  <si>
    <t>桃園市政府</t>
    <phoneticPr fontId="18" type="noConversion"/>
  </si>
  <si>
    <t>新竹縣政府</t>
    <phoneticPr fontId="18" type="noConversion"/>
  </si>
  <si>
    <t>新竹市政府</t>
    <phoneticPr fontId="18" type="noConversion"/>
  </si>
  <si>
    <t>苗栗縣政府</t>
    <phoneticPr fontId="18" type="noConversion"/>
  </si>
  <si>
    <t>小計</t>
    <phoneticPr fontId="18" type="noConversion"/>
  </si>
  <si>
    <t>第三河川局</t>
    <phoneticPr fontId="18" type="noConversion"/>
  </si>
  <si>
    <t>台中市政府</t>
    <phoneticPr fontId="18" type="noConversion"/>
  </si>
  <si>
    <t>南投縣政府</t>
    <phoneticPr fontId="18" type="noConversion"/>
  </si>
  <si>
    <t>小計</t>
    <phoneticPr fontId="18" type="noConversion"/>
  </si>
  <si>
    <t>第四河川局</t>
    <phoneticPr fontId="18" type="noConversion"/>
  </si>
  <si>
    <t>彰化縣政府</t>
    <phoneticPr fontId="18" type="noConversion"/>
  </si>
  <si>
    <t>小計</t>
    <phoneticPr fontId="18" type="noConversion"/>
  </si>
  <si>
    <t>第五河川局</t>
    <phoneticPr fontId="18" type="noConversion"/>
  </si>
  <si>
    <t>雲林縣政府</t>
    <phoneticPr fontId="18" type="noConversion"/>
  </si>
  <si>
    <t>嘉義縣政府</t>
    <phoneticPr fontId="18" type="noConversion"/>
  </si>
  <si>
    <t>嘉義市政府</t>
    <phoneticPr fontId="18" type="noConversion"/>
  </si>
  <si>
    <t>第六河川局</t>
    <phoneticPr fontId="18" type="noConversion"/>
  </si>
  <si>
    <t>台南市政府</t>
    <phoneticPr fontId="18" type="noConversion"/>
  </si>
  <si>
    <t>高雄市政府</t>
    <phoneticPr fontId="18" type="noConversion"/>
  </si>
  <si>
    <t>第七河川局</t>
    <phoneticPr fontId="18" type="noConversion"/>
  </si>
  <si>
    <t>澎湖縣政府</t>
    <phoneticPr fontId="18" type="noConversion"/>
  </si>
  <si>
    <t>第八河川局</t>
    <phoneticPr fontId="18" type="noConversion"/>
  </si>
  <si>
    <t>台東縣政府</t>
    <phoneticPr fontId="18" type="noConversion"/>
  </si>
  <si>
    <t>金門縣政府</t>
    <phoneticPr fontId="18" type="noConversion"/>
  </si>
  <si>
    <t>小計</t>
    <phoneticPr fontId="18" type="noConversion"/>
  </si>
  <si>
    <t>第九河川局</t>
    <phoneticPr fontId="18" type="noConversion"/>
  </si>
  <si>
    <t>花蓮縣政府</t>
    <phoneticPr fontId="18" type="noConversion"/>
  </si>
  <si>
    <t>第十河川局</t>
    <phoneticPr fontId="18" type="noConversion"/>
  </si>
  <si>
    <t>新北市政府</t>
    <phoneticPr fontId="18" type="noConversion"/>
  </si>
  <si>
    <t>基隆市政府</t>
    <phoneticPr fontId="18" type="noConversion"/>
  </si>
  <si>
    <t>合計</t>
    <phoneticPr fontId="18" type="noConversion"/>
  </si>
  <si>
    <t>件數</t>
    <phoneticPr fontId="18" type="noConversion"/>
  </si>
  <si>
    <t>已發包</t>
    <phoneticPr fontId="18" type="noConversion"/>
  </si>
  <si>
    <t>已完工</t>
    <phoneticPr fontId="18" type="noConversion"/>
  </si>
  <si>
    <t>已完工工程經費</t>
    <phoneticPr fontId="18" type="noConversion"/>
  </si>
  <si>
    <t>103應急工程經費</t>
    <phoneticPr fontId="18" type="noConversion"/>
  </si>
  <si>
    <t>104應急工程經費</t>
    <phoneticPr fontId="18" type="noConversion"/>
  </si>
  <si>
    <t>105應急工程經費</t>
    <phoneticPr fontId="18" type="noConversion"/>
  </si>
  <si>
    <t>106應急工程經費</t>
    <phoneticPr fontId="18" type="noConversion"/>
  </si>
  <si>
    <t>經費</t>
    <phoneticPr fontId="18" type="noConversion"/>
  </si>
  <si>
    <t>省道橋梁改建(含用地)</t>
    <phoneticPr fontId="18" type="noConversion"/>
  </si>
  <si>
    <t>合計</t>
    <phoneticPr fontId="18" type="noConversion"/>
  </si>
  <si>
    <t>合計</t>
    <phoneticPr fontId="18" type="noConversion"/>
  </si>
  <si>
    <t>中央款</t>
    <phoneticPr fontId="18" type="noConversion"/>
  </si>
  <si>
    <t>地方款</t>
    <phoneticPr fontId="18" type="noConversion"/>
  </si>
  <si>
    <t>宜蘭縣</t>
    <phoneticPr fontId="18" type="noConversion"/>
  </si>
  <si>
    <t>桃園市</t>
    <phoneticPr fontId="18" type="noConversion"/>
  </si>
  <si>
    <t>新竹縣</t>
    <phoneticPr fontId="18" type="noConversion"/>
  </si>
  <si>
    <t>新竹市</t>
    <phoneticPr fontId="18" type="noConversion"/>
  </si>
  <si>
    <t>苗栗縣</t>
    <phoneticPr fontId="18" type="noConversion"/>
  </si>
  <si>
    <t>台中市</t>
    <phoneticPr fontId="18" type="noConversion"/>
  </si>
  <si>
    <t>南投縣</t>
    <phoneticPr fontId="18" type="noConversion"/>
  </si>
  <si>
    <t>彰化縣</t>
    <phoneticPr fontId="18" type="noConversion"/>
  </si>
  <si>
    <t>雲林縣</t>
    <phoneticPr fontId="18" type="noConversion"/>
  </si>
  <si>
    <t>嘉義縣</t>
    <phoneticPr fontId="18" type="noConversion"/>
  </si>
  <si>
    <t>嘉義市</t>
    <phoneticPr fontId="18" type="noConversion"/>
  </si>
  <si>
    <t>台南市</t>
    <phoneticPr fontId="18" type="noConversion"/>
  </si>
  <si>
    <t>高雄市</t>
    <phoneticPr fontId="18" type="noConversion"/>
  </si>
  <si>
    <t>澎湖縣</t>
    <phoneticPr fontId="18" type="noConversion"/>
  </si>
  <si>
    <t>屏東縣</t>
    <phoneticPr fontId="18" type="noConversion"/>
  </si>
  <si>
    <t>台東縣</t>
    <phoneticPr fontId="18" type="noConversion"/>
  </si>
  <si>
    <t>金門縣</t>
    <phoneticPr fontId="18" type="noConversion"/>
  </si>
  <si>
    <t>花蓮縣</t>
    <phoneticPr fontId="18" type="noConversion"/>
  </si>
  <si>
    <t>新北市</t>
    <phoneticPr fontId="18" type="noConversion"/>
  </si>
  <si>
    <t>基隆市</t>
    <phoneticPr fontId="18" type="noConversion"/>
  </si>
  <si>
    <t>目前執行經費</t>
  </si>
  <si>
    <t>前期已支付金額</t>
  </si>
  <si>
    <t>期中檢討經費</t>
  </si>
  <si>
    <t>治理工程+橋梁</t>
  </si>
  <si>
    <t>103~105年</t>
  </si>
  <si>
    <t>106年</t>
  </si>
  <si>
    <t>尚未執行經費</t>
    <phoneticPr fontId="18" type="noConversion"/>
  </si>
  <si>
    <t>治理工程</t>
    <phoneticPr fontId="18" type="noConversion"/>
  </si>
  <si>
    <t>應急工程</t>
    <phoneticPr fontId="18" type="noConversion"/>
  </si>
  <si>
    <t>總件數</t>
    <phoneticPr fontId="18" type="noConversion"/>
  </si>
  <si>
    <t>已完工</t>
    <phoneticPr fontId="18" type="noConversion"/>
  </si>
  <si>
    <t>已完工工程經費</t>
    <phoneticPr fontId="18" type="noConversion"/>
  </si>
  <si>
    <t>件數</t>
    <phoneticPr fontId="18" type="noConversion"/>
  </si>
  <si>
    <t>中央款</t>
    <phoneticPr fontId="18" type="noConversion"/>
  </si>
  <si>
    <t>地方款</t>
    <phoneticPr fontId="18" type="noConversion"/>
  </si>
  <si>
    <t>總長度(m)</t>
    <phoneticPr fontId="18" type="noConversion"/>
  </si>
  <si>
    <t>總改善面積(公頃)</t>
    <phoneticPr fontId="18" type="noConversion"/>
  </si>
  <si>
    <t>已完成長度(m)</t>
    <phoneticPr fontId="18" type="noConversion"/>
  </si>
  <si>
    <t>已改善面積(公頃)</t>
    <phoneticPr fontId="18" type="noConversion"/>
  </si>
  <si>
    <t>用地</t>
    <phoneticPr fontId="18" type="noConversion"/>
  </si>
  <si>
    <t>核定用地經費</t>
    <phoneticPr fontId="18" type="noConversion"/>
  </si>
  <si>
    <t>中央款</t>
    <phoneticPr fontId="18" type="noConversion"/>
  </si>
  <si>
    <t>地方款</t>
    <phoneticPr fontId="18" type="noConversion"/>
  </si>
  <si>
    <t>非工程措施</t>
    <phoneticPr fontId="18" type="noConversion"/>
  </si>
  <si>
    <t>易淹水及流域綜合治理計畫各水系投資經費統計表</t>
    <phoneticPr fontId="42" type="noConversion"/>
  </si>
  <si>
    <t>縣市別</t>
    <phoneticPr fontId="18" type="noConversion"/>
  </si>
  <si>
    <t>河川/區排</t>
    <phoneticPr fontId="18" type="noConversion"/>
  </si>
  <si>
    <t>河川排水系統名稱</t>
    <phoneticPr fontId="18" type="noConversion"/>
  </si>
  <si>
    <t>易淹水投資經費
(千元)</t>
    <phoneticPr fontId="18" type="noConversion"/>
  </si>
  <si>
    <t>流綜投資經費
(千元)</t>
    <phoneticPr fontId="42" type="noConversion"/>
  </si>
  <si>
    <t>第1期治理工程</t>
    <phoneticPr fontId="18" type="noConversion"/>
  </si>
  <si>
    <t>第2期治理工程</t>
    <phoneticPr fontId="18" type="noConversion"/>
  </si>
  <si>
    <t>省道橋梁改建</t>
    <phoneticPr fontId="42" type="noConversion"/>
  </si>
  <si>
    <t>103應急</t>
    <phoneticPr fontId="18" type="noConversion"/>
  </si>
  <si>
    <t>104應急</t>
    <phoneticPr fontId="18" type="noConversion"/>
  </si>
  <si>
    <t>105應急</t>
    <phoneticPr fontId="18" type="noConversion"/>
  </si>
  <si>
    <t>106應急</t>
    <phoneticPr fontId="18" type="noConversion"/>
  </si>
  <si>
    <t>易淹水+流域</t>
    <phoneticPr fontId="42" type="noConversion"/>
  </si>
  <si>
    <t>(1)</t>
    <phoneticPr fontId="42" type="noConversion"/>
  </si>
  <si>
    <t>(2)</t>
    <phoneticPr fontId="42" type="noConversion"/>
  </si>
  <si>
    <t>(3)</t>
    <phoneticPr fontId="42" type="noConversion"/>
  </si>
  <si>
    <t>(4)</t>
    <phoneticPr fontId="42" type="noConversion"/>
  </si>
  <si>
    <t>(5)</t>
    <phoneticPr fontId="42" type="noConversion"/>
  </si>
  <si>
    <t>(6)</t>
    <phoneticPr fontId="42" type="noConversion"/>
  </si>
  <si>
    <t>(7)</t>
    <phoneticPr fontId="42" type="noConversion"/>
  </si>
  <si>
    <t>(8)</t>
    <phoneticPr fontId="42" type="noConversion"/>
  </si>
  <si>
    <t>(9)</t>
    <phoneticPr fontId="42" type="noConversion"/>
  </si>
  <si>
    <t>(10)</t>
    <phoneticPr fontId="42" type="noConversion"/>
  </si>
  <si>
    <t>宜蘭縣</t>
    <phoneticPr fontId="18" type="noConversion"/>
  </si>
  <si>
    <t>河川</t>
    <phoneticPr fontId="18" type="noConversion"/>
  </si>
  <si>
    <t>得子口溪水系</t>
    <phoneticPr fontId="18" type="noConversion"/>
  </si>
  <si>
    <t>宜蘭縣</t>
    <phoneticPr fontId="18" type="noConversion"/>
  </si>
  <si>
    <t>河川</t>
    <phoneticPr fontId="18" type="noConversion"/>
  </si>
  <si>
    <t>蘇澳溪水系</t>
    <phoneticPr fontId="18" type="noConversion"/>
  </si>
  <si>
    <t>南澳溪水系</t>
    <phoneticPr fontId="18" type="noConversion"/>
  </si>
  <si>
    <t>區排</t>
  </si>
  <si>
    <t>美福地區排水系統</t>
    <phoneticPr fontId="18" type="noConversion"/>
  </si>
  <si>
    <t>冬山河排水系統</t>
    <phoneticPr fontId="18" type="noConversion"/>
  </si>
  <si>
    <t>宜蘭河排水系統</t>
    <phoneticPr fontId="18" type="noConversion"/>
  </si>
  <si>
    <t>得子口溪排水系統</t>
    <phoneticPr fontId="18" type="noConversion"/>
  </si>
  <si>
    <t>壯東一大排系統</t>
  </si>
  <si>
    <t>宜蘭縣小計</t>
    <phoneticPr fontId="18" type="noConversion"/>
  </si>
  <si>
    <t>基隆市</t>
    <phoneticPr fontId="18" type="noConversion"/>
  </si>
  <si>
    <t>大武崙溪排水系統</t>
    <phoneticPr fontId="18" type="noConversion"/>
  </si>
  <si>
    <t>基隆河左岸地區基隆市市管區排(暖暖溪及拔西侯溪)</t>
    <phoneticPr fontId="18" type="noConversion"/>
  </si>
  <si>
    <t>基隆河右岸地區基隆市市管區排(包含友蚋溪、瑪陵坑溪及石厝坑溪)</t>
    <phoneticPr fontId="18" type="noConversion"/>
  </si>
  <si>
    <t>基隆市小計</t>
    <phoneticPr fontId="18" type="noConversion"/>
  </si>
  <si>
    <t>新北市</t>
    <phoneticPr fontId="18" type="noConversion"/>
  </si>
  <si>
    <t>河川</t>
    <phoneticPr fontId="18" type="noConversion"/>
  </si>
  <si>
    <t>雙溪水系</t>
    <phoneticPr fontId="18" type="noConversion"/>
  </si>
  <si>
    <t>新北市</t>
    <phoneticPr fontId="18" type="noConversion"/>
  </si>
  <si>
    <t>河川</t>
    <phoneticPr fontId="18" type="noConversion"/>
  </si>
  <si>
    <t>老梅溪水系</t>
    <phoneticPr fontId="18" type="noConversion"/>
  </si>
  <si>
    <t>員潭溪水系</t>
    <phoneticPr fontId="18" type="noConversion"/>
  </si>
  <si>
    <t>林口溪水系</t>
    <phoneticPr fontId="18" type="noConversion"/>
  </si>
  <si>
    <t>塔寮坑溪排水系統</t>
    <phoneticPr fontId="18" type="noConversion"/>
  </si>
  <si>
    <t>東門溪排水系統</t>
    <phoneticPr fontId="18" type="noConversion"/>
  </si>
  <si>
    <t>大窠坑溪排水系統</t>
    <phoneticPr fontId="18" type="noConversion"/>
  </si>
  <si>
    <t>觀音坑溪排水系統</t>
    <phoneticPr fontId="18" type="noConversion"/>
  </si>
  <si>
    <t>草濫溪排水系統</t>
    <phoneticPr fontId="18" type="noConversion"/>
  </si>
  <si>
    <t>五股坑溪排水系統</t>
    <phoneticPr fontId="18" type="noConversion"/>
  </si>
  <si>
    <t>麻園溪、福德坑溪排水系統</t>
    <phoneticPr fontId="18" type="noConversion"/>
  </si>
  <si>
    <t>五重溪排水系統</t>
    <phoneticPr fontId="18" type="noConversion"/>
  </si>
  <si>
    <t>柑林埤溝排水系統</t>
    <phoneticPr fontId="18" type="noConversion"/>
  </si>
  <si>
    <t>新北市小計</t>
    <phoneticPr fontId="18" type="noConversion"/>
  </si>
  <si>
    <t>桃園市</t>
    <phoneticPr fontId="18" type="noConversion"/>
  </si>
  <si>
    <t>老街溪水系</t>
    <phoneticPr fontId="18" type="noConversion"/>
  </si>
  <si>
    <t>南崁溪水系</t>
    <phoneticPr fontId="18" type="noConversion"/>
  </si>
  <si>
    <t>社子溪水系</t>
    <phoneticPr fontId="18" type="noConversion"/>
  </si>
  <si>
    <t>大堀溪水系</t>
    <phoneticPr fontId="18" type="noConversion"/>
  </si>
  <si>
    <t>新屋溪水系</t>
    <phoneticPr fontId="18" type="noConversion"/>
  </si>
  <si>
    <t>觀音溪水系</t>
    <phoneticPr fontId="18" type="noConversion"/>
  </si>
  <si>
    <t>新街溪排水系統</t>
    <phoneticPr fontId="18" type="noConversion"/>
  </si>
  <si>
    <t>洽溪排水系統</t>
    <phoneticPr fontId="18" type="noConversion"/>
  </si>
  <si>
    <t>埔心溪排水系統</t>
    <phoneticPr fontId="18" type="noConversion"/>
  </si>
  <si>
    <t>新東勢溪排水系統</t>
    <phoneticPr fontId="18" type="noConversion"/>
  </si>
  <si>
    <t>雙溪口溪排水系統</t>
    <phoneticPr fontId="18" type="noConversion"/>
  </si>
  <si>
    <t>桃園市小計</t>
    <phoneticPr fontId="18" type="noConversion"/>
  </si>
  <si>
    <t>新竹縣</t>
    <phoneticPr fontId="18" type="noConversion"/>
  </si>
  <si>
    <t>豆子埔溪排水系統</t>
    <phoneticPr fontId="18" type="noConversion"/>
  </si>
  <si>
    <t>新豐溪支流排水系統</t>
    <phoneticPr fontId="18" type="noConversion"/>
  </si>
  <si>
    <t>寶山鄉地區排水系統(含寶1-1、寶1-2、寶1-4排水)</t>
    <phoneticPr fontId="18" type="noConversion"/>
  </si>
  <si>
    <t>新埔地區排水系統(含燒炭窩坑、太平窩坑、箭竹窩排水)</t>
    <phoneticPr fontId="18" type="noConversion"/>
  </si>
  <si>
    <t>貓兒錠幹線排水系統</t>
    <phoneticPr fontId="18" type="noConversion"/>
  </si>
  <si>
    <t>芎林地區排水系統</t>
    <phoneticPr fontId="18" type="noConversion"/>
  </si>
  <si>
    <t>溝貝幹線排水系統</t>
    <phoneticPr fontId="18" type="noConversion"/>
  </si>
  <si>
    <t>新竹縣小計</t>
    <phoneticPr fontId="18" type="noConversion"/>
  </si>
  <si>
    <t>新竹市</t>
    <phoneticPr fontId="18" type="noConversion"/>
  </si>
  <si>
    <t>三姓溪排水系統</t>
    <phoneticPr fontId="18" type="noConversion"/>
  </si>
  <si>
    <t>海水川溪排水系統</t>
    <phoneticPr fontId="18" type="noConversion"/>
  </si>
  <si>
    <t>八股溪排水系統</t>
    <phoneticPr fontId="18" type="noConversion"/>
  </si>
  <si>
    <t>東大排水系統</t>
    <phoneticPr fontId="18" type="noConversion"/>
  </si>
  <si>
    <t>溪埔子排水系統</t>
    <phoneticPr fontId="18" type="noConversion"/>
  </si>
  <si>
    <t>港北溝排水系統</t>
    <phoneticPr fontId="18" type="noConversion"/>
  </si>
  <si>
    <t>南門溪排水系統</t>
    <phoneticPr fontId="18" type="noConversion"/>
  </si>
  <si>
    <t>金城湖排水系統</t>
    <phoneticPr fontId="18" type="noConversion"/>
  </si>
  <si>
    <t>港南溝排水系統</t>
    <phoneticPr fontId="18" type="noConversion"/>
  </si>
  <si>
    <t>何姓溪排水系統</t>
    <phoneticPr fontId="18" type="noConversion"/>
  </si>
  <si>
    <t>新竹市小計</t>
    <phoneticPr fontId="18" type="noConversion"/>
  </si>
  <si>
    <t>苗栗縣</t>
    <phoneticPr fontId="18" type="noConversion"/>
  </si>
  <si>
    <t>西湖溪水系</t>
    <phoneticPr fontId="18" type="noConversion"/>
  </si>
  <si>
    <t>通霄溪水系</t>
    <phoneticPr fontId="18" type="noConversion"/>
  </si>
  <si>
    <t>房裡溪水系</t>
    <phoneticPr fontId="18" type="noConversion"/>
  </si>
  <si>
    <t>苑裡溪水系</t>
    <phoneticPr fontId="18" type="noConversion"/>
  </si>
  <si>
    <t>土牛溪排水系統</t>
    <phoneticPr fontId="18" type="noConversion"/>
  </si>
  <si>
    <t>竹南頭份地區排水系統(龍鳳排水、射流溝、蜆仔溝、灰寮溝等)</t>
    <phoneticPr fontId="18" type="noConversion"/>
  </si>
  <si>
    <t>溫堀溝、水尾排水排水系統</t>
    <phoneticPr fontId="18" type="noConversion"/>
  </si>
  <si>
    <t>老庄溪排水系統</t>
    <phoneticPr fontId="18" type="noConversion"/>
  </si>
  <si>
    <t>後龍地區排水系統(北勢溪、南勢坑)</t>
    <phoneticPr fontId="42" type="noConversion"/>
  </si>
  <si>
    <t>造橋地區排水系統(造橋、九車籠、談水湖)</t>
    <phoneticPr fontId="18" type="noConversion"/>
  </si>
  <si>
    <t>公館仔排水系統</t>
    <phoneticPr fontId="18" type="noConversion"/>
  </si>
  <si>
    <t>公館排水系統(含下山圳支線、北幹線支線)</t>
    <phoneticPr fontId="18" type="noConversion"/>
  </si>
  <si>
    <t>南河圳排水系統</t>
    <phoneticPr fontId="18" type="noConversion"/>
  </si>
  <si>
    <t>東興排水系統</t>
    <phoneticPr fontId="18" type="noConversion"/>
  </si>
  <si>
    <t>南湖地區排水系統(含南湖坑及竹桐坑排水)</t>
    <phoneticPr fontId="18" type="noConversion"/>
  </si>
  <si>
    <t>東河排水排水系統</t>
    <phoneticPr fontId="18" type="noConversion"/>
  </si>
  <si>
    <t>新港溪排水系統</t>
    <phoneticPr fontId="18" type="noConversion"/>
  </si>
  <si>
    <t>隘口寮排水系統</t>
    <phoneticPr fontId="18" type="noConversion"/>
  </si>
  <si>
    <t>通灣大排排水系統</t>
    <phoneticPr fontId="18" type="noConversion"/>
  </si>
  <si>
    <t>嘉盛大排排水系統</t>
    <phoneticPr fontId="18" type="noConversion"/>
  </si>
  <si>
    <t>田寮排水系統</t>
    <phoneticPr fontId="18" type="noConversion"/>
  </si>
  <si>
    <t>西山排水系統</t>
    <phoneticPr fontId="18" type="noConversion"/>
  </si>
  <si>
    <t>大西排水系統</t>
    <phoneticPr fontId="18" type="noConversion"/>
  </si>
  <si>
    <t>過港溪排水系統</t>
    <phoneticPr fontId="18" type="noConversion"/>
  </si>
  <si>
    <t>十七大排排水系統</t>
    <phoneticPr fontId="18" type="noConversion"/>
  </si>
  <si>
    <t>苗栗縣小計</t>
    <phoneticPr fontId="18" type="noConversion"/>
  </si>
  <si>
    <t>台中市</t>
    <phoneticPr fontId="18" type="noConversion"/>
  </si>
  <si>
    <t>溫寮溪水系</t>
    <phoneticPr fontId="18" type="noConversion"/>
  </si>
  <si>
    <t>旱溝排水系統</t>
    <phoneticPr fontId="18" type="noConversion"/>
  </si>
  <si>
    <t>乾溪排水系統</t>
    <phoneticPr fontId="18" type="noConversion"/>
  </si>
  <si>
    <t>樹王埤、中興排水系統</t>
    <phoneticPr fontId="18" type="noConversion"/>
  </si>
  <si>
    <t>后溪底、車籠埔排水系統</t>
    <phoneticPr fontId="18" type="noConversion"/>
  </si>
  <si>
    <t>沙連溪排水系統</t>
    <phoneticPr fontId="18" type="noConversion"/>
  </si>
  <si>
    <t>食水嵙排水系統</t>
    <phoneticPr fontId="18" type="noConversion"/>
  </si>
  <si>
    <t>十三寮排水系統</t>
    <phoneticPr fontId="18" type="noConversion"/>
  </si>
  <si>
    <t>大里溪支流排水系統(牛角坑溪及週邊太平大里地區排水系統)</t>
    <phoneticPr fontId="18" type="noConversion"/>
  </si>
  <si>
    <t>坪林排水系統</t>
    <phoneticPr fontId="18" type="noConversion"/>
  </si>
  <si>
    <t>林厝排水(下橫山支線)排水系統</t>
    <phoneticPr fontId="18" type="noConversion"/>
  </si>
  <si>
    <t>清水大排排水系統</t>
    <phoneticPr fontId="18" type="noConversion"/>
  </si>
  <si>
    <t>頭隘坑排水系統</t>
    <phoneticPr fontId="18" type="noConversion"/>
  </si>
  <si>
    <t>梧棲排水系統</t>
    <phoneticPr fontId="18" type="noConversion"/>
  </si>
  <si>
    <t>安良港排水系統</t>
    <phoneticPr fontId="18" type="noConversion"/>
  </si>
  <si>
    <t>旱坑排水系統</t>
    <phoneticPr fontId="18" type="noConversion"/>
  </si>
  <si>
    <t>林厝排水系統</t>
    <phoneticPr fontId="18" type="noConversion"/>
  </si>
  <si>
    <t>港尾子溪支流排水系統</t>
    <phoneticPr fontId="18" type="noConversion"/>
  </si>
  <si>
    <t>北屯圳排水系統</t>
    <phoneticPr fontId="18" type="noConversion"/>
  </si>
  <si>
    <t>劉厝溪及鎮平溪排水系統</t>
    <phoneticPr fontId="18" type="noConversion"/>
  </si>
  <si>
    <t>台中市小計</t>
    <phoneticPr fontId="18" type="noConversion"/>
  </si>
  <si>
    <t>南投縣</t>
    <phoneticPr fontId="18" type="noConversion"/>
  </si>
  <si>
    <t>坑內坑溪排水系統</t>
    <phoneticPr fontId="18" type="noConversion"/>
  </si>
  <si>
    <t>埔里盆地排水系統</t>
    <phoneticPr fontId="18" type="noConversion"/>
  </si>
  <si>
    <t>清水溝排水系統</t>
    <phoneticPr fontId="18" type="noConversion"/>
  </si>
  <si>
    <t>拔馬溪排水系統</t>
    <phoneticPr fontId="18" type="noConversion"/>
  </si>
  <si>
    <t>頭社武登地區排水系統</t>
    <phoneticPr fontId="18" type="noConversion"/>
  </si>
  <si>
    <t>蜈蚣崙排水系統</t>
    <phoneticPr fontId="18" type="noConversion"/>
  </si>
  <si>
    <t>南埔地區排水系統(含南埔路排水支線、清宅溝排水)</t>
    <phoneticPr fontId="18" type="noConversion"/>
  </si>
  <si>
    <t>中崎地區排水系統(含崎腳排水、冷水坑排水)</t>
    <phoneticPr fontId="18" type="noConversion"/>
  </si>
  <si>
    <t>外轆排水系統</t>
    <phoneticPr fontId="18" type="noConversion"/>
  </si>
  <si>
    <t>溪州埤排水系統</t>
    <phoneticPr fontId="18" type="noConversion"/>
  </si>
  <si>
    <t>木屐蘭溪排水系統</t>
    <phoneticPr fontId="18" type="noConversion"/>
  </si>
  <si>
    <t>濁水大排排水系統</t>
    <phoneticPr fontId="18" type="noConversion"/>
  </si>
  <si>
    <t>獅尾堀排水系統</t>
    <phoneticPr fontId="18" type="noConversion"/>
  </si>
  <si>
    <t>南投縣小計</t>
    <phoneticPr fontId="18" type="noConversion"/>
  </si>
  <si>
    <t>彰化縣</t>
    <phoneticPr fontId="18" type="noConversion"/>
  </si>
  <si>
    <t>洋仔厝溪排水系統</t>
    <phoneticPr fontId="18" type="noConversion"/>
  </si>
  <si>
    <t>魚寮溪排水系統</t>
    <phoneticPr fontId="18" type="noConversion"/>
  </si>
  <si>
    <t>舊鹿港溪排水系統</t>
    <phoneticPr fontId="18" type="noConversion"/>
  </si>
  <si>
    <t>萬興排水系統</t>
    <phoneticPr fontId="18" type="noConversion"/>
  </si>
  <si>
    <t>舊濁水溪排水系統</t>
    <phoneticPr fontId="18" type="noConversion"/>
  </si>
  <si>
    <t>員林大排排水系統</t>
    <phoneticPr fontId="18" type="noConversion"/>
  </si>
  <si>
    <t>二林排水系統</t>
    <phoneticPr fontId="18" type="noConversion"/>
  </si>
  <si>
    <t>舊趙甲排水系統</t>
    <phoneticPr fontId="18" type="noConversion"/>
  </si>
  <si>
    <t>王功排水系統</t>
    <phoneticPr fontId="18" type="noConversion"/>
  </si>
  <si>
    <t>下海墘排水系統</t>
    <phoneticPr fontId="18" type="noConversion"/>
  </si>
  <si>
    <t>番雅溝排水系統</t>
    <phoneticPr fontId="18" type="noConversion"/>
  </si>
  <si>
    <t>顏厝排水系統</t>
    <phoneticPr fontId="18" type="noConversion"/>
  </si>
  <si>
    <t>芳苑二排排水系統</t>
    <phoneticPr fontId="18" type="noConversion"/>
  </si>
  <si>
    <t>八洲排水系統</t>
    <phoneticPr fontId="18" type="noConversion"/>
  </si>
  <si>
    <t>海尾二排排水系統</t>
    <phoneticPr fontId="18" type="noConversion"/>
  </si>
  <si>
    <t>十三戶二排排水系統</t>
    <phoneticPr fontId="18" type="noConversion"/>
  </si>
  <si>
    <t>牛路溝排水系統</t>
    <phoneticPr fontId="18" type="noConversion"/>
  </si>
  <si>
    <t>頭崙埔排水系統</t>
    <phoneticPr fontId="18" type="noConversion"/>
  </si>
  <si>
    <t>彰化山寮排水系統(含大竹坑排水)</t>
    <phoneticPr fontId="18" type="noConversion"/>
  </si>
  <si>
    <t>頂西港排水系統</t>
    <phoneticPr fontId="18" type="noConversion"/>
  </si>
  <si>
    <t>二港排水幹線排水系統</t>
    <phoneticPr fontId="18" type="noConversion"/>
  </si>
  <si>
    <t>縣庄排水系統</t>
    <phoneticPr fontId="18" type="noConversion"/>
  </si>
  <si>
    <t>溪洲大排排水系統</t>
    <phoneticPr fontId="18" type="noConversion"/>
  </si>
  <si>
    <t>海堤</t>
  </si>
  <si>
    <t>永興海埔地海堤</t>
    <phoneticPr fontId="18" type="noConversion"/>
  </si>
  <si>
    <t>彰化縣小計</t>
    <phoneticPr fontId="18" type="noConversion"/>
  </si>
  <si>
    <t>雲林縣</t>
    <phoneticPr fontId="18" type="noConversion"/>
  </si>
  <si>
    <t>新虎尾溪水系</t>
    <phoneticPr fontId="18" type="noConversion"/>
  </si>
  <si>
    <t>新街大排排水系統</t>
    <phoneticPr fontId="18" type="noConversion"/>
  </si>
  <si>
    <t>尖山大排排水系統</t>
    <phoneticPr fontId="18" type="noConversion"/>
  </si>
  <si>
    <t>蔦松大排排水系統</t>
    <phoneticPr fontId="18" type="noConversion"/>
  </si>
  <si>
    <t>牛挑灣排水系統</t>
    <phoneticPr fontId="18" type="noConversion"/>
  </si>
  <si>
    <t>舊虎尾溪排水系統</t>
    <phoneticPr fontId="18" type="noConversion"/>
  </si>
  <si>
    <t>馬公厝排水系統</t>
    <phoneticPr fontId="18" type="noConversion"/>
  </si>
  <si>
    <t>有才寮排水系統</t>
    <phoneticPr fontId="18" type="noConversion"/>
  </si>
  <si>
    <t>施厝寮排水系統</t>
    <phoneticPr fontId="18" type="noConversion"/>
  </si>
  <si>
    <t>羊稠厝大排系統</t>
    <phoneticPr fontId="18" type="noConversion"/>
  </si>
  <si>
    <t>土間厝大排系統</t>
    <phoneticPr fontId="18" type="noConversion"/>
  </si>
  <si>
    <t>延潭排水系統</t>
    <phoneticPr fontId="18" type="noConversion"/>
  </si>
  <si>
    <t>大義崙排水系統</t>
    <phoneticPr fontId="18" type="noConversion"/>
  </si>
  <si>
    <t>湳子溝排水系統</t>
    <phoneticPr fontId="18" type="noConversion"/>
  </si>
  <si>
    <t>海口排水系統</t>
    <phoneticPr fontId="18" type="noConversion"/>
  </si>
  <si>
    <t>下崙排水、新港大排二及蚶子寮大排排水系統</t>
    <phoneticPr fontId="18" type="noConversion"/>
  </si>
  <si>
    <t>舊庄大排排水系統</t>
    <phoneticPr fontId="18" type="noConversion"/>
  </si>
  <si>
    <t>大崙排水系統</t>
    <phoneticPr fontId="18" type="noConversion"/>
  </si>
  <si>
    <t>雷厝排水系統</t>
    <phoneticPr fontId="18" type="noConversion"/>
  </si>
  <si>
    <t>八角亭排水系統</t>
    <phoneticPr fontId="18" type="noConversion"/>
  </si>
  <si>
    <t>林厝寮排水系統</t>
    <phoneticPr fontId="18" type="noConversion"/>
  </si>
  <si>
    <t>埤麻排水系統</t>
    <phoneticPr fontId="18" type="noConversion"/>
  </si>
  <si>
    <t>溪仔圳排水系統</t>
    <phoneticPr fontId="18" type="noConversion"/>
  </si>
  <si>
    <t>客子厝排水系統</t>
    <phoneticPr fontId="18" type="noConversion"/>
  </si>
  <si>
    <t>湖底排水系統</t>
    <phoneticPr fontId="18" type="noConversion"/>
  </si>
  <si>
    <t>新興排水系統</t>
    <phoneticPr fontId="18" type="noConversion"/>
  </si>
  <si>
    <t>十三份排水系統</t>
    <phoneticPr fontId="18" type="noConversion"/>
  </si>
  <si>
    <t>樹子腳大排排水系統</t>
    <phoneticPr fontId="18" type="noConversion"/>
  </si>
  <si>
    <t>豬母溝排水系統</t>
    <phoneticPr fontId="18" type="noConversion"/>
  </si>
  <si>
    <t>高林排水系統</t>
    <phoneticPr fontId="18" type="noConversion"/>
  </si>
  <si>
    <t>惠來厝排水系統</t>
    <phoneticPr fontId="18" type="noConversion"/>
  </si>
  <si>
    <t>中央排水系統</t>
    <phoneticPr fontId="18" type="noConversion"/>
  </si>
  <si>
    <t>後溝子排水及大東中排排水系統</t>
    <phoneticPr fontId="18" type="noConversion"/>
  </si>
  <si>
    <t>雲林溪上游排水系統</t>
    <phoneticPr fontId="18" type="noConversion"/>
  </si>
  <si>
    <t>外湖溪排水系統</t>
    <phoneticPr fontId="18" type="noConversion"/>
  </si>
  <si>
    <t>咬狗溪排水系統</t>
    <phoneticPr fontId="18" type="noConversion"/>
  </si>
  <si>
    <t>鹿寮大排系統</t>
    <phoneticPr fontId="18" type="noConversion"/>
  </si>
  <si>
    <t>新興海埔地海堤</t>
    <phoneticPr fontId="18" type="noConversion"/>
  </si>
  <si>
    <t>雲林縣小計</t>
    <phoneticPr fontId="18" type="noConversion"/>
  </si>
  <si>
    <t>嘉義縣</t>
    <phoneticPr fontId="18" type="noConversion"/>
  </si>
  <si>
    <t>龍宮溪排水系統</t>
    <phoneticPr fontId="18" type="noConversion"/>
  </si>
  <si>
    <t>考試潭排水系統</t>
    <phoneticPr fontId="18" type="noConversion"/>
  </si>
  <si>
    <t>荷包嶼排水系統</t>
    <phoneticPr fontId="18" type="noConversion"/>
  </si>
  <si>
    <t>新埤排水系統</t>
    <phoneticPr fontId="18" type="noConversion"/>
  </si>
  <si>
    <t>朴子溪支流排水系統</t>
    <phoneticPr fontId="18" type="noConversion"/>
  </si>
  <si>
    <t>八掌溪支流排水系統</t>
    <phoneticPr fontId="18" type="noConversion"/>
  </si>
  <si>
    <t>石龜溪支流排水系統</t>
    <phoneticPr fontId="18" type="noConversion"/>
  </si>
  <si>
    <t>六腳鰲鼓排水系統</t>
    <phoneticPr fontId="18" type="noConversion"/>
  </si>
  <si>
    <t>塭港排水系統</t>
    <phoneticPr fontId="18" type="noConversion"/>
  </si>
  <si>
    <t>中三塊中排排水系統</t>
    <phoneticPr fontId="18" type="noConversion"/>
  </si>
  <si>
    <t>栗子崙排水系統</t>
    <phoneticPr fontId="18" type="noConversion"/>
  </si>
  <si>
    <t>內田排水系統</t>
    <phoneticPr fontId="18" type="noConversion"/>
  </si>
  <si>
    <t>埤子頭排水系統</t>
    <phoneticPr fontId="18" type="noConversion"/>
  </si>
  <si>
    <t>三疊溪支流排水系統</t>
    <phoneticPr fontId="18" type="noConversion"/>
  </si>
  <si>
    <t>松子溝排水系統</t>
    <phoneticPr fontId="18" type="noConversion"/>
  </si>
  <si>
    <t>鹽館溝排水路系統</t>
  </si>
  <si>
    <t>贊寮溝排水路系統</t>
    <phoneticPr fontId="18" type="noConversion"/>
  </si>
  <si>
    <t>朴子溪支流排水系統－灣橋排水</t>
  </si>
  <si>
    <t>魚寮中排三排水系統</t>
    <phoneticPr fontId="18" type="noConversion"/>
  </si>
  <si>
    <t>金陵排水系統</t>
    <phoneticPr fontId="18" type="noConversion"/>
  </si>
  <si>
    <t>中和排水系統</t>
    <phoneticPr fontId="18" type="noConversion"/>
  </si>
  <si>
    <t>東石海埔地海堤</t>
    <phoneticPr fontId="18" type="noConversion"/>
  </si>
  <si>
    <t>好美里海埔地海堤</t>
    <phoneticPr fontId="18" type="noConversion"/>
  </si>
  <si>
    <t>嘉義縣小計</t>
    <phoneticPr fontId="18" type="noConversion"/>
  </si>
  <si>
    <t>嘉義市</t>
    <phoneticPr fontId="18" type="noConversion"/>
  </si>
  <si>
    <t>北排水排水系統</t>
    <phoneticPr fontId="18" type="noConversion"/>
  </si>
  <si>
    <t>後庄排水系統</t>
    <phoneticPr fontId="18" type="noConversion"/>
  </si>
  <si>
    <t>鹿寮排水系統</t>
    <phoneticPr fontId="18" type="noConversion"/>
  </si>
  <si>
    <t>嘉義市小計</t>
    <phoneticPr fontId="18" type="noConversion"/>
  </si>
  <si>
    <t>台南市</t>
    <phoneticPr fontId="18" type="noConversion"/>
  </si>
  <si>
    <t>劉厝排水系統(含大寮排水)</t>
    <phoneticPr fontId="18" type="noConversion"/>
  </si>
  <si>
    <t>安定排水系統</t>
    <phoneticPr fontId="18" type="noConversion"/>
  </si>
  <si>
    <t>新田寮排水系統</t>
    <phoneticPr fontId="18" type="noConversion"/>
  </si>
  <si>
    <t>番子田排水系統</t>
    <phoneticPr fontId="18" type="noConversion"/>
  </si>
  <si>
    <t>將軍溪水系排水系統</t>
    <phoneticPr fontId="18" type="noConversion"/>
  </si>
  <si>
    <t>後鎮菁寮排水系統</t>
    <phoneticPr fontId="18" type="noConversion"/>
  </si>
  <si>
    <t>渡子頭溪排水系統</t>
  </si>
  <si>
    <t>頭港排水系統</t>
    <phoneticPr fontId="18" type="noConversion"/>
  </si>
  <si>
    <t>六成排水系統</t>
    <phoneticPr fontId="18" type="noConversion"/>
  </si>
  <si>
    <t>漚汪排水系統</t>
    <phoneticPr fontId="18" type="noConversion"/>
  </si>
  <si>
    <t>吉貝耍排水系統</t>
    <phoneticPr fontId="18" type="noConversion"/>
  </si>
  <si>
    <t>永康排水系統</t>
    <phoneticPr fontId="18" type="noConversion"/>
  </si>
  <si>
    <t>龜子港排水系統</t>
    <phoneticPr fontId="18" type="noConversion"/>
  </si>
  <si>
    <t>三爺溪排水系統</t>
    <phoneticPr fontId="18" type="noConversion"/>
  </si>
  <si>
    <t>大腳腿排水系統</t>
  </si>
  <si>
    <t>七股地區排水系統</t>
    <phoneticPr fontId="18" type="noConversion"/>
  </si>
  <si>
    <t>曾文溪水系及鹽水溪支流排水系統</t>
    <phoneticPr fontId="18" type="noConversion"/>
  </si>
  <si>
    <t>北門地區排水系統</t>
    <phoneticPr fontId="18" type="noConversion"/>
  </si>
  <si>
    <t>曾文溪水系支流排水系統－後崛、內江、大內、石子瀨、山上及後營等排水</t>
    <phoneticPr fontId="18" type="noConversion"/>
  </si>
  <si>
    <t>台南縣排水系統出海口與潟湖砂洲防護整體規劃</t>
    <phoneticPr fontId="18" type="noConversion"/>
  </si>
  <si>
    <t>鹽水溪支流排水系統-桔子溪排水系統</t>
    <phoneticPr fontId="18" type="noConversion"/>
  </si>
  <si>
    <t>崩埤排水系統</t>
    <phoneticPr fontId="18" type="noConversion"/>
  </si>
  <si>
    <t>錦湖地區排水系統</t>
    <phoneticPr fontId="18" type="noConversion"/>
  </si>
  <si>
    <t>喜樹排水系統</t>
    <phoneticPr fontId="18" type="noConversion"/>
  </si>
  <si>
    <t>鹿耳門排水系統</t>
    <phoneticPr fontId="18" type="noConversion"/>
  </si>
  <si>
    <t>鹽水溪排水及曾文溪排水系統</t>
    <phoneticPr fontId="18" type="noConversion"/>
  </si>
  <si>
    <t>柴頭港溪排水系統</t>
    <phoneticPr fontId="18" type="noConversion"/>
  </si>
  <si>
    <t>台南市小計</t>
    <phoneticPr fontId="18" type="noConversion"/>
  </si>
  <si>
    <t>高雄市</t>
    <phoneticPr fontId="18" type="noConversion"/>
  </si>
  <si>
    <t>林園排水系統</t>
    <phoneticPr fontId="18" type="noConversion"/>
  </si>
  <si>
    <t>典寶溪排水系統</t>
    <phoneticPr fontId="18" type="noConversion"/>
  </si>
  <si>
    <t>後勁溪排水系統</t>
    <phoneticPr fontId="18" type="noConversion"/>
  </si>
  <si>
    <t>土庫排水系統</t>
    <phoneticPr fontId="18" type="noConversion"/>
  </si>
  <si>
    <t>鳳山溪排水系統</t>
    <phoneticPr fontId="18" type="noConversion"/>
  </si>
  <si>
    <t>美濃地區排水系統</t>
    <phoneticPr fontId="18" type="noConversion"/>
  </si>
  <si>
    <t>大樹地區排水系統</t>
    <phoneticPr fontId="18" type="noConversion"/>
  </si>
  <si>
    <t>八卦寮地區排水系統</t>
    <phoneticPr fontId="18" type="noConversion"/>
  </si>
  <si>
    <t>彌陀地區排水系統</t>
    <phoneticPr fontId="18" type="noConversion"/>
  </si>
  <si>
    <t>茄萣地區排水系統(茄定大排)</t>
    <phoneticPr fontId="18" type="noConversion"/>
  </si>
  <si>
    <t>林園地區排水系統(港子埔排水、中坑門排水)</t>
    <phoneticPr fontId="18" type="noConversion"/>
  </si>
  <si>
    <t>竹仔港排水系統</t>
    <phoneticPr fontId="18" type="noConversion"/>
  </si>
  <si>
    <t>北溝排水系統</t>
    <phoneticPr fontId="18" type="noConversion"/>
  </si>
  <si>
    <t>第五號排水系統</t>
    <phoneticPr fontId="18" type="noConversion"/>
  </si>
  <si>
    <t>湖內排水系統</t>
    <phoneticPr fontId="18" type="noConversion"/>
  </si>
  <si>
    <t>旗山地區排水系統(鯤洲排水、溪洲排水)</t>
    <phoneticPr fontId="18" type="noConversion"/>
  </si>
  <si>
    <t>高雄市小計</t>
    <phoneticPr fontId="18" type="noConversion"/>
  </si>
  <si>
    <t>屏東縣</t>
    <phoneticPr fontId="18" type="noConversion"/>
  </si>
  <si>
    <t>林邊溪水系</t>
    <phoneticPr fontId="18" type="noConversion"/>
  </si>
  <si>
    <t>保力溪水系</t>
    <phoneticPr fontId="18" type="noConversion"/>
  </si>
  <si>
    <t>港口溪水系</t>
    <phoneticPr fontId="18" type="noConversion"/>
  </si>
  <si>
    <t>楓港溪水系</t>
    <phoneticPr fontId="18" type="noConversion"/>
  </si>
  <si>
    <t>林邊地區排水系統</t>
    <phoneticPr fontId="18" type="noConversion"/>
  </si>
  <si>
    <t>東港溪支流排水系統</t>
    <phoneticPr fontId="18" type="noConversion"/>
  </si>
  <si>
    <t>武洛溪排水系統</t>
    <phoneticPr fontId="18" type="noConversion"/>
  </si>
  <si>
    <t>牛埔排水系統</t>
    <phoneticPr fontId="18" type="noConversion"/>
  </si>
  <si>
    <t>三張廍排水系統</t>
    <phoneticPr fontId="18" type="noConversion"/>
  </si>
  <si>
    <t>枋寮地區排水系統</t>
    <phoneticPr fontId="18" type="noConversion"/>
  </si>
  <si>
    <t>牛稠溪排水系統</t>
    <phoneticPr fontId="18" type="noConversion"/>
  </si>
  <si>
    <t>高樹地區排水系統(埔羌崙、後壁溪及埔羌溪排水)</t>
    <phoneticPr fontId="18" type="noConversion"/>
  </si>
  <si>
    <t>萬丹排水系統</t>
    <phoneticPr fontId="18" type="noConversion"/>
  </si>
  <si>
    <t>屏東縣小計</t>
    <phoneticPr fontId="18" type="noConversion"/>
  </si>
  <si>
    <t>台東縣</t>
    <phoneticPr fontId="18" type="noConversion"/>
  </si>
  <si>
    <t>太平溪水系</t>
    <phoneticPr fontId="18" type="noConversion"/>
  </si>
  <si>
    <t>知本溪水系</t>
    <phoneticPr fontId="18" type="noConversion"/>
  </si>
  <si>
    <t>利嘉溪水系</t>
    <phoneticPr fontId="18" type="noConversion"/>
  </si>
  <si>
    <t>太麻里溪水系</t>
    <phoneticPr fontId="18" type="noConversion"/>
  </si>
  <si>
    <t>文里溪水系</t>
    <phoneticPr fontId="18" type="noConversion"/>
  </si>
  <si>
    <t>富家溪水系</t>
    <phoneticPr fontId="18" type="noConversion"/>
  </si>
  <si>
    <t>馬武溪水系</t>
    <phoneticPr fontId="18" type="noConversion"/>
  </si>
  <si>
    <t>金崙溪水系</t>
    <phoneticPr fontId="18" type="noConversion"/>
  </si>
  <si>
    <t>台東市地區排水系統(下康樂、豐田、永樂、豐里、豐源、十股、四維、馬亨亨、南京、康樂等)</t>
    <phoneticPr fontId="18" type="noConversion"/>
  </si>
  <si>
    <t>台東縣小計</t>
    <phoneticPr fontId="18" type="noConversion"/>
  </si>
  <si>
    <t>花蓮縣</t>
    <phoneticPr fontId="18" type="noConversion"/>
  </si>
  <si>
    <t>三棧溪水系</t>
    <phoneticPr fontId="18" type="noConversion"/>
  </si>
  <si>
    <t>立霧溪水系</t>
    <phoneticPr fontId="18" type="noConversion"/>
  </si>
  <si>
    <t>美崙溪水系</t>
  </si>
  <si>
    <t>豐濱溪水系</t>
  </si>
  <si>
    <t>樹湖溪排水系統</t>
    <phoneticPr fontId="18" type="noConversion"/>
  </si>
  <si>
    <t>聯合排水系統</t>
    <phoneticPr fontId="18" type="noConversion"/>
  </si>
  <si>
    <t>須美基溪排水系統</t>
    <phoneticPr fontId="18" type="noConversion"/>
  </si>
  <si>
    <t>無尾溪排水系統</t>
    <phoneticPr fontId="18" type="noConversion"/>
  </si>
  <si>
    <t>中興排水系統</t>
    <phoneticPr fontId="18" type="noConversion"/>
  </si>
  <si>
    <t>明里排水系統</t>
    <phoneticPr fontId="18" type="noConversion"/>
  </si>
  <si>
    <t>萬寧排水系統</t>
    <phoneticPr fontId="18" type="noConversion"/>
  </si>
  <si>
    <t>春日排水系統</t>
    <phoneticPr fontId="18" type="noConversion"/>
  </si>
  <si>
    <t>萬榮排水系統</t>
    <phoneticPr fontId="18" type="noConversion"/>
  </si>
  <si>
    <t>南平排水系統</t>
    <phoneticPr fontId="18" type="noConversion"/>
  </si>
  <si>
    <t>長橋排水系統</t>
    <phoneticPr fontId="18" type="noConversion"/>
  </si>
  <si>
    <t>國強排水系統</t>
    <phoneticPr fontId="18" type="noConversion"/>
  </si>
  <si>
    <t>花蓮縣小計</t>
    <phoneticPr fontId="18" type="noConversion"/>
  </si>
  <si>
    <t>澎湖縣</t>
    <phoneticPr fontId="18" type="noConversion"/>
  </si>
  <si>
    <t>內垵排水系統</t>
    <phoneticPr fontId="18" type="noConversion"/>
  </si>
  <si>
    <t>中社地區排水系統</t>
    <phoneticPr fontId="18" type="noConversion"/>
  </si>
  <si>
    <t>外垵排水系統</t>
    <phoneticPr fontId="18" type="noConversion"/>
  </si>
  <si>
    <t>龍門、七美、西衛、山水等4處排水系統</t>
    <phoneticPr fontId="18" type="noConversion"/>
  </si>
  <si>
    <t>白沙地區排水系統</t>
  </si>
  <si>
    <t>湖西地區排水系統(湖西1號排水路)</t>
  </si>
  <si>
    <t>隘門地區排水系統</t>
    <phoneticPr fontId="18" type="noConversion"/>
  </si>
  <si>
    <t>澎湖縣小計</t>
    <phoneticPr fontId="18" type="noConversion"/>
  </si>
  <si>
    <t>金門縣</t>
  </si>
  <si>
    <t>太湖水庫週邊排水系統暨后壟溪排水系統規劃</t>
    <phoneticPr fontId="18" type="noConversion"/>
  </si>
  <si>
    <t>后壟溪排水系統</t>
  </si>
  <si>
    <t>金沙溪排水系統</t>
  </si>
  <si>
    <t>慈湖農莊排水系統</t>
  </si>
  <si>
    <t>金門縣小計</t>
    <phoneticPr fontId="18" type="noConversion"/>
  </si>
  <si>
    <t>合計</t>
    <phoneticPr fontId="18" type="noConversion"/>
  </si>
  <si>
    <t>總計</t>
    <phoneticPr fontId="18" type="noConversion"/>
  </si>
  <si>
    <t>河川局</t>
    <phoneticPr fontId="18" type="noConversion"/>
  </si>
  <si>
    <t>鄉鎮市</t>
    <phoneticPr fontId="18" type="noConversion"/>
  </si>
  <si>
    <t>執行情形</t>
    <phoneticPr fontId="18" type="noConversion"/>
  </si>
  <si>
    <t>前次會議控管事項</t>
    <phoneticPr fontId="18" type="noConversion"/>
  </si>
  <si>
    <t>預算書金額(元)</t>
    <phoneticPr fontId="18" type="noConversion"/>
  </si>
  <si>
    <t>委外設計監造
工程編號</t>
    <phoneticPr fontId="18" type="noConversion"/>
  </si>
  <si>
    <t>備註(登帳用)</t>
    <phoneticPr fontId="18" type="noConversion"/>
  </si>
  <si>
    <t>工程異動紀錄</t>
    <phoneticPr fontId="18" type="noConversion"/>
  </si>
  <si>
    <t>橋樑總工程費</t>
    <phoneticPr fontId="18" type="noConversion"/>
  </si>
  <si>
    <r>
      <rPr>
        <sz val="14"/>
        <color theme="1"/>
        <rFont val="標楷體"/>
        <family val="4"/>
        <charset val="136"/>
      </rPr>
      <t>總計</t>
    </r>
    <phoneticPr fontId="18" type="noConversion"/>
  </si>
  <si>
    <r>
      <rPr>
        <sz val="12"/>
        <color theme="1"/>
        <rFont val="標楷體"/>
        <family val="4"/>
        <charset val="136"/>
      </rPr>
      <t>總計</t>
    </r>
    <phoneticPr fontId="18" type="noConversion"/>
  </si>
  <si>
    <t>第二期決算金額(元)</t>
    <phoneticPr fontId="18" type="noConversion"/>
  </si>
  <si>
    <t>委設工程編號</t>
    <phoneticPr fontId="18" type="noConversion"/>
  </si>
  <si>
    <t>登帳註記</t>
    <phoneticPr fontId="18" type="noConversion"/>
  </si>
  <si>
    <t>工程要記</t>
    <phoneticPr fontId="18" type="noConversion"/>
  </si>
  <si>
    <t>執行單位分類</t>
    <phoneticPr fontId="18" type="noConversion"/>
  </si>
  <si>
    <t>執行狀態判斷</t>
    <phoneticPr fontId="18" type="noConversion"/>
  </si>
  <si>
    <t>目前可請款進度%</t>
    <phoneticPr fontId="18" type="noConversion"/>
  </si>
  <si>
    <t>執行落後判斷</t>
    <phoneticPr fontId="18" type="noConversion"/>
  </si>
  <si>
    <t>執行單位分類(程式用)</t>
    <phoneticPr fontId="18" type="noConversion"/>
  </si>
  <si>
    <t>執行狀態判斷(程式用)</t>
    <phoneticPr fontId="18" type="noConversion"/>
  </si>
  <si>
    <t>目前可請款進度%(程式用)</t>
    <phoneticPr fontId="18" type="noConversion"/>
  </si>
  <si>
    <t>執行落後判斷(程式用)</t>
    <phoneticPr fontId="18" type="noConversion"/>
  </si>
  <si>
    <t>編號1</t>
    <phoneticPr fontId="18" type="noConversion"/>
  </si>
  <si>
    <t>編號2(分併標用)</t>
    <phoneticPr fontId="18" type="noConversion"/>
  </si>
  <si>
    <t>編號3(分併標用)</t>
    <phoneticPr fontId="18" type="noConversion"/>
  </si>
  <si>
    <t>編號4(分併標用)</t>
    <phoneticPr fontId="18" type="noConversion"/>
  </si>
  <si>
    <t>編號5(分併標用)</t>
    <phoneticPr fontId="18" type="noConversion"/>
  </si>
  <si>
    <t>辦理現況或落後原因及解決對策</t>
    <phoneticPr fontId="18" type="noConversion"/>
  </si>
  <si>
    <t>106~107</t>
    <phoneticPr fontId="18" type="noConversion"/>
  </si>
  <si>
    <t>水系</t>
    <phoneticPr fontId="18" type="noConversion"/>
  </si>
  <si>
    <t>工程名稱</t>
    <phoneticPr fontId="18" type="noConversion"/>
  </si>
  <si>
    <t>總經費需求
(千元)</t>
    <phoneticPr fontId="18" type="noConversion"/>
  </si>
  <si>
    <t>用地費</t>
    <phoneticPr fontId="18" type="noConversion"/>
  </si>
  <si>
    <t>中央補助橋樑費合計(千元)</t>
    <phoneticPr fontId="18" type="noConversion"/>
  </si>
  <si>
    <t>橋梁改建費</t>
    <phoneticPr fontId="18" type="noConversion"/>
  </si>
  <si>
    <t>橋梁總工程費(千元)</t>
    <phoneticPr fontId="18" type="noConversion"/>
  </si>
  <si>
    <t>實際用地費需求(千元)</t>
    <phoneticPr fontId="18" type="noConversion"/>
  </si>
  <si>
    <t>目前總經費需求(中央款)(千元)</t>
    <phoneticPr fontId="18" type="noConversion"/>
  </si>
  <si>
    <t>預計用地取得日期</t>
    <phoneticPr fontId="18" type="noConversion"/>
  </si>
  <si>
    <t>實際用地取得日期</t>
    <phoneticPr fontId="18" type="noConversion"/>
  </si>
  <si>
    <t>有無區變、都變、規劃檢討問題</t>
    <phoneticPr fontId="18" type="noConversion"/>
  </si>
  <si>
    <t>預計辦理測設日期</t>
    <phoneticPr fontId="18" type="noConversion"/>
  </si>
  <si>
    <t>預定上網日期</t>
    <phoneticPr fontId="18" type="noConversion"/>
  </si>
  <si>
    <t>實際上網日期</t>
    <phoneticPr fontId="18" type="noConversion"/>
  </si>
  <si>
    <t>預定開工日期</t>
    <phoneticPr fontId="18" type="noConversion"/>
  </si>
  <si>
    <t>實際開工日期</t>
    <phoneticPr fontId="18" type="noConversion"/>
  </si>
  <si>
    <t>預定完工日期</t>
    <phoneticPr fontId="18" type="noConversion"/>
  </si>
  <si>
    <t>實際完工日期</t>
    <phoneticPr fontId="18" type="noConversion"/>
  </si>
  <si>
    <t>工程預定進度(％)</t>
    <phoneticPr fontId="18" type="noConversion"/>
  </si>
  <si>
    <t>工程實際進度(％)</t>
    <phoneticPr fontId="18" type="noConversion"/>
  </si>
  <si>
    <t>已完成長度</t>
    <phoneticPr fontId="18" type="noConversion"/>
  </si>
  <si>
    <t>中央補助</t>
    <phoneticPr fontId="18" type="noConversion"/>
  </si>
  <si>
    <t>地方自籌</t>
    <phoneticPr fontId="18" type="noConversion"/>
  </si>
  <si>
    <t>縣市</t>
    <phoneticPr fontId="18" type="noConversion"/>
  </si>
  <si>
    <t>中央補助橋樑費</t>
    <phoneticPr fontId="18" type="noConversion"/>
  </si>
  <si>
    <t>106～107年中央橋樑費</t>
    <phoneticPr fontId="18" type="noConversion"/>
  </si>
  <si>
    <t>108年以後中央橋樑費</t>
    <phoneticPr fontId="18" type="noConversion"/>
  </si>
  <si>
    <t>106～107年地方橋樑費</t>
    <phoneticPr fontId="18" type="noConversion"/>
  </si>
  <si>
    <t>108年以後地方橋樑費</t>
    <phoneticPr fontId="18" type="noConversion"/>
  </si>
  <si>
    <t>用地是否取得</t>
    <phoneticPr fontId="18" type="noConversion"/>
  </si>
  <si>
    <t>自辦:派員測設日期
委辦:委外測設決標日</t>
    <phoneticPr fontId="18" type="noConversion"/>
  </si>
  <si>
    <t>預定上網</t>
    <phoneticPr fontId="18" type="noConversion"/>
  </si>
  <si>
    <t>實際上網</t>
    <phoneticPr fontId="18" type="noConversion"/>
  </si>
  <si>
    <t>預定發包</t>
    <phoneticPr fontId="18" type="noConversion"/>
  </si>
  <si>
    <t>實際發包</t>
    <phoneticPr fontId="18" type="noConversion"/>
  </si>
  <si>
    <t>已完成長度(m)(程式用)</t>
    <phoneticPr fontId="18" type="noConversion"/>
  </si>
  <si>
    <t>已改善面積(公頃)(程式用)</t>
    <phoneticPr fontId="18" type="noConversion"/>
  </si>
  <si>
    <t>十河局</t>
    <phoneticPr fontId="18" type="noConversion"/>
  </si>
  <si>
    <t>第十河川局</t>
    <phoneticPr fontId="18" type="noConversion"/>
  </si>
  <si>
    <t>大武崙溪排水瓶頸改善工程</t>
    <phoneticPr fontId="18" type="noConversion"/>
  </si>
  <si>
    <t>二河局</t>
    <phoneticPr fontId="18" type="noConversion"/>
  </si>
  <si>
    <t>新竹縣</t>
    <phoneticPr fontId="18" type="noConversion"/>
  </si>
  <si>
    <t>新竹縣政府</t>
    <phoneticPr fontId="18" type="noConversion"/>
  </si>
  <si>
    <t>新竹市</t>
    <phoneticPr fontId="18" type="noConversion"/>
  </si>
  <si>
    <t>新竹市政府</t>
    <phoneticPr fontId="18" type="noConversion"/>
  </si>
  <si>
    <t>苗栗縣</t>
    <phoneticPr fontId="18" type="noConversion"/>
  </si>
  <si>
    <t>苗栗縣政府</t>
    <phoneticPr fontId="18" type="noConversion"/>
  </si>
  <si>
    <r>
      <rPr>
        <sz val="14"/>
        <rFont val="標楷體"/>
        <family val="4"/>
        <charset val="136"/>
      </rPr>
      <t>溝貝幹線</t>
    </r>
  </si>
  <si>
    <r>
      <rPr>
        <sz val="14"/>
        <rFont val="標楷體"/>
        <family val="4"/>
        <charset val="136"/>
      </rPr>
      <t>新豐溪主流</t>
    </r>
    <phoneticPr fontId="18" type="noConversion"/>
  </si>
  <si>
    <r>
      <rPr>
        <sz val="14"/>
        <rFont val="標楷體"/>
        <family val="4"/>
        <charset val="136"/>
      </rPr>
      <t>金城湖排水</t>
    </r>
    <phoneticPr fontId="18" type="noConversion"/>
  </si>
  <si>
    <r>
      <rPr>
        <sz val="14"/>
        <rFont val="標楷體"/>
        <family val="4"/>
        <charset val="136"/>
      </rPr>
      <t>田寮排水</t>
    </r>
  </si>
  <si>
    <t>三河局</t>
    <phoneticPr fontId="18" type="noConversion"/>
  </si>
  <si>
    <t>台中市</t>
    <phoneticPr fontId="18" type="noConversion"/>
  </si>
  <si>
    <r>
      <rPr>
        <sz val="14"/>
        <color theme="1"/>
        <rFont val="標楷體"/>
        <family val="4"/>
        <charset val="136"/>
      </rPr>
      <t>車籠埤排水</t>
    </r>
  </si>
  <si>
    <t>台中市政府</t>
    <phoneticPr fontId="18" type="noConversion"/>
  </si>
  <si>
    <r>
      <rPr>
        <sz val="14"/>
        <color theme="1"/>
        <rFont val="標楷體"/>
        <family val="4"/>
        <charset val="136"/>
      </rPr>
      <t>霧峰區車籠埤排水</t>
    </r>
    <r>
      <rPr>
        <sz val="14"/>
        <color theme="1"/>
        <rFont val="Times New Roman"/>
        <family val="1"/>
      </rPr>
      <t>1K+700~3K+700</t>
    </r>
    <r>
      <rPr>
        <sz val="14"/>
        <color theme="1"/>
        <rFont val="標楷體"/>
        <family val="4"/>
        <charset val="136"/>
      </rPr>
      <t>治理工程</t>
    </r>
  </si>
  <si>
    <r>
      <t>1.</t>
    </r>
    <r>
      <rPr>
        <sz val="14"/>
        <color theme="1"/>
        <rFont val="標楷體"/>
        <family val="4"/>
        <charset val="136"/>
      </rPr>
      <t>河道濬深約</t>
    </r>
    <r>
      <rPr>
        <sz val="14"/>
        <color theme="1"/>
        <rFont val="Times New Roman"/>
        <family val="1"/>
      </rPr>
      <t>14,100m3</t>
    </r>
    <r>
      <rPr>
        <sz val="14"/>
        <color theme="1"/>
        <rFont val="標楷體"/>
        <family val="4"/>
        <charset val="136"/>
      </rPr>
      <t xml:space="preserve">。
</t>
    </r>
    <r>
      <rPr>
        <sz val="14"/>
        <color theme="1"/>
        <rFont val="Times New Roman"/>
        <family val="1"/>
      </rPr>
      <t>2.</t>
    </r>
    <r>
      <rPr>
        <sz val="14"/>
        <color theme="1"/>
        <rFont val="標楷體"/>
        <family val="4"/>
        <charset val="136"/>
      </rPr>
      <t>護岸改建工程，</t>
    </r>
    <r>
      <rPr>
        <sz val="14"/>
        <color theme="1"/>
        <rFont val="Times New Roman"/>
        <family val="1"/>
      </rPr>
      <t>L=1,750m</t>
    </r>
    <r>
      <rPr>
        <sz val="14"/>
        <color theme="1"/>
        <rFont val="標楷體"/>
        <family val="4"/>
        <charset val="136"/>
      </rPr>
      <t xml:space="preserve">。
</t>
    </r>
    <r>
      <rPr>
        <sz val="14"/>
        <color theme="1"/>
        <rFont val="Times New Roman"/>
        <family val="1"/>
      </rPr>
      <t>3.</t>
    </r>
    <r>
      <rPr>
        <sz val="14"/>
        <color theme="1"/>
        <rFont val="標楷體"/>
        <family val="4"/>
        <charset val="136"/>
      </rPr>
      <t>護岸基礎加固工程，</t>
    </r>
    <r>
      <rPr>
        <sz val="14"/>
        <color theme="1"/>
        <rFont val="Times New Roman"/>
        <family val="1"/>
      </rPr>
      <t>L=1,400m</t>
    </r>
    <r>
      <rPr>
        <sz val="14"/>
        <color theme="1"/>
        <rFont val="標楷體"/>
        <family val="4"/>
        <charset val="136"/>
      </rPr>
      <t xml:space="preserve">。
</t>
    </r>
    <r>
      <rPr>
        <sz val="14"/>
        <color theme="1"/>
        <rFont val="Times New Roman"/>
        <family val="1"/>
      </rPr>
      <t>4.</t>
    </r>
    <r>
      <rPr>
        <sz val="14"/>
        <color theme="1"/>
        <rFont val="標楷體"/>
        <family val="4"/>
        <charset val="136"/>
      </rPr>
      <t>護岸加高工程，</t>
    </r>
    <r>
      <rPr>
        <sz val="14"/>
        <color theme="1"/>
        <rFont val="Times New Roman"/>
        <family val="1"/>
      </rPr>
      <t>L=700m</t>
    </r>
    <r>
      <rPr>
        <sz val="14"/>
        <color theme="1"/>
        <rFont val="標楷體"/>
        <family val="4"/>
        <charset val="136"/>
      </rPr>
      <t>。</t>
    </r>
  </si>
  <si>
    <r>
      <rPr>
        <sz val="14"/>
        <color theme="1"/>
        <rFont val="標楷體"/>
        <family val="4"/>
        <charset val="136"/>
      </rPr>
      <t>霧峰區車籠埤排水</t>
    </r>
    <r>
      <rPr>
        <sz val="14"/>
        <color theme="1"/>
        <rFont val="Times New Roman"/>
        <family val="1"/>
      </rPr>
      <t>3K+700~5K+300</t>
    </r>
    <r>
      <rPr>
        <sz val="14"/>
        <color theme="1"/>
        <rFont val="標楷體"/>
        <family val="4"/>
        <charset val="136"/>
      </rPr>
      <t>治理工程</t>
    </r>
  </si>
  <si>
    <r>
      <t>1.</t>
    </r>
    <r>
      <rPr>
        <sz val="14"/>
        <color theme="1"/>
        <rFont val="標楷體"/>
        <family val="4"/>
        <charset val="136"/>
      </rPr>
      <t>河道濬深約</t>
    </r>
    <r>
      <rPr>
        <sz val="14"/>
        <color theme="1"/>
        <rFont val="Times New Roman"/>
        <family val="1"/>
      </rPr>
      <t>13,300m3</t>
    </r>
    <r>
      <rPr>
        <sz val="14"/>
        <color theme="1"/>
        <rFont val="標楷體"/>
        <family val="4"/>
        <charset val="136"/>
      </rPr>
      <t xml:space="preserve">。
</t>
    </r>
    <r>
      <rPr>
        <sz val="14"/>
        <color theme="1"/>
        <rFont val="Times New Roman"/>
        <family val="1"/>
      </rPr>
      <t>2.</t>
    </r>
    <r>
      <rPr>
        <sz val="14"/>
        <color theme="1"/>
        <rFont val="標楷體"/>
        <family val="4"/>
        <charset val="136"/>
      </rPr>
      <t>護岸改建工程，</t>
    </r>
    <r>
      <rPr>
        <sz val="14"/>
        <color theme="1"/>
        <rFont val="Times New Roman"/>
        <family val="1"/>
      </rPr>
      <t>L=1,800m</t>
    </r>
    <r>
      <rPr>
        <sz val="14"/>
        <color theme="1"/>
        <rFont val="標楷體"/>
        <family val="4"/>
        <charset val="136"/>
      </rPr>
      <t xml:space="preserve">。
</t>
    </r>
    <r>
      <rPr>
        <sz val="14"/>
        <color theme="1"/>
        <rFont val="Times New Roman"/>
        <family val="1"/>
      </rPr>
      <t>3.</t>
    </r>
    <r>
      <rPr>
        <sz val="14"/>
        <color theme="1"/>
        <rFont val="標楷體"/>
        <family val="4"/>
        <charset val="136"/>
      </rPr>
      <t>護岸基礎加固工程，</t>
    </r>
    <r>
      <rPr>
        <sz val="14"/>
        <color theme="1"/>
        <rFont val="Times New Roman"/>
        <family val="1"/>
      </rPr>
      <t>L=600m</t>
    </r>
    <r>
      <rPr>
        <sz val="14"/>
        <color theme="1"/>
        <rFont val="標楷體"/>
        <family val="4"/>
        <charset val="136"/>
      </rPr>
      <t xml:space="preserve">。
</t>
    </r>
    <r>
      <rPr>
        <sz val="14"/>
        <color theme="1"/>
        <rFont val="Times New Roman"/>
        <family val="1"/>
      </rPr>
      <t>4.</t>
    </r>
    <r>
      <rPr>
        <sz val="14"/>
        <color theme="1"/>
        <rFont val="標楷體"/>
        <family val="4"/>
        <charset val="136"/>
      </rPr>
      <t>護岸加高工程，</t>
    </r>
    <r>
      <rPr>
        <sz val="14"/>
        <color theme="1"/>
        <rFont val="Times New Roman"/>
        <family val="1"/>
      </rPr>
      <t>L=900m</t>
    </r>
    <r>
      <rPr>
        <sz val="14"/>
        <color theme="1"/>
        <rFont val="標楷體"/>
        <family val="4"/>
        <charset val="136"/>
      </rPr>
      <t>。</t>
    </r>
  </si>
  <si>
    <r>
      <rPr>
        <sz val="14"/>
        <color theme="1"/>
        <rFont val="標楷體"/>
        <family val="4"/>
        <charset val="136"/>
      </rPr>
      <t>大里區中興段排水治理工程</t>
    </r>
  </si>
  <si>
    <r>
      <t>0K+080~1K+737</t>
    </r>
    <r>
      <rPr>
        <sz val="14"/>
        <color theme="1"/>
        <rFont val="標楷體"/>
        <family val="4"/>
        <charset val="136"/>
      </rPr>
      <t>護岸加高整治共</t>
    </r>
    <r>
      <rPr>
        <sz val="14"/>
        <color theme="1"/>
        <rFont val="Times New Roman"/>
        <family val="1"/>
      </rPr>
      <t>2664</t>
    </r>
    <r>
      <rPr>
        <sz val="14"/>
        <color theme="1"/>
        <rFont val="標楷體"/>
        <family val="4"/>
        <charset val="136"/>
      </rPr>
      <t>公尺</t>
    </r>
  </si>
  <si>
    <t>四河局</t>
    <phoneticPr fontId="18" type="noConversion"/>
  </si>
  <si>
    <r>
      <rPr>
        <sz val="14"/>
        <rFont val="標楷體"/>
        <family val="4"/>
        <charset val="136"/>
      </rPr>
      <t>同安排水</t>
    </r>
    <r>
      <rPr>
        <sz val="14"/>
        <rFont val="Times New Roman"/>
        <family val="1"/>
      </rPr>
      <t>(</t>
    </r>
    <r>
      <rPr>
        <sz val="14"/>
        <rFont val="標楷體"/>
        <family val="4"/>
        <charset val="136"/>
      </rPr>
      <t>第二期</t>
    </r>
    <r>
      <rPr>
        <sz val="14"/>
        <rFont val="Times New Roman"/>
        <family val="1"/>
      </rPr>
      <t>)</t>
    </r>
    <r>
      <rPr>
        <sz val="14"/>
        <rFont val="標楷體"/>
        <family val="4"/>
        <charset val="136"/>
      </rPr>
      <t>改善工程</t>
    </r>
    <phoneticPr fontId="18" type="noConversion"/>
  </si>
  <si>
    <r>
      <rPr>
        <sz val="14"/>
        <rFont val="標楷體"/>
        <family val="4"/>
        <charset val="136"/>
      </rPr>
      <t>排水路改善</t>
    </r>
    <r>
      <rPr>
        <sz val="14"/>
        <rFont val="Times New Roman"/>
        <family val="1"/>
      </rPr>
      <t>1,046</t>
    </r>
    <r>
      <rPr>
        <sz val="14"/>
        <rFont val="標楷體"/>
        <family val="4"/>
        <charset val="136"/>
      </rPr>
      <t>公尺</t>
    </r>
    <r>
      <rPr>
        <sz val="14"/>
        <rFont val="Times New Roman"/>
        <family val="1"/>
      </rPr>
      <t>(0k+734~1k+780)</t>
    </r>
    <phoneticPr fontId="18" type="noConversion"/>
  </si>
  <si>
    <r>
      <rPr>
        <sz val="14"/>
        <rFont val="標楷體"/>
        <family val="4"/>
        <charset val="136"/>
      </rPr>
      <t>睦宜排水</t>
    </r>
    <r>
      <rPr>
        <sz val="14"/>
        <rFont val="Times New Roman"/>
        <family val="1"/>
      </rPr>
      <t>(</t>
    </r>
    <r>
      <rPr>
        <sz val="14"/>
        <rFont val="標楷體"/>
        <family val="4"/>
        <charset val="136"/>
      </rPr>
      <t>第二期</t>
    </r>
    <r>
      <rPr>
        <sz val="14"/>
        <rFont val="Times New Roman"/>
        <family val="1"/>
      </rPr>
      <t>)</t>
    </r>
    <r>
      <rPr>
        <sz val="14"/>
        <rFont val="標楷體"/>
        <family val="4"/>
        <charset val="136"/>
      </rPr>
      <t>改善工程</t>
    </r>
    <phoneticPr fontId="18" type="noConversion"/>
  </si>
  <si>
    <r>
      <rPr>
        <sz val="14"/>
        <rFont val="標楷體"/>
        <family val="4"/>
        <charset val="136"/>
      </rPr>
      <t>排水路改善</t>
    </r>
    <r>
      <rPr>
        <sz val="14"/>
        <rFont val="Times New Roman"/>
        <family val="1"/>
      </rPr>
      <t>1,152</t>
    </r>
    <r>
      <rPr>
        <sz val="14"/>
        <rFont val="標楷體"/>
        <family val="4"/>
        <charset val="136"/>
      </rPr>
      <t>公尺</t>
    </r>
    <r>
      <rPr>
        <sz val="14"/>
        <rFont val="Times New Roman"/>
        <family val="1"/>
      </rPr>
      <t>(1k+848~3k+000)</t>
    </r>
    <phoneticPr fontId="18" type="noConversion"/>
  </si>
  <si>
    <r>
      <rPr>
        <sz val="14"/>
        <rFont val="標楷體"/>
        <family val="4"/>
        <charset val="136"/>
      </rPr>
      <t>睦宜排水</t>
    </r>
    <r>
      <rPr>
        <sz val="14"/>
        <rFont val="Times New Roman"/>
        <family val="1"/>
      </rPr>
      <t>(</t>
    </r>
    <r>
      <rPr>
        <sz val="14"/>
        <rFont val="標楷體"/>
        <family val="4"/>
        <charset val="136"/>
      </rPr>
      <t>第二期</t>
    </r>
    <r>
      <rPr>
        <sz val="14"/>
        <rFont val="Times New Roman"/>
        <family val="1"/>
      </rPr>
      <t>)</t>
    </r>
    <r>
      <rPr>
        <sz val="14"/>
        <rFont val="標楷體"/>
        <family val="4"/>
        <charset val="136"/>
      </rPr>
      <t>改善－橋梁改建工程</t>
    </r>
    <phoneticPr fontId="18" type="noConversion"/>
  </si>
  <si>
    <r>
      <rPr>
        <sz val="14"/>
        <rFont val="標楷體"/>
        <family val="4"/>
        <charset val="136"/>
      </rPr>
      <t>箱涵改建</t>
    </r>
    <r>
      <rPr>
        <sz val="14"/>
        <rFont val="Times New Roman"/>
        <family val="1"/>
      </rPr>
      <t>2</t>
    </r>
    <r>
      <rPr>
        <sz val="14"/>
        <rFont val="標楷體"/>
        <family val="4"/>
        <charset val="136"/>
      </rPr>
      <t xml:space="preserve">座
</t>
    </r>
    <r>
      <rPr>
        <sz val="14"/>
        <rFont val="Times New Roman"/>
        <family val="1"/>
      </rPr>
      <t>1.(2k+623)
2.(2k+696)</t>
    </r>
    <phoneticPr fontId="18" type="noConversion"/>
  </si>
  <si>
    <t>五河局</t>
    <phoneticPr fontId="18" type="noConversion"/>
  </si>
  <si>
    <t>雲林縣</t>
    <phoneticPr fontId="18" type="noConversion"/>
  </si>
  <si>
    <t>苗栗市</t>
    <phoneticPr fontId="18" type="noConversion"/>
  </si>
  <si>
    <t>大園區</t>
    <phoneticPr fontId="18" type="noConversion"/>
  </si>
  <si>
    <t>霧峰區</t>
    <phoneticPr fontId="18" type="noConversion"/>
  </si>
  <si>
    <t>大里區</t>
    <phoneticPr fontId="18" type="noConversion"/>
  </si>
  <si>
    <r>
      <rPr>
        <sz val="14"/>
        <rFont val="標楷體"/>
        <family val="4"/>
        <charset val="136"/>
      </rPr>
      <t>新豐鄉</t>
    </r>
    <phoneticPr fontId="18" type="noConversion"/>
  </si>
  <si>
    <r>
      <rPr>
        <sz val="14"/>
        <rFont val="標楷體"/>
        <family val="4"/>
        <charset val="136"/>
      </rPr>
      <t>北區</t>
    </r>
    <phoneticPr fontId="18" type="noConversion"/>
  </si>
  <si>
    <r>
      <rPr>
        <sz val="14"/>
        <rFont val="標楷體"/>
        <family val="4"/>
        <charset val="136"/>
      </rPr>
      <t>彰化市</t>
    </r>
    <phoneticPr fontId="18" type="noConversion"/>
  </si>
  <si>
    <r>
      <rPr>
        <sz val="14"/>
        <rFont val="標楷體"/>
        <family val="4"/>
        <charset val="136"/>
      </rPr>
      <t>田中鎮</t>
    </r>
    <phoneticPr fontId="18" type="noConversion"/>
  </si>
  <si>
    <t>雲林縣政府</t>
    <phoneticPr fontId="18" type="noConversion"/>
  </si>
  <si>
    <r>
      <rPr>
        <sz val="14"/>
        <color theme="1"/>
        <rFont val="標楷體"/>
        <family val="4"/>
        <charset val="136"/>
      </rPr>
      <t>元長鄉</t>
    </r>
  </si>
  <si>
    <r>
      <rPr>
        <sz val="14"/>
        <color theme="1"/>
        <rFont val="標楷體"/>
        <family val="4"/>
        <charset val="136"/>
      </rPr>
      <t>大埤鄉</t>
    </r>
  </si>
  <si>
    <r>
      <rPr>
        <sz val="14"/>
        <color theme="1"/>
        <rFont val="標楷體"/>
        <family val="4"/>
        <charset val="136"/>
      </rPr>
      <t>麥寮鄉</t>
    </r>
  </si>
  <si>
    <r>
      <rPr>
        <sz val="14"/>
        <color theme="1"/>
        <rFont val="標楷體"/>
        <family val="4"/>
        <charset val="136"/>
      </rPr>
      <t>二崙鄉
西螺鎮</t>
    </r>
  </si>
  <si>
    <r>
      <rPr>
        <sz val="14"/>
        <color theme="1"/>
        <rFont val="標楷體"/>
        <family val="4"/>
        <charset val="136"/>
      </rPr>
      <t>東勢鄉</t>
    </r>
  </si>
  <si>
    <r>
      <rPr>
        <sz val="14"/>
        <color theme="1"/>
        <rFont val="標楷體"/>
        <family val="4"/>
        <charset val="136"/>
      </rPr>
      <t>口湖鄉</t>
    </r>
  </si>
  <si>
    <r>
      <rPr>
        <sz val="14"/>
        <color theme="1"/>
        <rFont val="標楷體"/>
        <family val="4"/>
        <charset val="136"/>
      </rPr>
      <t>褒忠鄉</t>
    </r>
  </si>
  <si>
    <r>
      <rPr>
        <sz val="14"/>
        <color theme="1"/>
        <rFont val="標楷體"/>
        <family val="4"/>
        <charset val="136"/>
      </rPr>
      <t>二崙鄉</t>
    </r>
  </si>
  <si>
    <r>
      <rPr>
        <sz val="14"/>
        <color theme="1"/>
        <rFont val="標楷體"/>
        <family val="4"/>
        <charset val="136"/>
      </rPr>
      <t>北港鎮</t>
    </r>
  </si>
  <si>
    <r>
      <rPr>
        <sz val="14"/>
        <color theme="1"/>
        <rFont val="標楷體"/>
        <family val="4"/>
        <charset val="136"/>
      </rPr>
      <t>水林四湖</t>
    </r>
  </si>
  <si>
    <r>
      <rPr>
        <sz val="14"/>
        <color theme="1"/>
        <rFont val="標楷體"/>
        <family val="4"/>
        <charset val="136"/>
      </rPr>
      <t>崙背鄉</t>
    </r>
  </si>
  <si>
    <r>
      <rPr>
        <sz val="14"/>
        <color theme="1"/>
        <rFont val="標楷體"/>
        <family val="4"/>
        <charset val="136"/>
      </rPr>
      <t>舊虎尾溪</t>
    </r>
  </si>
  <si>
    <r>
      <rPr>
        <sz val="14"/>
        <color theme="1"/>
        <rFont val="標楷體"/>
        <family val="4"/>
        <charset val="136"/>
      </rPr>
      <t>施厝寮大排</t>
    </r>
  </si>
  <si>
    <r>
      <rPr>
        <sz val="14"/>
        <color theme="1"/>
        <rFont val="標楷體"/>
        <family val="4"/>
        <charset val="136"/>
      </rPr>
      <t>馬公厝排水</t>
    </r>
  </si>
  <si>
    <r>
      <rPr>
        <sz val="14"/>
        <color theme="1"/>
        <rFont val="標楷體"/>
        <family val="4"/>
        <charset val="136"/>
      </rPr>
      <t>八角亭大排</t>
    </r>
  </si>
  <si>
    <r>
      <rPr>
        <sz val="14"/>
        <color theme="1"/>
        <rFont val="標楷體"/>
        <family val="4"/>
        <charset val="136"/>
      </rPr>
      <t>延潭大排</t>
    </r>
  </si>
  <si>
    <r>
      <rPr>
        <sz val="14"/>
        <color theme="1"/>
        <rFont val="標楷體"/>
        <family val="4"/>
        <charset val="136"/>
      </rPr>
      <t>中央大排</t>
    </r>
  </si>
  <si>
    <r>
      <rPr>
        <sz val="14"/>
        <color theme="1"/>
        <rFont val="標楷體"/>
        <family val="4"/>
        <charset val="136"/>
      </rPr>
      <t>牛挑灣溪排水系統</t>
    </r>
  </si>
  <si>
    <r>
      <rPr>
        <sz val="14"/>
        <color theme="1"/>
        <rFont val="標楷體"/>
        <family val="4"/>
        <charset val="136"/>
      </rPr>
      <t>舊頂埤頭大排</t>
    </r>
  </si>
  <si>
    <t>施厝寮大排施厝寮排水第二號橋下游治理工程</t>
    <phoneticPr fontId="18" type="noConversion"/>
  </si>
  <si>
    <t>大義崙大排油車橋下游治理工程(一)</t>
    <phoneticPr fontId="18" type="noConversion"/>
  </si>
  <si>
    <t>延潭大排仁剛橋上游治理工程</t>
    <phoneticPr fontId="18" type="noConversion"/>
  </si>
  <si>
    <t>牛挑灣溪排水牛挑灣橋下游治理工程</t>
    <phoneticPr fontId="18" type="noConversion"/>
  </si>
  <si>
    <t>大義崙大排油車橋下游治理工程(二)</t>
    <phoneticPr fontId="18" type="noConversion"/>
  </si>
  <si>
    <r>
      <rPr>
        <sz val="14"/>
        <color theme="1"/>
        <rFont val="標楷體"/>
        <family val="4"/>
        <charset val="136"/>
      </rPr>
      <t>舊虎尾溪快速道路段治理工程</t>
    </r>
  </si>
  <si>
    <r>
      <rPr>
        <sz val="14"/>
        <color theme="1"/>
        <rFont val="標楷體"/>
        <family val="4"/>
        <charset val="136"/>
      </rPr>
      <t>排水路</t>
    </r>
    <r>
      <rPr>
        <sz val="14"/>
        <color theme="1"/>
        <rFont val="Times New Roman"/>
        <family val="1"/>
      </rPr>
      <t>666m(17k+950-18k616)</t>
    </r>
  </si>
  <si>
    <r>
      <rPr>
        <sz val="14"/>
        <color theme="1"/>
        <rFont val="標楷體"/>
        <family val="4"/>
        <charset val="136"/>
      </rPr>
      <t>後溝子大排分洪水路治理工程</t>
    </r>
  </si>
  <si>
    <r>
      <rPr>
        <sz val="14"/>
        <color theme="1"/>
        <rFont val="標楷體"/>
        <family val="4"/>
        <charset val="136"/>
      </rPr>
      <t>分洪道</t>
    </r>
    <r>
      <rPr>
        <sz val="14"/>
        <color theme="1"/>
        <rFont val="Times New Roman"/>
        <family val="1"/>
      </rPr>
      <t>475m</t>
    </r>
  </si>
  <si>
    <r>
      <rPr>
        <sz val="14"/>
        <color theme="1"/>
        <rFont val="標楷體"/>
        <family val="4"/>
        <charset val="136"/>
      </rPr>
      <t>施厝寮大排施厝寮排水第二號橋下游橋樑改建治理工程</t>
    </r>
  </si>
  <si>
    <r>
      <t>1.</t>
    </r>
    <r>
      <rPr>
        <sz val="14"/>
        <color theme="1"/>
        <rFont val="標楷體"/>
        <family val="4"/>
        <charset val="136"/>
      </rPr>
      <t>中南橋</t>
    </r>
    <r>
      <rPr>
        <sz val="14"/>
        <color theme="1"/>
        <rFont val="Times New Roman"/>
        <family val="1"/>
      </rPr>
      <t>(6k+508)
2.</t>
    </r>
    <r>
      <rPr>
        <sz val="14"/>
        <color theme="1"/>
        <rFont val="標楷體"/>
        <family val="4"/>
        <charset val="136"/>
      </rPr>
      <t>施厝寮排水第二號橋</t>
    </r>
    <r>
      <rPr>
        <sz val="14"/>
        <color theme="1"/>
        <rFont val="Times New Roman"/>
        <family val="1"/>
      </rPr>
      <t>(7k+315)</t>
    </r>
  </si>
  <si>
    <r>
      <rPr>
        <sz val="14"/>
        <color theme="1"/>
        <rFont val="標楷體"/>
        <family val="4"/>
        <charset val="136"/>
      </rPr>
      <t>馬公厝大排龍潭橋上下游治理工程</t>
    </r>
    <r>
      <rPr>
        <sz val="14"/>
        <color theme="1"/>
        <rFont val="Times New Roman"/>
        <family val="1"/>
      </rPr>
      <t>(6K+000~6K+950)</t>
    </r>
  </si>
  <si>
    <r>
      <rPr>
        <sz val="14"/>
        <color theme="1"/>
        <rFont val="標楷體"/>
        <family val="4"/>
        <charset val="136"/>
      </rPr>
      <t>排水路</t>
    </r>
    <r>
      <rPr>
        <sz val="14"/>
        <color theme="1"/>
        <rFont val="Times New Roman"/>
        <family val="1"/>
      </rPr>
      <t>950m</t>
    </r>
  </si>
  <si>
    <r>
      <rPr>
        <sz val="14"/>
        <color theme="1"/>
        <rFont val="標楷體"/>
        <family val="4"/>
        <charset val="136"/>
      </rPr>
      <t>馬公厝大排龍潭橋上下游橋樑改建治理工程</t>
    </r>
  </si>
  <si>
    <r>
      <t>1.</t>
    </r>
    <r>
      <rPr>
        <sz val="14"/>
        <color theme="1"/>
        <rFont val="標楷體"/>
        <family val="4"/>
        <charset val="136"/>
      </rPr>
      <t>龍潭橋</t>
    </r>
    <r>
      <rPr>
        <sz val="14"/>
        <color theme="1"/>
        <rFont val="Times New Roman"/>
        <family val="1"/>
      </rPr>
      <t>(6K+660)
2.</t>
    </r>
    <r>
      <rPr>
        <sz val="14"/>
        <color theme="1"/>
        <rFont val="標楷體"/>
        <family val="4"/>
        <charset val="136"/>
      </rPr>
      <t>仁益橋</t>
    </r>
    <r>
      <rPr>
        <sz val="14"/>
        <color theme="1"/>
        <rFont val="Times New Roman"/>
        <family val="1"/>
      </rPr>
      <t>(6K+950)</t>
    </r>
  </si>
  <si>
    <r>
      <rPr>
        <sz val="14"/>
        <color theme="1"/>
        <rFont val="標楷體"/>
        <family val="4"/>
        <charset val="136"/>
      </rPr>
      <t>羊稠厝大排下崙二號橋至光豐橋加高治理工程</t>
    </r>
  </si>
  <si>
    <r>
      <rPr>
        <sz val="14"/>
        <color theme="1"/>
        <rFont val="標楷體"/>
        <family val="4"/>
        <charset val="136"/>
      </rPr>
      <t>排水路加高</t>
    </r>
    <r>
      <rPr>
        <sz val="14"/>
        <color theme="1"/>
        <rFont val="Times New Roman"/>
        <family val="1"/>
      </rPr>
      <t>350m</t>
    </r>
  </si>
  <si>
    <r>
      <rPr>
        <sz val="14"/>
        <color theme="1"/>
        <rFont val="標楷體"/>
        <family val="4"/>
        <charset val="136"/>
      </rPr>
      <t>新港大排二排水路治理工程</t>
    </r>
  </si>
  <si>
    <r>
      <rPr>
        <sz val="14"/>
        <color theme="1"/>
        <rFont val="標楷體"/>
        <family val="4"/>
        <charset val="136"/>
      </rPr>
      <t>排水路</t>
    </r>
    <r>
      <rPr>
        <sz val="14"/>
        <color theme="1"/>
        <rFont val="Times New Roman"/>
        <family val="1"/>
      </rPr>
      <t>750m</t>
    </r>
  </si>
  <si>
    <r>
      <rPr>
        <sz val="14"/>
        <color theme="1"/>
        <rFont val="標楷體"/>
        <family val="4"/>
        <charset val="136"/>
      </rPr>
      <t>有才寮排水新美橋上游治理工程</t>
    </r>
  </si>
  <si>
    <r>
      <rPr>
        <sz val="14"/>
        <color theme="1"/>
        <rFont val="標楷體"/>
        <family val="4"/>
        <charset val="136"/>
      </rPr>
      <t>排水路</t>
    </r>
    <r>
      <rPr>
        <sz val="14"/>
        <color theme="1"/>
        <rFont val="Times New Roman"/>
        <family val="1"/>
      </rPr>
      <t xml:space="preserve">500m(8k+000-8k+500)       </t>
    </r>
  </si>
  <si>
    <r>
      <rPr>
        <sz val="14"/>
        <color theme="1"/>
        <rFont val="標楷體"/>
        <family val="4"/>
        <charset val="136"/>
      </rPr>
      <t>八角亭大排新厝橋下游治理工程</t>
    </r>
  </si>
  <si>
    <r>
      <rPr>
        <sz val="14"/>
        <color theme="1"/>
        <rFont val="標楷體"/>
        <family val="4"/>
        <charset val="136"/>
      </rPr>
      <t>排水路</t>
    </r>
    <r>
      <rPr>
        <sz val="14"/>
        <color theme="1"/>
        <rFont val="Times New Roman"/>
        <family val="1"/>
      </rPr>
      <t>708m(9k+062-9k+770)</t>
    </r>
  </si>
  <si>
    <r>
      <rPr>
        <sz val="14"/>
        <color theme="1"/>
        <rFont val="標楷體"/>
        <family val="4"/>
        <charset val="136"/>
      </rPr>
      <t>八角亭大排新厝橋下游橋樑改建治理工程</t>
    </r>
  </si>
  <si>
    <r>
      <t>1.</t>
    </r>
    <r>
      <rPr>
        <sz val="14"/>
        <color theme="1"/>
        <rFont val="標楷體"/>
        <family val="4"/>
        <charset val="136"/>
      </rPr>
      <t>隆興橋</t>
    </r>
    <r>
      <rPr>
        <sz val="14"/>
        <color theme="1"/>
        <rFont val="Times New Roman"/>
        <family val="1"/>
      </rPr>
      <t>(9K+315)</t>
    </r>
  </si>
  <si>
    <r>
      <rPr>
        <sz val="14"/>
        <color theme="1"/>
        <rFont val="標楷體"/>
        <family val="4"/>
        <charset val="136"/>
      </rPr>
      <t>新街大排北港滯洪池抽水站新建工程</t>
    </r>
  </si>
  <si>
    <r>
      <t>1.</t>
    </r>
    <r>
      <rPr>
        <sz val="14"/>
        <color theme="1"/>
        <rFont val="標楷體"/>
        <family val="4"/>
        <charset val="136"/>
      </rPr>
      <t>抽水站</t>
    </r>
    <r>
      <rPr>
        <sz val="14"/>
        <color theme="1"/>
        <rFont val="Times New Roman"/>
        <family val="1"/>
      </rPr>
      <t>5cms</t>
    </r>
  </si>
  <si>
    <r>
      <rPr>
        <sz val="14"/>
        <color theme="1"/>
        <rFont val="標楷體"/>
        <family val="4"/>
        <charset val="136"/>
      </rPr>
      <t>牛挑灣溪排水系統</t>
    </r>
    <r>
      <rPr>
        <sz val="14"/>
        <color theme="1"/>
        <rFont val="Times New Roman"/>
        <family val="1"/>
      </rPr>
      <t>-</t>
    </r>
    <r>
      <rPr>
        <sz val="14"/>
        <color theme="1"/>
        <rFont val="標楷體"/>
        <family val="4"/>
        <charset val="136"/>
      </rPr>
      <t>謝厝寮抽水站新建工程</t>
    </r>
  </si>
  <si>
    <r>
      <rPr>
        <sz val="14"/>
        <color theme="1"/>
        <rFont val="標楷體"/>
        <family val="4"/>
        <charset val="136"/>
      </rPr>
      <t>抽水站</t>
    </r>
    <r>
      <rPr>
        <sz val="14"/>
        <color theme="1"/>
        <rFont val="Times New Roman"/>
        <family val="1"/>
      </rPr>
      <t>4cms</t>
    </r>
  </si>
  <si>
    <r>
      <rPr>
        <sz val="14"/>
        <color theme="1"/>
        <rFont val="標楷體"/>
        <family val="4"/>
        <charset val="136"/>
      </rPr>
      <t>延潭大排仁剛橋上游橋樑改建治理工程</t>
    </r>
  </si>
  <si>
    <r>
      <t>1.</t>
    </r>
    <r>
      <rPr>
        <sz val="14"/>
        <color theme="1"/>
        <rFont val="標楷體"/>
        <family val="4"/>
        <charset val="136"/>
      </rPr>
      <t>無名橋</t>
    </r>
    <r>
      <rPr>
        <sz val="14"/>
        <color theme="1"/>
        <rFont val="Times New Roman"/>
        <family val="1"/>
      </rPr>
      <t>1-2(3K+665)
2.</t>
    </r>
    <r>
      <rPr>
        <sz val="14"/>
        <color theme="1"/>
        <rFont val="標楷體"/>
        <family val="4"/>
        <charset val="136"/>
      </rPr>
      <t>無名橋</t>
    </r>
    <r>
      <rPr>
        <sz val="14"/>
        <color theme="1"/>
        <rFont val="Times New Roman"/>
        <family val="1"/>
      </rPr>
      <t>1-3(4K+732.9)</t>
    </r>
  </si>
  <si>
    <r>
      <rPr>
        <sz val="14"/>
        <color theme="1"/>
        <rFont val="標楷體"/>
        <family val="4"/>
        <charset val="136"/>
      </rPr>
      <t>中央排水出口段</t>
    </r>
    <r>
      <rPr>
        <sz val="14"/>
        <color theme="1"/>
        <rFont val="Times New Roman"/>
        <family val="1"/>
      </rPr>
      <t>(0K+000~0K+378)</t>
    </r>
    <r>
      <rPr>
        <sz val="14"/>
        <color theme="1"/>
        <rFont val="標楷體"/>
        <family val="4"/>
        <charset val="136"/>
      </rPr>
      <t>治理工程</t>
    </r>
  </si>
  <si>
    <r>
      <rPr>
        <sz val="14"/>
        <color theme="1"/>
        <rFont val="標楷體"/>
        <family val="4"/>
        <charset val="136"/>
      </rPr>
      <t>道路墊高及排水路改善</t>
    </r>
    <r>
      <rPr>
        <sz val="14"/>
        <color theme="1"/>
        <rFont val="Times New Roman"/>
        <family val="1"/>
      </rPr>
      <t>378m(0K+000~0K+378)</t>
    </r>
  </si>
  <si>
    <r>
      <rPr>
        <sz val="14"/>
        <color theme="1"/>
        <rFont val="標楷體"/>
        <family val="4"/>
        <charset val="136"/>
      </rPr>
      <t>中央排水出口段</t>
    </r>
    <r>
      <rPr>
        <sz val="14"/>
        <color theme="1"/>
        <rFont val="Times New Roman"/>
        <family val="1"/>
      </rPr>
      <t>(0K+000~0K+378)</t>
    </r>
    <r>
      <rPr>
        <sz val="14"/>
        <color theme="1"/>
        <rFont val="標楷體"/>
        <family val="4"/>
        <charset val="136"/>
      </rPr>
      <t>橋梁改建治理工程</t>
    </r>
  </si>
  <si>
    <r>
      <t>1.</t>
    </r>
    <r>
      <rPr>
        <sz val="14"/>
        <color theme="1"/>
        <rFont val="標楷體"/>
        <family val="4"/>
        <charset val="136"/>
      </rPr>
      <t>無名橋</t>
    </r>
    <r>
      <rPr>
        <sz val="14"/>
        <color theme="1"/>
        <rFont val="Times New Roman"/>
        <family val="1"/>
      </rPr>
      <t>1(0K+000)
2.</t>
    </r>
    <r>
      <rPr>
        <sz val="14"/>
        <color theme="1"/>
        <rFont val="標楷體"/>
        <family val="4"/>
        <charset val="136"/>
      </rPr>
      <t>無名橋</t>
    </r>
    <r>
      <rPr>
        <sz val="14"/>
        <color theme="1"/>
        <rFont val="Times New Roman"/>
        <family val="1"/>
      </rPr>
      <t>2(0K+378)</t>
    </r>
  </si>
  <si>
    <r>
      <rPr>
        <sz val="14"/>
        <color theme="1"/>
        <rFont val="標楷體"/>
        <family val="4"/>
        <charset val="136"/>
      </rPr>
      <t>排水路</t>
    </r>
    <r>
      <rPr>
        <sz val="14"/>
        <color theme="1"/>
        <rFont val="Times New Roman"/>
        <family val="1"/>
      </rPr>
      <t>1,076m</t>
    </r>
    <r>
      <rPr>
        <sz val="14"/>
        <color theme="1"/>
        <rFont val="標楷體"/>
        <family val="4"/>
        <charset val="136"/>
      </rPr>
      <t>（</t>
    </r>
    <r>
      <rPr>
        <sz val="14"/>
        <color theme="1"/>
        <rFont val="Times New Roman"/>
        <family val="1"/>
      </rPr>
      <t>12K+640~13K+716</t>
    </r>
    <r>
      <rPr>
        <sz val="14"/>
        <color theme="1"/>
        <rFont val="標楷體"/>
        <family val="4"/>
        <charset val="136"/>
      </rPr>
      <t>）</t>
    </r>
    <phoneticPr fontId="18" type="noConversion"/>
  </si>
  <si>
    <r>
      <rPr>
        <sz val="14"/>
        <color theme="1"/>
        <rFont val="標楷體"/>
        <family val="4"/>
        <charset val="136"/>
      </rPr>
      <t>牛挑灣溪排水牛挑灣橋橋樑改建治理工程</t>
    </r>
  </si>
  <si>
    <r>
      <rPr>
        <sz val="14"/>
        <color theme="1"/>
        <rFont val="標楷體"/>
        <family val="4"/>
        <charset val="136"/>
      </rPr>
      <t>牛挑灣橋</t>
    </r>
    <r>
      <rPr>
        <sz val="14"/>
        <color theme="1"/>
        <rFont val="Times New Roman"/>
        <family val="1"/>
      </rPr>
      <t>(13k+716)</t>
    </r>
  </si>
  <si>
    <r>
      <rPr>
        <sz val="14"/>
        <color theme="1"/>
        <rFont val="標楷體"/>
        <family val="4"/>
        <charset val="136"/>
      </rPr>
      <t>舊頂埤頭大排出口段治理工程</t>
    </r>
  </si>
  <si>
    <r>
      <rPr>
        <sz val="14"/>
        <color theme="1"/>
        <rFont val="標楷體"/>
        <family val="4"/>
        <charset val="136"/>
      </rPr>
      <t>排水路</t>
    </r>
    <r>
      <rPr>
        <sz val="14"/>
        <color theme="1"/>
        <rFont val="Times New Roman"/>
        <family val="1"/>
      </rPr>
      <t>800m(0k+000-0k+800)</t>
    </r>
  </si>
  <si>
    <r>
      <rPr>
        <sz val="14"/>
        <color theme="1"/>
        <rFont val="標楷體"/>
        <family val="4"/>
        <charset val="136"/>
      </rPr>
      <t>舊頂埤頭大排出口段橋樑改建工程</t>
    </r>
  </si>
  <si>
    <r>
      <t>1.</t>
    </r>
    <r>
      <rPr>
        <sz val="14"/>
        <color theme="1"/>
        <rFont val="標楷體"/>
        <family val="4"/>
        <charset val="136"/>
      </rPr>
      <t>引西圳橋</t>
    </r>
    <r>
      <rPr>
        <sz val="14"/>
        <color theme="1"/>
        <rFont val="Times New Roman"/>
        <family val="1"/>
      </rPr>
      <t>(0k+639)</t>
    </r>
  </si>
  <si>
    <r>
      <rPr>
        <sz val="14"/>
        <color theme="1"/>
        <rFont val="標楷體"/>
        <family val="4"/>
        <charset val="136"/>
      </rPr>
      <t>港尾大排治理工程</t>
    </r>
  </si>
  <si>
    <r>
      <rPr>
        <sz val="14"/>
        <color theme="1"/>
        <rFont val="標楷體"/>
        <family val="4"/>
        <charset val="136"/>
      </rPr>
      <t>排水路</t>
    </r>
    <r>
      <rPr>
        <sz val="14"/>
        <color theme="1"/>
        <rFont val="Times New Roman"/>
        <family val="1"/>
      </rPr>
      <t>500M</t>
    </r>
  </si>
  <si>
    <r>
      <rPr>
        <sz val="14"/>
        <rFont val="標楷體"/>
        <family val="4"/>
        <charset val="136"/>
      </rPr>
      <t>大林鎮</t>
    </r>
  </si>
  <si>
    <r>
      <rPr>
        <sz val="14"/>
        <rFont val="標楷體"/>
        <family val="4"/>
        <charset val="136"/>
      </rPr>
      <t>太保市</t>
    </r>
  </si>
  <si>
    <r>
      <rPr>
        <sz val="14"/>
        <rFont val="標楷體"/>
        <family val="4"/>
        <charset val="136"/>
      </rPr>
      <t>鹿草鄉</t>
    </r>
  </si>
  <si>
    <r>
      <rPr>
        <sz val="14"/>
        <rFont val="標楷體"/>
        <family val="4"/>
        <charset val="136"/>
      </rPr>
      <t>六腳鄉</t>
    </r>
  </si>
  <si>
    <r>
      <rPr>
        <sz val="14"/>
        <rFont val="標楷體"/>
        <family val="4"/>
        <charset val="136"/>
      </rPr>
      <t>義竹鄉</t>
    </r>
  </si>
  <si>
    <r>
      <rPr>
        <sz val="14"/>
        <rFont val="標楷體"/>
        <family val="4"/>
        <charset val="136"/>
      </rPr>
      <t>民雄鄉</t>
    </r>
  </si>
  <si>
    <r>
      <rPr>
        <sz val="14"/>
        <rFont val="標楷體"/>
        <family val="4"/>
        <charset val="136"/>
      </rPr>
      <t>布袋鎮</t>
    </r>
  </si>
  <si>
    <r>
      <rPr>
        <sz val="14"/>
        <rFont val="標楷體"/>
        <family val="4"/>
        <charset val="136"/>
      </rPr>
      <t>朴子市</t>
    </r>
  </si>
  <si>
    <t>荷包嶼排水系統</t>
  </si>
  <si>
    <t>八掌溪支流排水系統</t>
  </si>
  <si>
    <t>六腳排水系統</t>
  </si>
  <si>
    <t>新埤排水系統</t>
  </si>
  <si>
    <t>龍宮溪排水系統</t>
  </si>
  <si>
    <t>埤子頭排水系統</t>
  </si>
  <si>
    <t>荷苞嶼排水系統</t>
  </si>
  <si>
    <t>金陵排水系統</t>
  </si>
  <si>
    <t>朴子溪支流排水系統</t>
  </si>
  <si>
    <r>
      <rPr>
        <sz val="14"/>
        <rFont val="標楷體"/>
        <family val="4"/>
        <charset val="136"/>
      </rPr>
      <t>早知排水早知橋下游段治理工程</t>
    </r>
  </si>
  <si>
    <r>
      <rPr>
        <sz val="14"/>
        <rFont val="標楷體"/>
        <family val="4"/>
        <charset val="136"/>
      </rPr>
      <t>排水路</t>
    </r>
    <r>
      <rPr>
        <sz val="14"/>
        <rFont val="Times New Roman"/>
        <family val="1"/>
      </rPr>
      <t>756m</t>
    </r>
  </si>
  <si>
    <r>
      <rPr>
        <sz val="14"/>
        <rFont val="標楷體"/>
        <family val="4"/>
        <charset val="136"/>
      </rPr>
      <t>春珠排水</t>
    </r>
    <r>
      <rPr>
        <sz val="14"/>
        <rFont val="Times New Roman"/>
        <family val="1"/>
      </rPr>
      <t>(</t>
    </r>
    <r>
      <rPr>
        <sz val="14"/>
        <rFont val="標楷體"/>
        <family val="4"/>
        <charset val="136"/>
      </rPr>
      <t>三塊厝無名橋下游段</t>
    </r>
    <r>
      <rPr>
        <sz val="14"/>
        <rFont val="Times New Roman"/>
        <family val="1"/>
      </rPr>
      <t>)</t>
    </r>
    <r>
      <rPr>
        <sz val="14"/>
        <rFont val="標楷體"/>
        <family val="4"/>
        <charset val="136"/>
      </rPr>
      <t>治理工程</t>
    </r>
  </si>
  <si>
    <r>
      <rPr>
        <sz val="14"/>
        <rFont val="標楷體"/>
        <family val="4"/>
        <charset val="136"/>
      </rPr>
      <t>排水路</t>
    </r>
    <r>
      <rPr>
        <sz val="14"/>
        <rFont val="Times New Roman"/>
        <family val="1"/>
      </rPr>
      <t>700m</t>
    </r>
  </si>
  <si>
    <r>
      <rPr>
        <sz val="14"/>
        <rFont val="標楷體"/>
        <family val="4"/>
        <charset val="136"/>
      </rPr>
      <t>南靖排水</t>
    </r>
    <r>
      <rPr>
        <sz val="14"/>
        <rFont val="Times New Roman"/>
        <family val="1"/>
      </rPr>
      <t>(</t>
    </r>
    <r>
      <rPr>
        <sz val="14"/>
        <rFont val="標楷體"/>
        <family val="4"/>
        <charset val="136"/>
      </rPr>
      <t>台糖鐵路橋至中山高速公路段</t>
    </r>
    <r>
      <rPr>
        <sz val="14"/>
        <rFont val="Times New Roman"/>
        <family val="1"/>
      </rPr>
      <t>)</t>
    </r>
    <r>
      <rPr>
        <sz val="14"/>
        <rFont val="標楷體"/>
        <family val="4"/>
        <charset val="136"/>
      </rPr>
      <t>治理工程</t>
    </r>
  </si>
  <si>
    <r>
      <rPr>
        <sz val="14"/>
        <rFont val="標楷體"/>
        <family val="4"/>
        <charset val="136"/>
      </rPr>
      <t>排水路</t>
    </r>
    <r>
      <rPr>
        <sz val="14"/>
        <rFont val="Times New Roman"/>
        <family val="1"/>
      </rPr>
      <t>742m</t>
    </r>
  </si>
  <si>
    <r>
      <rPr>
        <sz val="14"/>
        <rFont val="標楷體"/>
        <family val="4"/>
        <charset val="136"/>
      </rPr>
      <t>六腳排水</t>
    </r>
    <r>
      <rPr>
        <sz val="14"/>
        <rFont val="Times New Roman"/>
        <family val="1"/>
      </rPr>
      <t>(</t>
    </r>
    <r>
      <rPr>
        <sz val="14"/>
        <rFont val="標楷體"/>
        <family val="4"/>
        <charset val="136"/>
      </rPr>
      <t>六家佃橋下游段</t>
    </r>
    <r>
      <rPr>
        <sz val="14"/>
        <rFont val="Times New Roman"/>
        <family val="1"/>
      </rPr>
      <t>)</t>
    </r>
    <r>
      <rPr>
        <sz val="14"/>
        <rFont val="標楷體"/>
        <family val="4"/>
        <charset val="136"/>
      </rPr>
      <t>治理工程</t>
    </r>
  </si>
  <si>
    <r>
      <rPr>
        <sz val="14"/>
        <rFont val="標楷體"/>
        <family val="4"/>
        <charset val="136"/>
      </rPr>
      <t>排水路</t>
    </r>
    <r>
      <rPr>
        <sz val="14"/>
        <rFont val="Times New Roman"/>
        <family val="1"/>
      </rPr>
      <t>450m</t>
    </r>
  </si>
  <si>
    <r>
      <rPr>
        <sz val="14"/>
        <rFont val="標楷體"/>
        <family val="4"/>
        <charset val="136"/>
      </rPr>
      <t>新埤排水</t>
    </r>
    <r>
      <rPr>
        <sz val="14"/>
        <rFont val="Times New Roman"/>
        <family val="1"/>
      </rPr>
      <t>(</t>
    </r>
    <r>
      <rPr>
        <sz val="14"/>
        <rFont val="標楷體"/>
        <family val="4"/>
        <charset val="136"/>
      </rPr>
      <t>瓦厝橋下游段</t>
    </r>
    <r>
      <rPr>
        <sz val="14"/>
        <rFont val="Times New Roman"/>
        <family val="1"/>
      </rPr>
      <t>)</t>
    </r>
    <r>
      <rPr>
        <sz val="14"/>
        <rFont val="標楷體"/>
        <family val="4"/>
        <charset val="136"/>
      </rPr>
      <t>治理工程</t>
    </r>
  </si>
  <si>
    <r>
      <rPr>
        <sz val="14"/>
        <rFont val="標楷體"/>
        <family val="4"/>
        <charset val="136"/>
      </rPr>
      <t>排水路</t>
    </r>
    <r>
      <rPr>
        <sz val="14"/>
        <rFont val="Times New Roman"/>
        <family val="1"/>
      </rPr>
      <t>290m</t>
    </r>
  </si>
  <si>
    <r>
      <rPr>
        <sz val="14"/>
        <rFont val="標楷體"/>
        <family val="4"/>
        <charset val="136"/>
      </rPr>
      <t>溪墘排水</t>
    </r>
    <r>
      <rPr>
        <sz val="14"/>
        <rFont val="Times New Roman"/>
        <family val="1"/>
      </rPr>
      <t>(</t>
    </r>
    <r>
      <rPr>
        <sz val="14"/>
        <rFont val="標楷體"/>
        <family val="4"/>
        <charset val="136"/>
      </rPr>
      <t>義布橋下游至永華橋</t>
    </r>
    <r>
      <rPr>
        <sz val="14"/>
        <rFont val="Times New Roman"/>
        <family val="1"/>
      </rPr>
      <t>)</t>
    </r>
    <r>
      <rPr>
        <sz val="14"/>
        <rFont val="標楷體"/>
        <family val="4"/>
        <charset val="136"/>
      </rPr>
      <t>治理工程</t>
    </r>
    <r>
      <rPr>
        <sz val="14"/>
        <rFont val="Times New Roman"/>
        <family val="1"/>
      </rPr>
      <t>(2K+000~4K+002)</t>
    </r>
  </si>
  <si>
    <r>
      <t>1.L</t>
    </r>
    <r>
      <rPr>
        <sz val="14"/>
        <rFont val="標楷體"/>
        <family val="4"/>
        <charset val="136"/>
      </rPr>
      <t>型擋土牆</t>
    </r>
    <r>
      <rPr>
        <sz val="14"/>
        <rFont val="Times New Roman"/>
        <family val="1"/>
      </rPr>
      <t>(H=1.3m L=2830m)
2.</t>
    </r>
    <r>
      <rPr>
        <sz val="14"/>
        <rFont val="標楷體"/>
        <family val="4"/>
        <charset val="136"/>
      </rPr>
      <t>植筋加高</t>
    </r>
    <r>
      <rPr>
        <sz val="14"/>
        <rFont val="Times New Roman"/>
        <family val="1"/>
      </rPr>
      <t>(H=0.8 L=1370m)
3.</t>
    </r>
    <r>
      <rPr>
        <sz val="14"/>
        <rFont val="標楷體"/>
        <family val="4"/>
        <charset val="136"/>
      </rPr>
      <t>省力型手動水門機組</t>
    </r>
    <r>
      <rPr>
        <sz val="14"/>
        <rFont val="Times New Roman"/>
        <family val="1"/>
      </rPr>
      <t>(2m*2m)</t>
    </r>
    <r>
      <rPr>
        <sz val="14"/>
        <rFont val="標楷體"/>
        <family val="4"/>
        <charset val="136"/>
      </rPr>
      <t>兩座</t>
    </r>
    <r>
      <rPr>
        <sz val="14"/>
        <rFont val="Times New Roman"/>
        <family val="1"/>
      </rPr>
      <t xml:space="preserve"> 
4.</t>
    </r>
    <r>
      <rPr>
        <sz val="14"/>
        <rFont val="標楷體"/>
        <family val="4"/>
        <charset val="136"/>
      </rPr>
      <t>箱涵一座</t>
    </r>
    <r>
      <rPr>
        <sz val="14"/>
        <rFont val="Times New Roman"/>
        <family val="1"/>
      </rPr>
      <t>(W*H=2m*2m</t>
    </r>
    <r>
      <rPr>
        <sz val="14"/>
        <rFont val="標楷體"/>
        <family val="4"/>
        <charset val="136"/>
      </rPr>
      <t>雙孔</t>
    </r>
    <r>
      <rPr>
        <sz val="14"/>
        <rFont val="Times New Roman"/>
        <family val="1"/>
      </rPr>
      <t>)
5.AC</t>
    </r>
    <r>
      <rPr>
        <sz val="14"/>
        <rFont val="標楷體"/>
        <family val="4"/>
        <charset val="136"/>
      </rPr>
      <t>防汛道路</t>
    </r>
    <r>
      <rPr>
        <sz val="14"/>
        <rFont val="Times New Roman"/>
        <family val="1"/>
      </rPr>
      <t>1370m
6.PC</t>
    </r>
    <r>
      <rPr>
        <sz val="14"/>
        <rFont val="標楷體"/>
        <family val="4"/>
        <charset val="136"/>
      </rPr>
      <t>防汛道路</t>
    </r>
    <r>
      <rPr>
        <sz val="14"/>
        <rFont val="Times New Roman"/>
        <family val="1"/>
      </rPr>
      <t xml:space="preserve">2830m                                                                       </t>
    </r>
  </si>
  <si>
    <r>
      <rPr>
        <sz val="14"/>
        <rFont val="標楷體"/>
        <family val="4"/>
        <charset val="136"/>
      </rPr>
      <t>民雄鄉民雄排水</t>
    </r>
    <r>
      <rPr>
        <sz val="14"/>
        <rFont val="Times New Roman"/>
        <family val="1"/>
      </rPr>
      <t>(</t>
    </r>
    <r>
      <rPr>
        <sz val="14"/>
        <rFont val="標楷體"/>
        <family val="4"/>
        <charset val="136"/>
      </rPr>
      <t>台</t>
    </r>
    <r>
      <rPr>
        <sz val="14"/>
        <rFont val="Times New Roman"/>
        <family val="1"/>
      </rPr>
      <t>1</t>
    </r>
    <r>
      <rPr>
        <sz val="14"/>
        <rFont val="標楷體"/>
        <family val="4"/>
        <charset val="136"/>
      </rPr>
      <t>線上游段</t>
    </r>
    <r>
      <rPr>
        <sz val="14"/>
        <rFont val="Times New Roman"/>
        <family val="1"/>
      </rPr>
      <t>)</t>
    </r>
    <r>
      <rPr>
        <sz val="14"/>
        <rFont val="標楷體"/>
        <family val="4"/>
        <charset val="136"/>
      </rPr>
      <t>右岸護岸改善治理工程</t>
    </r>
  </si>
  <si>
    <r>
      <rPr>
        <sz val="14"/>
        <rFont val="標楷體"/>
        <family val="4"/>
        <charset val="136"/>
      </rPr>
      <t>護岸改善</t>
    </r>
    <r>
      <rPr>
        <sz val="14"/>
        <rFont val="Times New Roman"/>
        <family val="1"/>
      </rPr>
      <t>300</t>
    </r>
    <r>
      <rPr>
        <sz val="14"/>
        <rFont val="標楷體"/>
        <family val="4"/>
        <charset val="136"/>
      </rPr>
      <t>公尺</t>
    </r>
  </si>
  <si>
    <r>
      <rPr>
        <sz val="14"/>
        <rFont val="標楷體"/>
        <family val="4"/>
        <charset val="136"/>
      </rPr>
      <t>陳井寮滯洪池工程</t>
    </r>
  </si>
  <si>
    <r>
      <rPr>
        <sz val="14"/>
        <rFont val="標楷體"/>
        <family val="4"/>
        <charset val="136"/>
      </rPr>
      <t>滯洪池</t>
    </r>
    <r>
      <rPr>
        <sz val="14"/>
        <rFont val="Times New Roman"/>
        <family val="1"/>
      </rPr>
      <t>2.87</t>
    </r>
    <r>
      <rPr>
        <sz val="14"/>
        <rFont val="標楷體"/>
        <family val="4"/>
        <charset val="136"/>
      </rPr>
      <t>公頃</t>
    </r>
  </si>
  <si>
    <r>
      <rPr>
        <sz val="14"/>
        <rFont val="標楷體"/>
        <family val="4"/>
        <charset val="136"/>
      </rPr>
      <t>貴舍排水下庄橋下游改善治理工程</t>
    </r>
  </si>
  <si>
    <r>
      <rPr>
        <sz val="14"/>
        <rFont val="標楷體"/>
        <family val="4"/>
        <charset val="136"/>
      </rPr>
      <t>排水路改善</t>
    </r>
    <r>
      <rPr>
        <sz val="14"/>
        <rFont val="Times New Roman"/>
        <family val="1"/>
      </rPr>
      <t>1120</t>
    </r>
    <r>
      <rPr>
        <sz val="14"/>
        <rFont val="標楷體"/>
        <family val="4"/>
        <charset val="136"/>
      </rPr>
      <t>公尺</t>
    </r>
  </si>
  <si>
    <r>
      <rPr>
        <sz val="14"/>
        <rFont val="標楷體"/>
        <family val="4"/>
        <charset val="136"/>
      </rPr>
      <t>荷苞嶼排水系統</t>
    </r>
    <r>
      <rPr>
        <sz val="14"/>
        <rFont val="Times New Roman"/>
        <family val="1"/>
      </rPr>
      <t>-</t>
    </r>
    <r>
      <rPr>
        <sz val="14"/>
        <rFont val="標楷體"/>
        <family val="4"/>
        <charset val="136"/>
      </rPr>
      <t>鴨母寮排水路治理工程</t>
    </r>
  </si>
  <si>
    <r>
      <rPr>
        <sz val="14"/>
        <rFont val="標楷體"/>
        <family val="4"/>
        <charset val="136"/>
      </rPr>
      <t>排水路</t>
    </r>
    <r>
      <rPr>
        <sz val="14"/>
        <rFont val="Times New Roman"/>
        <family val="1"/>
      </rPr>
      <t>477m</t>
    </r>
  </si>
  <si>
    <r>
      <rPr>
        <sz val="14"/>
        <rFont val="標楷體"/>
        <family val="4"/>
        <charset val="136"/>
      </rPr>
      <t>朴子溪支流</t>
    </r>
    <r>
      <rPr>
        <sz val="14"/>
        <rFont val="Times New Roman"/>
        <family val="1"/>
      </rPr>
      <t>-</t>
    </r>
    <r>
      <rPr>
        <sz val="14"/>
        <rFont val="標楷體"/>
        <family val="4"/>
        <charset val="136"/>
      </rPr>
      <t>鴨母坔排水治理工程</t>
    </r>
    <r>
      <rPr>
        <sz val="14"/>
        <rFont val="Times New Roman"/>
        <family val="1"/>
      </rPr>
      <t>(</t>
    </r>
    <r>
      <rPr>
        <sz val="14"/>
        <rFont val="標楷體"/>
        <family val="4"/>
        <charset val="136"/>
      </rPr>
      <t>三工區</t>
    </r>
    <r>
      <rPr>
        <sz val="14"/>
        <rFont val="Times New Roman"/>
        <family val="1"/>
      </rPr>
      <t>)</t>
    </r>
    <phoneticPr fontId="18" type="noConversion"/>
  </si>
  <si>
    <r>
      <rPr>
        <sz val="14"/>
        <rFont val="標楷體"/>
        <family val="4"/>
        <charset val="136"/>
      </rPr>
      <t>鴨母坔排水改善</t>
    </r>
    <r>
      <rPr>
        <sz val="14"/>
        <rFont val="Times New Roman"/>
        <family val="1"/>
      </rPr>
      <t>1100m</t>
    </r>
    <phoneticPr fontId="18" type="noConversion"/>
  </si>
  <si>
    <r>
      <rPr>
        <sz val="14"/>
        <rFont val="標楷體"/>
        <family val="4"/>
        <charset val="136"/>
      </rPr>
      <t>北中林排水榮通橋下游段治理工程</t>
    </r>
  </si>
  <si>
    <r>
      <rPr>
        <sz val="14"/>
        <rFont val="標楷體"/>
        <family val="4"/>
        <charset val="136"/>
      </rPr>
      <t>排水路</t>
    </r>
    <r>
      <rPr>
        <sz val="14"/>
        <rFont val="Times New Roman"/>
        <family val="1"/>
      </rPr>
      <t>433m</t>
    </r>
  </si>
  <si>
    <r>
      <rPr>
        <sz val="14"/>
        <rFont val="標楷體"/>
        <family val="4"/>
        <charset val="136"/>
      </rPr>
      <t>後溝尾排水</t>
    </r>
    <r>
      <rPr>
        <sz val="14"/>
        <rFont val="Times New Roman"/>
        <family val="1"/>
      </rPr>
      <t>(</t>
    </r>
    <r>
      <rPr>
        <sz val="14"/>
        <rFont val="標楷體"/>
        <family val="4"/>
        <charset val="136"/>
      </rPr>
      <t>高鐵橋下游段</t>
    </r>
    <r>
      <rPr>
        <sz val="14"/>
        <rFont val="Times New Roman"/>
        <family val="1"/>
      </rPr>
      <t>)</t>
    </r>
    <r>
      <rPr>
        <sz val="14"/>
        <rFont val="標楷體"/>
        <family val="4"/>
        <charset val="136"/>
      </rPr>
      <t>治理工程</t>
    </r>
  </si>
  <si>
    <r>
      <rPr>
        <sz val="14"/>
        <rFont val="標楷體"/>
        <family val="4"/>
        <charset val="136"/>
      </rPr>
      <t>出口閘門及排水路</t>
    </r>
    <r>
      <rPr>
        <sz val="14"/>
        <rFont val="Times New Roman"/>
        <family val="1"/>
      </rPr>
      <t>1100m</t>
    </r>
  </si>
  <si>
    <r>
      <rPr>
        <sz val="14"/>
        <rFont val="標楷體"/>
        <family val="4"/>
        <charset val="136"/>
      </rPr>
      <t>布袋鎮金陵排水與支線匯流口治理工程</t>
    </r>
  </si>
  <si>
    <r>
      <rPr>
        <sz val="14"/>
        <rFont val="標楷體"/>
        <family val="4"/>
        <charset val="136"/>
      </rPr>
      <t>排水路改善</t>
    </r>
    <r>
      <rPr>
        <sz val="14"/>
        <rFont val="Times New Roman"/>
        <family val="1"/>
      </rPr>
      <t>320</t>
    </r>
    <r>
      <rPr>
        <sz val="14"/>
        <rFont val="標楷體"/>
        <family val="4"/>
        <charset val="136"/>
      </rPr>
      <t>公尺</t>
    </r>
  </si>
  <si>
    <r>
      <rPr>
        <sz val="14"/>
        <rFont val="標楷體"/>
        <family val="4"/>
        <charset val="136"/>
      </rPr>
      <t>民雄鄉大崎村鳳凰社區防護工程</t>
    </r>
  </si>
  <si>
    <r>
      <rPr>
        <sz val="14"/>
        <color theme="1"/>
        <rFont val="標楷體"/>
        <family val="4"/>
        <charset val="136"/>
      </rPr>
      <t>桃園市</t>
    </r>
    <phoneticPr fontId="18" type="noConversion"/>
  </si>
  <si>
    <r>
      <rPr>
        <sz val="14"/>
        <color theme="1"/>
        <rFont val="標楷體"/>
        <family val="4"/>
        <charset val="136"/>
      </rPr>
      <t>排水路</t>
    </r>
    <r>
      <rPr>
        <sz val="14"/>
        <color theme="1"/>
        <rFont val="Times New Roman"/>
        <family val="1"/>
      </rPr>
      <t>1,225m(6k+090-7k+315)</t>
    </r>
    <phoneticPr fontId="18" type="noConversion"/>
  </si>
  <si>
    <r>
      <rPr>
        <sz val="14"/>
        <color theme="1"/>
        <rFont val="標楷體"/>
        <family val="4"/>
        <charset val="136"/>
      </rPr>
      <t>排水路</t>
    </r>
    <r>
      <rPr>
        <sz val="14"/>
        <color theme="1"/>
        <rFont val="Times New Roman"/>
        <family val="1"/>
      </rPr>
      <t>1,233m(3k+500-4k+733)</t>
    </r>
    <phoneticPr fontId="18" type="noConversion"/>
  </si>
  <si>
    <r>
      <rPr>
        <sz val="14"/>
        <rFont val="標楷體"/>
        <family val="4"/>
        <charset val="136"/>
      </rPr>
      <t>六腳排水</t>
    </r>
    <r>
      <rPr>
        <sz val="14"/>
        <rFont val="Times New Roman"/>
        <family val="1"/>
      </rPr>
      <t>(</t>
    </r>
    <r>
      <rPr>
        <sz val="14"/>
        <rFont val="標楷體"/>
        <family val="4"/>
        <charset val="136"/>
      </rPr>
      <t>十字橋下游段</t>
    </r>
    <r>
      <rPr>
        <sz val="14"/>
        <rFont val="Times New Roman"/>
        <family val="1"/>
      </rPr>
      <t>)</t>
    </r>
    <r>
      <rPr>
        <sz val="14"/>
        <rFont val="標楷體"/>
        <family val="4"/>
        <charset val="136"/>
      </rPr>
      <t>治理工程</t>
    </r>
    <phoneticPr fontId="18" type="noConversion"/>
  </si>
  <si>
    <r>
      <rPr>
        <sz val="14"/>
        <rFont val="標楷體"/>
        <family val="4"/>
        <charset val="136"/>
      </rPr>
      <t>排水路</t>
    </r>
    <r>
      <rPr>
        <sz val="14"/>
        <rFont val="Times New Roman"/>
        <family val="1"/>
      </rPr>
      <t>750m</t>
    </r>
    <phoneticPr fontId="18" type="noConversion"/>
  </si>
  <si>
    <r>
      <rPr>
        <sz val="14"/>
        <rFont val="標楷體"/>
        <family val="4"/>
        <charset val="136"/>
      </rPr>
      <t>新埤排水</t>
    </r>
    <r>
      <rPr>
        <sz val="14"/>
        <rFont val="Times New Roman"/>
        <family val="1"/>
      </rPr>
      <t>(</t>
    </r>
    <r>
      <rPr>
        <sz val="14"/>
        <rFont val="標楷體"/>
        <family val="4"/>
        <charset val="136"/>
      </rPr>
      <t>新田橋下游段</t>
    </r>
    <r>
      <rPr>
        <sz val="14"/>
        <rFont val="Times New Roman"/>
        <family val="1"/>
      </rPr>
      <t>)</t>
    </r>
    <r>
      <rPr>
        <sz val="14"/>
        <rFont val="標楷體"/>
        <family val="4"/>
        <charset val="136"/>
      </rPr>
      <t>治理工程</t>
    </r>
    <phoneticPr fontId="18" type="noConversion"/>
  </si>
  <si>
    <r>
      <rPr>
        <sz val="14"/>
        <rFont val="標楷體"/>
        <family val="4"/>
        <charset val="136"/>
      </rPr>
      <t>排水路</t>
    </r>
    <r>
      <rPr>
        <sz val="14"/>
        <rFont val="Times New Roman"/>
        <family val="1"/>
      </rPr>
      <t>760m</t>
    </r>
    <phoneticPr fontId="18" type="noConversion"/>
  </si>
  <si>
    <t>六河局</t>
    <phoneticPr fontId="18" type="noConversion"/>
  </si>
  <si>
    <r>
      <rPr>
        <sz val="14"/>
        <rFont val="標楷體"/>
        <family val="4"/>
        <charset val="136"/>
      </rPr>
      <t>將軍區</t>
    </r>
    <r>
      <rPr>
        <sz val="14"/>
        <rFont val="Times New Roman"/>
        <family val="1"/>
      </rPr>
      <t xml:space="preserve"> </t>
    </r>
  </si>
  <si>
    <r>
      <rPr>
        <sz val="14"/>
        <rFont val="標楷體"/>
        <family val="4"/>
        <charset val="136"/>
      </rPr>
      <t>安南區</t>
    </r>
  </si>
  <si>
    <r>
      <rPr>
        <sz val="14"/>
        <rFont val="標楷體"/>
        <family val="4"/>
        <charset val="136"/>
      </rPr>
      <t>後壁區</t>
    </r>
  </si>
  <si>
    <r>
      <rPr>
        <sz val="14"/>
        <rFont val="標楷體"/>
        <family val="4"/>
        <charset val="136"/>
      </rPr>
      <t>鹽水區</t>
    </r>
  </si>
  <si>
    <r>
      <rPr>
        <sz val="14"/>
        <rFont val="標楷體"/>
        <family val="4"/>
        <charset val="136"/>
      </rPr>
      <t>新化區</t>
    </r>
  </si>
  <si>
    <r>
      <rPr>
        <sz val="14"/>
        <rFont val="標楷體"/>
        <family val="4"/>
        <charset val="136"/>
      </rPr>
      <t>東山區</t>
    </r>
  </si>
  <si>
    <r>
      <rPr>
        <sz val="14"/>
        <rFont val="標楷體"/>
        <family val="4"/>
        <charset val="136"/>
      </rPr>
      <t>六甲區</t>
    </r>
  </si>
  <si>
    <r>
      <rPr>
        <sz val="14"/>
        <rFont val="標楷體"/>
        <family val="4"/>
        <charset val="136"/>
      </rPr>
      <t>七股區
西港區
佳里區</t>
    </r>
  </si>
  <si>
    <r>
      <rPr>
        <sz val="14"/>
        <rFont val="標楷體"/>
        <family val="4"/>
        <charset val="136"/>
      </rPr>
      <t>新營區</t>
    </r>
  </si>
  <si>
    <r>
      <rPr>
        <sz val="14"/>
        <rFont val="標楷體"/>
        <family val="4"/>
        <charset val="136"/>
      </rPr>
      <t>北門區</t>
    </r>
  </si>
  <si>
    <r>
      <rPr>
        <sz val="14"/>
        <rFont val="標楷體"/>
        <family val="4"/>
        <charset val="136"/>
      </rPr>
      <t>白河區</t>
    </r>
  </si>
  <si>
    <r>
      <rPr>
        <sz val="14"/>
        <rFont val="標楷體"/>
        <family val="4"/>
        <charset val="136"/>
      </rPr>
      <t>山上區</t>
    </r>
  </si>
  <si>
    <t>柳營區
六甲區</t>
    <phoneticPr fontId="18" type="noConversion"/>
  </si>
  <si>
    <r>
      <rPr>
        <sz val="14"/>
        <rFont val="標楷體"/>
        <family val="4"/>
        <charset val="136"/>
      </rPr>
      <t>菁寮排水</t>
    </r>
  </si>
  <si>
    <r>
      <rPr>
        <sz val="14"/>
        <rFont val="標楷體"/>
        <family val="4"/>
        <charset val="136"/>
      </rPr>
      <t>下茄苳排水</t>
    </r>
  </si>
  <si>
    <t>將軍區保源中排一護岸改善工程</t>
    <phoneticPr fontId="18" type="noConversion"/>
  </si>
  <si>
    <t>牛稠子小排四疏洪道</t>
    <phoneticPr fontId="18" type="noConversion"/>
  </si>
  <si>
    <t>東山區三榮里木柵中排區域排水新建護岸工程</t>
    <phoneticPr fontId="18" type="noConversion"/>
  </si>
  <si>
    <t>菁寮排水治理工程第一期</t>
    <phoneticPr fontId="18" type="noConversion"/>
  </si>
  <si>
    <t>龜子港排水治理工程</t>
    <phoneticPr fontId="18" type="noConversion"/>
  </si>
  <si>
    <r>
      <rPr>
        <sz val="14"/>
        <rFont val="標楷體"/>
        <family val="4"/>
        <charset val="136"/>
      </rPr>
      <t>矩形溝</t>
    </r>
    <r>
      <rPr>
        <sz val="14"/>
        <rFont val="Times New Roman"/>
        <family val="1"/>
      </rPr>
      <t>W×H=2.4×2m</t>
    </r>
    <r>
      <rPr>
        <sz val="14"/>
        <rFont val="標楷體"/>
        <family val="4"/>
        <charset val="136"/>
      </rPr>
      <t>、</t>
    </r>
    <r>
      <rPr>
        <sz val="14"/>
        <rFont val="Times New Roman"/>
        <family val="1"/>
      </rPr>
      <t>L=275m</t>
    </r>
  </si>
  <si>
    <r>
      <rPr>
        <sz val="14"/>
        <rFont val="標楷體"/>
        <family val="4"/>
        <charset val="136"/>
      </rPr>
      <t>六塊寮排水</t>
    </r>
    <r>
      <rPr>
        <sz val="14"/>
        <rFont val="Times New Roman"/>
        <family val="1"/>
      </rPr>
      <t>1K+155~2K+320</t>
    </r>
    <r>
      <rPr>
        <sz val="14"/>
        <rFont val="標楷體"/>
        <family val="4"/>
        <charset val="136"/>
      </rPr>
      <t>、</t>
    </r>
    <r>
      <rPr>
        <sz val="14"/>
        <rFont val="Times New Roman"/>
        <family val="1"/>
      </rPr>
      <t>3K+370~3K+505</t>
    </r>
    <r>
      <rPr>
        <sz val="14"/>
        <rFont val="標楷體"/>
        <family val="4"/>
        <charset val="136"/>
      </rPr>
      <t>治理工程</t>
    </r>
    <phoneticPr fontId="18" type="noConversion"/>
  </si>
  <si>
    <r>
      <rPr>
        <sz val="14"/>
        <rFont val="標楷體"/>
        <family val="4"/>
        <charset val="136"/>
      </rPr>
      <t>六塊寮排水</t>
    </r>
    <r>
      <rPr>
        <sz val="14"/>
        <rFont val="Times New Roman"/>
        <family val="1"/>
      </rPr>
      <t>1K+155~2K+320</t>
    </r>
    <r>
      <rPr>
        <sz val="14"/>
        <rFont val="標楷體"/>
        <family val="4"/>
        <charset val="136"/>
      </rPr>
      <t>及</t>
    </r>
    <r>
      <rPr>
        <sz val="14"/>
        <rFont val="Times New Roman"/>
        <family val="1"/>
      </rPr>
      <t>3K+370~3K+505</t>
    </r>
    <phoneticPr fontId="18" type="noConversion"/>
  </si>
  <si>
    <r>
      <t>1.</t>
    </r>
    <r>
      <rPr>
        <sz val="14"/>
        <rFont val="標楷體"/>
        <family val="4"/>
        <charset val="136"/>
      </rPr>
      <t>疏洪道護岸</t>
    </r>
    <r>
      <rPr>
        <sz val="14"/>
        <rFont val="Times New Roman"/>
        <family val="1"/>
      </rPr>
      <t>H:4</t>
    </r>
    <r>
      <rPr>
        <sz val="14"/>
        <rFont val="標楷體"/>
        <family val="4"/>
        <charset val="136"/>
      </rPr>
      <t>公尺</t>
    </r>
    <r>
      <rPr>
        <sz val="14"/>
        <rFont val="Times New Roman"/>
        <family val="1"/>
      </rPr>
      <t>:L:400</t>
    </r>
    <r>
      <rPr>
        <sz val="14"/>
        <rFont val="標楷體"/>
        <family val="4"/>
        <charset val="136"/>
      </rPr>
      <t xml:space="preserve">公尺
</t>
    </r>
    <r>
      <rPr>
        <sz val="14"/>
        <rFont val="Times New Roman"/>
        <family val="1"/>
      </rPr>
      <t>2.</t>
    </r>
    <r>
      <rPr>
        <sz val="14"/>
        <rFont val="標楷體"/>
        <family val="4"/>
        <charset val="136"/>
      </rPr>
      <t xml:space="preserve">匯入岸內排水處加設自電閘門
</t>
    </r>
    <r>
      <rPr>
        <sz val="14"/>
        <rFont val="Times New Roman"/>
        <family val="1"/>
      </rPr>
      <t>3.</t>
    </r>
    <r>
      <rPr>
        <sz val="14"/>
        <rFont val="標楷體"/>
        <family val="4"/>
        <charset val="136"/>
      </rPr>
      <t>最大可分洪</t>
    </r>
    <r>
      <rPr>
        <sz val="14"/>
        <rFont val="Times New Roman"/>
        <family val="1"/>
      </rPr>
      <t>5cms</t>
    </r>
  </si>
  <si>
    <r>
      <rPr>
        <sz val="14"/>
        <rFont val="標楷體"/>
        <family val="4"/>
        <charset val="136"/>
      </rPr>
      <t>虎頭溪排水護岸新建工程</t>
    </r>
    <r>
      <rPr>
        <sz val="14"/>
        <rFont val="Times New Roman"/>
        <family val="1"/>
      </rPr>
      <t>(</t>
    </r>
    <r>
      <rPr>
        <sz val="14"/>
        <rFont val="標楷體"/>
        <family val="4"/>
        <charset val="136"/>
      </rPr>
      <t>第一標</t>
    </r>
    <r>
      <rPr>
        <sz val="14"/>
        <rFont val="Times New Roman"/>
        <family val="1"/>
      </rPr>
      <t>)</t>
    </r>
    <phoneticPr fontId="18" type="noConversion"/>
  </si>
  <si>
    <r>
      <rPr>
        <sz val="14"/>
        <rFont val="標楷體"/>
        <family val="4"/>
        <charset val="136"/>
      </rPr>
      <t>虎頭溪排水</t>
    </r>
    <r>
      <rPr>
        <sz val="14"/>
        <rFont val="Times New Roman"/>
        <family val="1"/>
      </rPr>
      <t>5K+491~8k+884</t>
    </r>
    <phoneticPr fontId="18" type="noConversion"/>
  </si>
  <si>
    <r>
      <rPr>
        <sz val="14"/>
        <rFont val="標楷體"/>
        <family val="4"/>
        <charset val="136"/>
      </rPr>
      <t>六甲區東豐中排一上游段整治工程（</t>
    </r>
    <r>
      <rPr>
        <sz val="14"/>
        <rFont val="Times New Roman"/>
        <family val="1"/>
      </rPr>
      <t>1K+200</t>
    </r>
    <r>
      <rPr>
        <sz val="14"/>
        <rFont val="標楷體"/>
        <family val="4"/>
        <charset val="136"/>
      </rPr>
      <t>～</t>
    </r>
    <r>
      <rPr>
        <sz val="14"/>
        <rFont val="Times New Roman"/>
        <family val="1"/>
      </rPr>
      <t>1K+570</t>
    </r>
    <r>
      <rPr>
        <sz val="14"/>
        <rFont val="標楷體"/>
        <family val="4"/>
        <charset val="136"/>
      </rPr>
      <t>）</t>
    </r>
  </si>
  <si>
    <r>
      <rPr>
        <sz val="14"/>
        <rFont val="標楷體"/>
        <family val="4"/>
        <charset val="136"/>
      </rPr>
      <t>劉厝排水治理工程</t>
    </r>
  </si>
  <si>
    <r>
      <rPr>
        <sz val="14"/>
        <color theme="1"/>
        <rFont val="標楷體"/>
        <family val="4"/>
        <charset val="136"/>
      </rPr>
      <t>排水路</t>
    </r>
    <r>
      <rPr>
        <sz val="14"/>
        <color theme="1"/>
        <rFont val="Times New Roman"/>
        <family val="1"/>
      </rPr>
      <t>7k+661~9k+271</t>
    </r>
  </si>
  <si>
    <r>
      <rPr>
        <sz val="14"/>
        <rFont val="標楷體"/>
        <family val="4"/>
        <charset val="136"/>
      </rPr>
      <t>排水路</t>
    </r>
    <r>
      <rPr>
        <sz val="14"/>
        <rFont val="Times New Roman"/>
        <family val="1"/>
      </rPr>
      <t>2K+486~6K+630</t>
    </r>
  </si>
  <si>
    <r>
      <rPr>
        <sz val="14"/>
        <rFont val="標楷體"/>
        <family val="4"/>
        <charset val="136"/>
      </rPr>
      <t>新圍抽水站老舊抽水機組及附屬設施更新改善工程</t>
    </r>
  </si>
  <si>
    <r>
      <rPr>
        <sz val="14"/>
        <rFont val="標楷體"/>
        <family val="4"/>
        <charset val="136"/>
      </rPr>
      <t>引擎</t>
    </r>
    <r>
      <rPr>
        <sz val="14"/>
        <rFont val="Times New Roman"/>
        <family val="1"/>
      </rPr>
      <t>3</t>
    </r>
    <r>
      <rPr>
        <sz val="14"/>
        <rFont val="標楷體"/>
        <family val="4"/>
        <charset val="136"/>
      </rPr>
      <t>台、角齒輪減速機</t>
    </r>
    <r>
      <rPr>
        <sz val="14"/>
        <rFont val="Times New Roman"/>
        <family val="1"/>
      </rPr>
      <t>3</t>
    </r>
    <r>
      <rPr>
        <sz val="14"/>
        <rFont val="標楷體"/>
        <family val="4"/>
        <charset val="136"/>
      </rPr>
      <t>台、抽水機</t>
    </r>
    <r>
      <rPr>
        <sz val="14"/>
        <rFont val="Times New Roman"/>
        <family val="1"/>
      </rPr>
      <t>1</t>
    </r>
    <r>
      <rPr>
        <sz val="14"/>
        <rFont val="標楷體"/>
        <family val="4"/>
        <charset val="136"/>
      </rPr>
      <t>台及周邊附屬設備更新改善</t>
    </r>
  </si>
  <si>
    <r>
      <rPr>
        <sz val="14"/>
        <color theme="1"/>
        <rFont val="標楷體"/>
        <family val="4"/>
        <charset val="136"/>
      </rPr>
      <t>排水路</t>
    </r>
    <r>
      <rPr>
        <sz val="14"/>
        <color theme="1"/>
        <rFont val="Times New Roman"/>
        <family val="1"/>
      </rPr>
      <t>3k+920~6k+587</t>
    </r>
  </si>
  <si>
    <r>
      <rPr>
        <sz val="14"/>
        <rFont val="標楷體"/>
        <family val="4"/>
        <charset val="136"/>
      </rPr>
      <t>護岸排水路改善</t>
    </r>
    <r>
      <rPr>
        <sz val="14"/>
        <rFont val="Times New Roman"/>
        <family val="1"/>
      </rPr>
      <t>212</t>
    </r>
    <r>
      <rPr>
        <sz val="14"/>
        <rFont val="標楷體"/>
        <family val="4"/>
        <charset val="136"/>
      </rPr>
      <t>公尺，營建廢棄物清理</t>
    </r>
    <phoneticPr fontId="18" type="noConversion"/>
  </si>
  <si>
    <t>旗山區</t>
  </si>
  <si>
    <t>岡山區</t>
  </si>
  <si>
    <t>美濃區</t>
  </si>
  <si>
    <t>高雄市內門區</t>
  </si>
  <si>
    <t>湖內區</t>
  </si>
  <si>
    <t>美濃地區排水系統</t>
  </si>
  <si>
    <t>典寶溪排水系統</t>
  </si>
  <si>
    <r>
      <rPr>
        <sz val="14"/>
        <color theme="1"/>
        <rFont val="標楷體"/>
        <family val="4"/>
        <charset val="136"/>
      </rPr>
      <t>五甲尾滯</t>
    </r>
    <r>
      <rPr>
        <sz val="14"/>
        <color theme="1"/>
        <rFont val="Times New Roman"/>
        <family val="1"/>
      </rPr>
      <t>(</t>
    </r>
    <r>
      <rPr>
        <sz val="14"/>
        <color theme="1"/>
        <rFont val="標楷體"/>
        <family val="4"/>
        <charset val="136"/>
      </rPr>
      <t>蓄</t>
    </r>
    <r>
      <rPr>
        <sz val="14"/>
        <color theme="1"/>
        <rFont val="Times New Roman"/>
        <family val="1"/>
      </rPr>
      <t>)</t>
    </r>
    <r>
      <rPr>
        <sz val="14"/>
        <color theme="1"/>
        <rFont val="標楷體"/>
        <family val="4"/>
        <charset val="136"/>
      </rPr>
      <t>洪池工程</t>
    </r>
    <phoneticPr fontId="18" type="noConversion"/>
  </si>
  <si>
    <r>
      <rPr>
        <sz val="14"/>
        <color theme="1"/>
        <rFont val="標楷體"/>
        <family val="4"/>
        <charset val="136"/>
      </rPr>
      <t>滯洪池面積</t>
    </r>
    <r>
      <rPr>
        <sz val="14"/>
        <color theme="1"/>
        <rFont val="Times New Roman"/>
        <family val="1"/>
      </rPr>
      <t>13</t>
    </r>
    <r>
      <rPr>
        <sz val="14"/>
        <color theme="1"/>
        <rFont val="標楷體"/>
        <family val="4"/>
        <charset val="136"/>
      </rPr>
      <t>公頃，滯洪量約</t>
    </r>
    <r>
      <rPr>
        <sz val="14"/>
        <color theme="1"/>
        <rFont val="Times New Roman"/>
        <family val="1"/>
      </rPr>
      <t>60</t>
    </r>
    <r>
      <rPr>
        <sz val="14"/>
        <color theme="1"/>
        <rFont val="標楷體"/>
        <family val="4"/>
        <charset val="136"/>
      </rPr>
      <t>萬噸</t>
    </r>
    <phoneticPr fontId="18" type="noConversion"/>
  </si>
  <si>
    <r>
      <rPr>
        <sz val="14"/>
        <color theme="1"/>
        <rFont val="標楷體"/>
        <family val="4"/>
        <charset val="136"/>
      </rPr>
      <t>美濃竹子門排水改善工程</t>
    </r>
    <r>
      <rPr>
        <sz val="14"/>
        <color theme="1"/>
        <rFont val="Times New Roman"/>
        <family val="1"/>
      </rPr>
      <t>(</t>
    </r>
    <r>
      <rPr>
        <sz val="14"/>
        <color theme="1"/>
        <rFont val="標楷體"/>
        <family val="4"/>
        <charset val="136"/>
      </rPr>
      <t>第二工區</t>
    </r>
    <r>
      <rPr>
        <sz val="14"/>
        <color theme="1"/>
        <rFont val="Times New Roman"/>
        <family val="1"/>
      </rPr>
      <t>)</t>
    </r>
  </si>
  <si>
    <r>
      <rPr>
        <sz val="14"/>
        <color theme="1"/>
        <rFont val="標楷體"/>
        <family val="4"/>
        <charset val="136"/>
      </rPr>
      <t>排水整治</t>
    </r>
    <r>
      <rPr>
        <sz val="14"/>
        <color theme="1"/>
        <rFont val="Times New Roman"/>
        <family val="1"/>
      </rPr>
      <t>400</t>
    </r>
    <r>
      <rPr>
        <sz val="14"/>
        <color theme="1"/>
        <rFont val="標楷體"/>
        <family val="4"/>
        <charset val="136"/>
      </rPr>
      <t>公尺</t>
    </r>
    <r>
      <rPr>
        <sz val="14"/>
        <color theme="1"/>
        <rFont val="Times New Roman"/>
        <family val="1"/>
      </rPr>
      <t>(0K+600</t>
    </r>
    <r>
      <rPr>
        <sz val="14"/>
        <color theme="1"/>
        <rFont val="標楷體"/>
        <family val="4"/>
        <charset val="136"/>
      </rPr>
      <t>至</t>
    </r>
    <r>
      <rPr>
        <sz val="14"/>
        <color theme="1"/>
        <rFont val="Times New Roman"/>
        <family val="1"/>
      </rPr>
      <t>1K+000)</t>
    </r>
  </si>
  <si>
    <r>
      <rPr>
        <sz val="14"/>
        <color theme="1"/>
        <rFont val="標楷體"/>
        <family val="4"/>
        <charset val="136"/>
      </rPr>
      <t>順賢宮廣場前農塘排水改善及邊坡處理工程</t>
    </r>
  </si>
  <si>
    <r>
      <rPr>
        <sz val="14"/>
        <color theme="1"/>
        <rFont val="標楷體"/>
        <family val="4"/>
        <charset val="136"/>
      </rPr>
      <t>護岸</t>
    </r>
    <r>
      <rPr>
        <sz val="14"/>
        <color theme="1"/>
        <rFont val="Times New Roman"/>
        <family val="1"/>
      </rPr>
      <t xml:space="preserve">H*L=4.0m*150m
</t>
    </r>
    <r>
      <rPr>
        <sz val="14"/>
        <color theme="1"/>
        <rFont val="標楷體"/>
        <family val="4"/>
        <charset val="136"/>
      </rPr>
      <t>擋土牆</t>
    </r>
    <r>
      <rPr>
        <sz val="14"/>
        <color theme="1"/>
        <rFont val="Times New Roman"/>
        <family val="1"/>
      </rPr>
      <t xml:space="preserve">H*L=3.0m*70m
</t>
    </r>
    <r>
      <rPr>
        <sz val="14"/>
        <color theme="1"/>
        <rFont val="標楷體"/>
        <family val="4"/>
        <charset val="136"/>
      </rPr>
      <t>箱型石籠擋土牆</t>
    </r>
    <r>
      <rPr>
        <sz val="14"/>
        <color theme="1"/>
        <rFont val="Times New Roman"/>
        <family val="1"/>
      </rPr>
      <t xml:space="preserve">H*L=4.0m*50m
</t>
    </r>
    <r>
      <rPr>
        <sz val="14"/>
        <color theme="1"/>
        <rFont val="標楷體"/>
        <family val="4"/>
        <charset val="136"/>
      </rPr>
      <t>箱涵改善</t>
    </r>
    <r>
      <rPr>
        <sz val="14"/>
        <color theme="1"/>
        <rFont val="Times New Roman"/>
        <family val="1"/>
      </rPr>
      <t>1</t>
    </r>
    <r>
      <rPr>
        <sz val="14"/>
        <color theme="1"/>
        <rFont val="標楷體"/>
        <family val="4"/>
        <charset val="136"/>
      </rPr>
      <t xml:space="preserve">式
</t>
    </r>
    <r>
      <rPr>
        <sz val="14"/>
        <color theme="1"/>
        <rFont val="Times New Roman"/>
        <family val="1"/>
      </rPr>
      <t>AC</t>
    </r>
    <r>
      <rPr>
        <sz val="14"/>
        <color theme="1"/>
        <rFont val="標楷體"/>
        <family val="4"/>
        <charset val="136"/>
      </rPr>
      <t>道路復舊</t>
    </r>
    <r>
      <rPr>
        <sz val="14"/>
        <color theme="1"/>
        <rFont val="Times New Roman"/>
        <family val="1"/>
      </rPr>
      <t>1</t>
    </r>
    <r>
      <rPr>
        <sz val="14"/>
        <color theme="1"/>
        <rFont val="標楷體"/>
        <family val="4"/>
        <charset val="136"/>
      </rPr>
      <t>式
既有設施維護</t>
    </r>
    <r>
      <rPr>
        <sz val="14"/>
        <color theme="1"/>
        <rFont val="Times New Roman"/>
        <family val="1"/>
      </rPr>
      <t>1</t>
    </r>
    <r>
      <rPr>
        <sz val="14"/>
        <color theme="1"/>
        <rFont val="標楷體"/>
        <family val="4"/>
        <charset val="136"/>
      </rPr>
      <t>式</t>
    </r>
  </si>
  <si>
    <r>
      <rPr>
        <sz val="14"/>
        <color theme="1"/>
        <rFont val="標楷體"/>
        <family val="4"/>
        <charset val="136"/>
      </rPr>
      <t>中正湖排水渠道整建工程</t>
    </r>
    <r>
      <rPr>
        <sz val="14"/>
        <color theme="1"/>
        <rFont val="Times New Roman"/>
        <family val="1"/>
      </rPr>
      <t>(1K+309~2K+145)</t>
    </r>
    <phoneticPr fontId="18" type="noConversion"/>
  </si>
  <si>
    <r>
      <rPr>
        <sz val="14"/>
        <color theme="1"/>
        <rFont val="標楷體"/>
        <family val="4"/>
        <charset val="136"/>
      </rPr>
      <t>排水整治</t>
    </r>
    <r>
      <rPr>
        <sz val="14"/>
        <color theme="1"/>
        <rFont val="Times New Roman"/>
        <family val="1"/>
      </rPr>
      <t>836</t>
    </r>
    <r>
      <rPr>
        <sz val="14"/>
        <color theme="1"/>
        <rFont val="標楷體"/>
        <family val="4"/>
        <charset val="136"/>
      </rPr>
      <t>公尺</t>
    </r>
    <phoneticPr fontId="18" type="noConversion"/>
  </si>
  <si>
    <r>
      <rPr>
        <sz val="14"/>
        <color theme="1"/>
        <rFont val="標楷體"/>
        <family val="4"/>
        <charset val="136"/>
      </rPr>
      <t>美濃排水中下游段整建工程</t>
    </r>
  </si>
  <si>
    <r>
      <rPr>
        <sz val="14"/>
        <color theme="1"/>
        <rFont val="標楷體"/>
        <family val="4"/>
        <charset val="136"/>
      </rPr>
      <t>排水整治</t>
    </r>
    <r>
      <rPr>
        <sz val="14"/>
        <color theme="1"/>
        <rFont val="Times New Roman"/>
        <family val="1"/>
      </rPr>
      <t>1259</t>
    </r>
    <r>
      <rPr>
        <sz val="14"/>
        <color theme="1"/>
        <rFont val="標楷體"/>
        <family val="4"/>
        <charset val="136"/>
      </rPr>
      <t>公尺</t>
    </r>
    <r>
      <rPr>
        <sz val="14"/>
        <color theme="1"/>
        <rFont val="Times New Roman"/>
        <family val="1"/>
      </rPr>
      <t>(0K+000</t>
    </r>
    <r>
      <rPr>
        <sz val="14"/>
        <color theme="1"/>
        <rFont val="標楷體"/>
        <family val="4"/>
        <charset val="136"/>
      </rPr>
      <t>至</t>
    </r>
    <r>
      <rPr>
        <sz val="14"/>
        <color theme="1"/>
        <rFont val="Times New Roman"/>
        <family val="1"/>
      </rPr>
      <t>1K+259)</t>
    </r>
    <phoneticPr fontId="18" type="noConversion"/>
  </si>
  <si>
    <r>
      <rPr>
        <sz val="14"/>
        <color theme="1"/>
        <rFont val="標楷體"/>
        <family val="4"/>
        <charset val="136"/>
      </rPr>
      <t xml:space="preserve">美濃山下排水收集系統改善工程
先期改善工程
</t>
    </r>
    <r>
      <rPr>
        <sz val="14"/>
        <color theme="1"/>
        <rFont val="Times New Roman"/>
        <family val="1"/>
      </rPr>
      <t>0K+100~1K+100</t>
    </r>
  </si>
  <si>
    <r>
      <rPr>
        <sz val="14"/>
        <color theme="1"/>
        <rFont val="標楷體"/>
        <family val="4"/>
        <charset val="136"/>
      </rPr>
      <t>排水整治</t>
    </r>
    <r>
      <rPr>
        <sz val="14"/>
        <color theme="1"/>
        <rFont val="Times New Roman"/>
        <family val="1"/>
      </rPr>
      <t>1000</t>
    </r>
    <r>
      <rPr>
        <sz val="14"/>
        <color theme="1"/>
        <rFont val="標楷體"/>
        <family val="4"/>
        <charset val="136"/>
      </rPr>
      <t>公尺</t>
    </r>
    <r>
      <rPr>
        <sz val="14"/>
        <color theme="1"/>
        <rFont val="Times New Roman"/>
        <family val="1"/>
      </rPr>
      <t>(0K+100~1K+100)</t>
    </r>
    <phoneticPr fontId="18" type="noConversion"/>
  </si>
  <si>
    <r>
      <rPr>
        <sz val="14"/>
        <color theme="1"/>
        <rFont val="標楷體"/>
        <family val="4"/>
        <charset val="136"/>
      </rPr>
      <t>石螺潭排水下游出口電動閘門新設工程</t>
    </r>
  </si>
  <si>
    <r>
      <rPr>
        <sz val="14"/>
        <color theme="1"/>
        <rFont val="標楷體"/>
        <family val="4"/>
        <charset val="136"/>
      </rPr>
      <t>設置電動閘門</t>
    </r>
    <r>
      <rPr>
        <sz val="14"/>
        <color theme="1"/>
        <rFont val="Times New Roman"/>
        <family val="1"/>
      </rPr>
      <t>W*H=3.2*2.0M</t>
    </r>
    <r>
      <rPr>
        <sz val="14"/>
        <color theme="1"/>
        <rFont val="標楷體"/>
        <family val="4"/>
        <charset val="136"/>
      </rPr>
      <t>五座</t>
    </r>
  </si>
  <si>
    <r>
      <t>0K+000~1K+450</t>
    </r>
    <r>
      <rPr>
        <sz val="14"/>
        <color theme="1"/>
        <rFont val="標楷體"/>
        <family val="4"/>
        <charset val="136"/>
      </rPr>
      <t>，左岸新建護岸</t>
    </r>
  </si>
  <si>
    <r>
      <rPr>
        <sz val="14"/>
        <color theme="1"/>
        <rFont val="標楷體"/>
        <family val="4"/>
        <charset val="136"/>
      </rPr>
      <t>岡山區嘉峰路</t>
    </r>
    <r>
      <rPr>
        <sz val="14"/>
        <color theme="1"/>
        <rFont val="Times New Roman"/>
        <family val="1"/>
      </rPr>
      <t>(</t>
    </r>
    <r>
      <rPr>
        <sz val="14"/>
        <color theme="1"/>
        <rFont val="標楷體"/>
        <family val="4"/>
        <charset val="136"/>
      </rPr>
      <t>高鐵橋下</t>
    </r>
    <r>
      <rPr>
        <sz val="14"/>
        <color theme="1"/>
        <rFont val="Times New Roman"/>
        <family val="1"/>
      </rPr>
      <t>)</t>
    </r>
    <r>
      <rPr>
        <sz val="14"/>
        <color theme="1"/>
        <rFont val="標楷體"/>
        <family val="4"/>
        <charset val="136"/>
      </rPr>
      <t>排水改善工程</t>
    </r>
  </si>
  <si>
    <r>
      <rPr>
        <sz val="14"/>
        <color theme="1"/>
        <rFont val="標楷體"/>
        <family val="4"/>
        <charset val="136"/>
      </rPr>
      <t>排水溝</t>
    </r>
    <r>
      <rPr>
        <sz val="14"/>
        <color theme="1"/>
        <rFont val="Times New Roman"/>
        <family val="1"/>
      </rPr>
      <t>(WxH=4.0Mx1.5M)L=250M</t>
    </r>
  </si>
  <si>
    <r>
      <rPr>
        <sz val="14"/>
        <color theme="1"/>
        <rFont val="標楷體"/>
        <family val="4"/>
        <charset val="136"/>
      </rPr>
      <t>抽水平台</t>
    </r>
    <r>
      <rPr>
        <sz val="14"/>
        <color theme="1"/>
        <rFont val="Times New Roman"/>
        <family val="1"/>
      </rPr>
      <t>1</t>
    </r>
    <r>
      <rPr>
        <sz val="14"/>
        <color theme="1"/>
        <rFont val="標楷體"/>
        <family val="4"/>
        <charset val="136"/>
      </rPr>
      <t>座、排水管</t>
    </r>
  </si>
  <si>
    <t>七河局</t>
    <phoneticPr fontId="18" type="noConversion"/>
  </si>
  <si>
    <t>106-B-11-32-F-001-00-0</t>
  </si>
  <si>
    <t>八河局</t>
    <phoneticPr fontId="18" type="noConversion"/>
  </si>
  <si>
    <t>卑南鄉</t>
    <phoneticPr fontId="18" type="noConversion"/>
  </si>
  <si>
    <t>太平溪</t>
    <phoneticPr fontId="18" type="noConversion"/>
  </si>
  <si>
    <t>106-B-11-30-F-001-00-0</t>
  </si>
  <si>
    <t>九河局</t>
    <phoneticPr fontId="18" type="noConversion"/>
  </si>
  <si>
    <t>金寧鄉</t>
    <phoneticPr fontId="18" type="noConversion"/>
  </si>
  <si>
    <t>金沙鎮</t>
    <phoneticPr fontId="18" type="noConversion"/>
  </si>
  <si>
    <t>金沙溪農田排水</t>
  </si>
  <si>
    <t>金寧鄉安歧排水分洪截流工程</t>
    <phoneticPr fontId="18" type="noConversion"/>
  </si>
  <si>
    <t>金沙溪周邊農田排水改善工程</t>
    <phoneticPr fontId="18" type="noConversion"/>
  </si>
  <si>
    <r>
      <rPr>
        <sz val="14"/>
        <rFont val="標楷體"/>
        <family val="4"/>
        <charset val="136"/>
      </rPr>
      <t>堤防新建約</t>
    </r>
    <r>
      <rPr>
        <sz val="14"/>
        <rFont val="Times New Roman"/>
        <family val="1"/>
      </rPr>
      <t>850m(</t>
    </r>
    <r>
      <rPr>
        <sz val="14"/>
        <rFont val="標楷體"/>
        <family val="4"/>
        <charset val="136"/>
      </rPr>
      <t>左岸約</t>
    </r>
    <r>
      <rPr>
        <sz val="14"/>
        <rFont val="Times New Roman"/>
        <family val="1"/>
      </rPr>
      <t>2k+050~2k+500</t>
    </r>
    <r>
      <rPr>
        <sz val="14"/>
        <rFont val="標楷體"/>
        <family val="4"/>
        <charset val="136"/>
      </rPr>
      <t>，右岸約</t>
    </r>
    <r>
      <rPr>
        <sz val="14"/>
        <rFont val="Times New Roman"/>
        <family val="1"/>
      </rPr>
      <t>2k+309~2k+709)</t>
    </r>
  </si>
  <si>
    <r>
      <rPr>
        <sz val="14"/>
        <rFont val="標楷體"/>
        <family val="4"/>
        <charset val="136"/>
      </rPr>
      <t>堤防新建計</t>
    </r>
    <r>
      <rPr>
        <sz val="14"/>
        <rFont val="Times New Roman"/>
        <family val="1"/>
      </rPr>
      <t>400m</t>
    </r>
    <phoneticPr fontId="18" type="noConversion"/>
  </si>
  <si>
    <r>
      <rPr>
        <sz val="14"/>
        <rFont val="標楷體"/>
        <family val="4"/>
        <charset val="136"/>
      </rPr>
      <t>安歧排水分洪截流工程</t>
    </r>
    <r>
      <rPr>
        <sz val="14"/>
        <rFont val="Times New Roman"/>
        <family val="1"/>
      </rPr>
      <t>(</t>
    </r>
    <r>
      <rPr>
        <sz val="14"/>
        <rFont val="標楷體"/>
        <family val="4"/>
        <charset val="136"/>
      </rPr>
      <t>排水路改善</t>
    </r>
    <r>
      <rPr>
        <sz val="14"/>
        <rFont val="Times New Roman"/>
        <family val="1"/>
      </rPr>
      <t>2,161</t>
    </r>
    <r>
      <rPr>
        <sz val="14"/>
        <rFont val="標楷體"/>
        <family val="4"/>
        <charset val="136"/>
      </rPr>
      <t>公尺、中小型版橋改建</t>
    </r>
    <r>
      <rPr>
        <sz val="14"/>
        <rFont val="Times New Roman"/>
        <family val="1"/>
      </rPr>
      <t>4</t>
    </r>
    <r>
      <rPr>
        <sz val="14"/>
        <rFont val="標楷體"/>
        <family val="4"/>
        <charset val="136"/>
      </rPr>
      <t>處</t>
    </r>
    <r>
      <rPr>
        <sz val="14"/>
        <rFont val="Times New Roman"/>
        <family val="1"/>
      </rPr>
      <t>)</t>
    </r>
    <phoneticPr fontId="18" type="noConversion"/>
  </si>
  <si>
    <r>
      <rPr>
        <sz val="14"/>
        <rFont val="標楷體"/>
        <family val="4"/>
        <charset val="136"/>
      </rPr>
      <t>既有渠道全面雜草清除與檢修</t>
    </r>
    <r>
      <rPr>
        <sz val="14"/>
        <rFont val="Times New Roman"/>
        <family val="1"/>
      </rPr>
      <t xml:space="preserve">:5,560M
</t>
    </r>
    <r>
      <rPr>
        <sz val="14"/>
        <rFont val="標楷體"/>
        <family val="4"/>
        <charset val="136"/>
      </rPr>
      <t>現有明渠分隔</t>
    </r>
    <r>
      <rPr>
        <sz val="14"/>
        <rFont val="Times New Roman"/>
        <family val="1"/>
      </rPr>
      <t xml:space="preserve">:320M
</t>
    </r>
    <r>
      <rPr>
        <sz val="14"/>
        <rFont val="標楷體"/>
        <family val="4"/>
        <charset val="136"/>
      </rPr>
      <t>新作排水側溝</t>
    </r>
    <r>
      <rPr>
        <sz val="14"/>
        <rFont val="Times New Roman"/>
        <family val="1"/>
      </rPr>
      <t>:1140M</t>
    </r>
    <phoneticPr fontId="18" type="noConversion"/>
  </si>
  <si>
    <t>106-B-11-33-F-001-00-0</t>
  </si>
  <si>
    <t>106-B-11-33-F-002-00-0</t>
  </si>
  <si>
    <t>吉安鄉</t>
  </si>
  <si>
    <t>花蓮市</t>
  </si>
  <si>
    <t>聯合排水系統</t>
  </si>
  <si>
    <t>國強排水系統</t>
  </si>
  <si>
    <r>
      <rPr>
        <sz val="14"/>
        <rFont val="標楷體"/>
        <family val="4"/>
        <charset val="136"/>
      </rPr>
      <t>榮光社區內水收集系統興建治理工程</t>
    </r>
    <phoneticPr fontId="18" type="noConversion"/>
  </si>
  <si>
    <r>
      <t>1m*1m</t>
    </r>
    <r>
      <rPr>
        <sz val="14"/>
        <rFont val="標楷體"/>
        <family val="4"/>
        <charset val="136"/>
      </rPr>
      <t>截流箱涵雨水收集系統興建長度約</t>
    </r>
    <r>
      <rPr>
        <sz val="14"/>
        <rFont val="Times New Roman"/>
        <family val="1"/>
      </rPr>
      <t>420m</t>
    </r>
    <phoneticPr fontId="18" type="noConversion"/>
  </si>
  <si>
    <r>
      <rPr>
        <sz val="14"/>
        <rFont val="標楷體"/>
        <family val="4"/>
        <charset val="136"/>
      </rPr>
      <t>國強排水中游段治理工程</t>
    </r>
    <r>
      <rPr>
        <sz val="14"/>
        <rFont val="Times New Roman"/>
        <family val="1"/>
      </rPr>
      <t>(0K+800~1K+256)</t>
    </r>
    <phoneticPr fontId="18" type="noConversion"/>
  </si>
  <si>
    <r>
      <rPr>
        <sz val="14"/>
        <rFont val="標楷體"/>
        <family val="4"/>
        <charset val="136"/>
      </rPr>
      <t>新建排水護岸</t>
    </r>
    <r>
      <rPr>
        <sz val="14"/>
        <rFont val="Times New Roman"/>
        <family val="1"/>
      </rPr>
      <t>(</t>
    </r>
    <r>
      <rPr>
        <sz val="14"/>
        <rFont val="標楷體"/>
        <family val="4"/>
        <charset val="136"/>
      </rPr>
      <t>治理計畫建議斷面渠頂寬</t>
    </r>
    <r>
      <rPr>
        <sz val="14"/>
        <rFont val="Times New Roman"/>
        <family val="1"/>
      </rPr>
      <t>7.8~9.6</t>
    </r>
    <r>
      <rPr>
        <sz val="14"/>
        <rFont val="標楷體"/>
        <family val="4"/>
        <charset val="136"/>
      </rPr>
      <t>梯形斷面</t>
    </r>
    <r>
      <rPr>
        <sz val="14"/>
        <rFont val="Times New Roman"/>
        <family val="1"/>
      </rPr>
      <t>)</t>
    </r>
    <r>
      <rPr>
        <sz val="14"/>
        <rFont val="標楷體"/>
        <family val="4"/>
        <charset val="136"/>
      </rPr>
      <t>長度</t>
    </r>
    <r>
      <rPr>
        <sz val="14"/>
        <rFont val="Times New Roman"/>
        <family val="1"/>
      </rPr>
      <t>456</t>
    </r>
    <r>
      <rPr>
        <sz val="14"/>
        <rFont val="標楷體"/>
        <family val="4"/>
        <charset val="136"/>
      </rPr>
      <t>公尺</t>
    </r>
    <phoneticPr fontId="18" type="noConversion"/>
  </si>
  <si>
    <r>
      <rPr>
        <sz val="14"/>
        <rFont val="標楷體"/>
        <family val="4"/>
        <charset val="136"/>
      </rPr>
      <t>吉安溪第一期治理工程</t>
    </r>
    <r>
      <rPr>
        <sz val="14"/>
        <rFont val="Times New Roman"/>
        <family val="1"/>
      </rPr>
      <t>(</t>
    </r>
    <r>
      <rPr>
        <sz val="14"/>
        <rFont val="標楷體"/>
        <family val="4"/>
        <charset val="136"/>
      </rPr>
      <t>荳蘭橋及仁里橋</t>
    </r>
    <r>
      <rPr>
        <sz val="14"/>
        <rFont val="Times New Roman"/>
        <family val="1"/>
      </rPr>
      <t>)</t>
    </r>
    <phoneticPr fontId="18" type="noConversion"/>
  </si>
  <si>
    <r>
      <rPr>
        <sz val="14"/>
        <rFont val="標楷體"/>
        <family val="4"/>
        <charset val="136"/>
      </rPr>
      <t>護岸施作單岸</t>
    </r>
    <r>
      <rPr>
        <sz val="14"/>
        <rFont val="Times New Roman"/>
        <family val="1"/>
      </rPr>
      <t>150m</t>
    </r>
    <r>
      <rPr>
        <sz val="14"/>
        <rFont val="標楷體"/>
        <family val="4"/>
        <charset val="136"/>
      </rPr>
      <t>及水防道路</t>
    </r>
    <r>
      <rPr>
        <sz val="14"/>
        <rFont val="Times New Roman"/>
        <family val="1"/>
      </rPr>
      <t>850</t>
    </r>
    <r>
      <rPr>
        <sz val="14"/>
        <rFont val="標楷體"/>
        <family val="4"/>
        <charset val="136"/>
      </rPr>
      <t>公尺整建</t>
    </r>
    <phoneticPr fontId="18" type="noConversion"/>
  </si>
  <si>
    <t>106-B-11-31-F-001-00-0</t>
  </si>
  <si>
    <t>106-B-11-31-F-002-00-0</t>
  </si>
  <si>
    <t>106-B-11-31-F-003-00-0</t>
  </si>
  <si>
    <t>縣市管河川及區域排水整體改善計畫第一批次核定治理工程明細表</t>
    <phoneticPr fontId="19" type="noConversion"/>
  </si>
  <si>
    <r>
      <rPr>
        <sz val="14"/>
        <rFont val="標楷體"/>
        <family val="4"/>
        <charset val="136"/>
      </rPr>
      <t>工程內容</t>
    </r>
    <r>
      <rPr>
        <sz val="12"/>
        <rFont val="Times New Roman"/>
        <family val="1"/>
      </rPr>
      <t/>
    </r>
    <phoneticPr fontId="18" type="noConversion"/>
  </si>
  <si>
    <r>
      <rPr>
        <sz val="14"/>
        <rFont val="標楷體"/>
        <family val="4"/>
        <charset val="136"/>
      </rPr>
      <t>工程內容</t>
    </r>
    <phoneticPr fontId="18" type="noConversion"/>
  </si>
  <si>
    <r>
      <rPr>
        <sz val="14"/>
        <color theme="1"/>
        <rFont val="標楷體"/>
        <family val="4"/>
        <charset val="136"/>
      </rPr>
      <t>排水路</t>
    </r>
    <r>
      <rPr>
        <sz val="14"/>
        <color theme="1"/>
        <rFont val="Times New Roman"/>
        <family val="1"/>
      </rPr>
      <t>350m(1K+700~2K+050)</t>
    </r>
    <phoneticPr fontId="18" type="noConversion"/>
  </si>
  <si>
    <r>
      <rPr>
        <sz val="14"/>
        <color theme="1"/>
        <rFont val="標楷體"/>
        <family val="4"/>
        <charset val="136"/>
      </rPr>
      <t>排水路</t>
    </r>
    <r>
      <rPr>
        <sz val="14"/>
        <color theme="1"/>
        <rFont val="Times New Roman"/>
        <family val="1"/>
      </rPr>
      <t>350m(2K+050~2K+400)</t>
    </r>
    <phoneticPr fontId="18" type="noConversion"/>
  </si>
  <si>
    <r>
      <t xml:space="preserve">0k+780~1k+010 </t>
    </r>
    <r>
      <rPr>
        <sz val="14"/>
        <rFont val="標楷體"/>
        <family val="4"/>
        <charset val="136"/>
      </rPr>
      <t>施作排水路長度</t>
    </r>
    <r>
      <rPr>
        <sz val="14"/>
        <rFont val="Times New Roman"/>
        <family val="1"/>
      </rPr>
      <t>230</t>
    </r>
    <r>
      <rPr>
        <sz val="14"/>
        <rFont val="標楷體"/>
        <family val="4"/>
        <charset val="136"/>
      </rPr>
      <t>公尺</t>
    </r>
    <r>
      <rPr>
        <sz val="14"/>
        <rFont val="Times New Roman"/>
        <family val="1"/>
      </rPr>
      <t>(</t>
    </r>
    <r>
      <rPr>
        <sz val="14"/>
        <rFont val="標楷體"/>
        <family val="4"/>
        <charset val="136"/>
      </rPr>
      <t>雙岸合計</t>
    </r>
    <r>
      <rPr>
        <sz val="14"/>
        <rFont val="Times New Roman"/>
        <family val="1"/>
      </rPr>
      <t>460</t>
    </r>
    <r>
      <rPr>
        <sz val="14"/>
        <rFont val="標楷體"/>
        <family val="4"/>
        <charset val="136"/>
      </rPr>
      <t>公尺</t>
    </r>
    <r>
      <rPr>
        <sz val="14"/>
        <rFont val="Times New Roman"/>
        <family val="1"/>
      </rPr>
      <t>)</t>
    </r>
    <phoneticPr fontId="18" type="noConversion"/>
  </si>
  <si>
    <t>實際設計案勞務標決標日期</t>
  </si>
  <si>
    <t>預計勞務標</t>
    <phoneticPr fontId="18" type="noConversion"/>
  </si>
  <si>
    <t>實際勞務標</t>
    <phoneticPr fontId="18" type="noConversion"/>
  </si>
  <si>
    <t>(1)消防局旁排水瓶頸段拓寬改善約245M。
(2)集水區水文監測設備。</t>
    <phoneticPr fontId="18" type="noConversion"/>
  </si>
  <si>
    <t>大武崙工業區小型抽排及調整池工程</t>
    <phoneticPr fontId="18" type="noConversion"/>
  </si>
  <si>
    <t>總經費需求</t>
    <phoneticPr fontId="18" type="noConversion"/>
  </si>
  <si>
    <t>茅仔寮抽水站及引水渠道新建工程</t>
  </si>
  <si>
    <t>五結防潮閘改建工程(第一期)</t>
  </si>
  <si>
    <t>改建五結防潮閘1座及其附屬設施</t>
  </si>
  <si>
    <t>106-B-11-13-F-001-00-0</t>
  </si>
  <si>
    <t>106-B-11-13-F-002-00-0</t>
  </si>
  <si>
    <t>楊梅區</t>
    <phoneticPr fontId="18" type="noConversion"/>
  </si>
  <si>
    <t>老街溪</t>
  </si>
  <si>
    <t>社子溪</t>
  </si>
  <si>
    <t>埔心溪</t>
  </si>
  <si>
    <t>社子溪斷面68-斷面72-2D護岸新建工程</t>
  </si>
  <si>
    <t>右岸新建坡面工護岸L=1000m
右岸新建水防道路
右岸新建排水側溝
左岸設臨時保護設施L=462m</t>
  </si>
  <si>
    <t>106-B-11-17-F-001-00-0</t>
  </si>
  <si>
    <t>106-B-11-17-F-002-00-0</t>
  </si>
  <si>
    <t>溝貝幹線斷面3.2-7護岸改善工程</t>
  </si>
  <si>
    <t>新豐溪水系斷面4-19治理工程</t>
  </si>
  <si>
    <t>上坑排水斷面1-5及斷面55.1-56治理工程</t>
  </si>
  <si>
    <t>排水路兩側護岸改善，拆除損壞護岸後新設護岸(深基)，共計1,130公尺，護岸上方空間整理、綠美化，約3,390m²</t>
  </si>
  <si>
    <t xml:space="preserve">堤防加高600公尺
</t>
  </si>
  <si>
    <t>背水堤767公尺
排水路整理400公尺
固床工4座</t>
  </si>
  <si>
    <t>金城湖排水幹線無名二號橋改建</t>
  </si>
  <si>
    <t>橋樑改建1座(跨距14公尺)</t>
  </si>
  <si>
    <r>
      <rPr>
        <sz val="14"/>
        <rFont val="標楷體"/>
        <family val="4"/>
        <charset val="136"/>
      </rPr>
      <t>水系</t>
    </r>
    <phoneticPr fontId="18" type="noConversion"/>
  </si>
  <si>
    <r>
      <rPr>
        <sz val="14"/>
        <rFont val="標楷體"/>
        <family val="4"/>
        <charset val="136"/>
      </rPr>
      <t>執行單位</t>
    </r>
    <phoneticPr fontId="18" type="noConversion"/>
  </si>
  <si>
    <r>
      <rPr>
        <sz val="14"/>
        <rFont val="標楷體"/>
        <family val="4"/>
        <charset val="136"/>
      </rPr>
      <t>工程名稱</t>
    </r>
    <phoneticPr fontId="18" type="noConversion"/>
  </si>
  <si>
    <r>
      <rPr>
        <sz val="12"/>
        <rFont val="標楷體"/>
        <family val="4"/>
        <charset val="136"/>
      </rPr>
      <t>鄉鎮市</t>
    </r>
    <phoneticPr fontId="18" type="noConversion"/>
  </si>
  <si>
    <r>
      <rPr>
        <sz val="14"/>
        <rFont val="標楷體"/>
        <family val="4"/>
        <charset val="136"/>
      </rPr>
      <t>總經費需求</t>
    </r>
    <phoneticPr fontId="18" type="noConversion"/>
  </si>
  <si>
    <r>
      <rPr>
        <sz val="14"/>
        <rFont val="標楷體"/>
        <family val="4"/>
        <charset val="136"/>
      </rPr>
      <t>中央負擔用地費</t>
    </r>
    <phoneticPr fontId="18" type="noConversion"/>
  </si>
  <si>
    <r>
      <rPr>
        <sz val="14"/>
        <rFont val="標楷體"/>
        <family val="4"/>
        <charset val="136"/>
      </rPr>
      <t>中央補助橋樑費</t>
    </r>
    <phoneticPr fontId="18" type="noConversion"/>
  </si>
  <si>
    <r>
      <rPr>
        <sz val="14"/>
        <rFont val="標楷體"/>
        <family val="4"/>
        <charset val="136"/>
      </rPr>
      <t>橋樑總工程費</t>
    </r>
    <phoneticPr fontId="18" type="noConversion"/>
  </si>
  <si>
    <r>
      <t>106</t>
    </r>
    <r>
      <rPr>
        <sz val="14"/>
        <rFont val="標楷體"/>
        <family val="4"/>
        <charset val="136"/>
      </rPr>
      <t>～</t>
    </r>
    <r>
      <rPr>
        <sz val="14"/>
        <rFont val="Times New Roman"/>
        <family val="1"/>
      </rPr>
      <t>107</t>
    </r>
    <phoneticPr fontId="18" type="noConversion"/>
  </si>
  <si>
    <t>用地範圍線公告文號</t>
    <phoneticPr fontId="18" type="noConversion"/>
  </si>
  <si>
    <t>用地範圍線公告日期</t>
    <phoneticPr fontId="18" type="noConversion"/>
  </si>
  <si>
    <t>預定開工日期</t>
    <phoneticPr fontId="18" type="noConversion"/>
  </si>
  <si>
    <t>預定完工日期</t>
    <phoneticPr fontId="18" type="noConversion"/>
  </si>
  <si>
    <t>預定設計案勞務標決標日期</t>
    <phoneticPr fontId="18" type="noConversion"/>
  </si>
  <si>
    <t>計畫用地範圍皆為公有地</t>
  </si>
  <si>
    <t>經授水字第10220208261號</t>
  </si>
  <si>
    <t>經授水字第09820203440號</t>
  </si>
  <si>
    <t>經授水字第10220201830號</t>
  </si>
  <si>
    <t>經授水字第10220204740號</t>
  </si>
  <si>
    <t>經授水字第10620212060號</t>
  </si>
  <si>
    <t>2-1</t>
  </si>
  <si>
    <t>基隆市</t>
  </si>
  <si>
    <t>安樂區</t>
  </si>
  <si>
    <t>大武崙溪排水系統</t>
  </si>
  <si>
    <t>基隆市政府</t>
  </si>
  <si>
    <t>大武崙溪堤後排水暨瓶頸改善工程（堤後排水及護岸加高）</t>
  </si>
  <si>
    <t>(1)大武崙溪排水中游段基金一路堤後排水約435M長，並於附近設置一集水井。
(2)大武崙溪排水上游段基金二路大武崙工業區入口處堤後排水改善約25M長及基金三路堤後排水改善約5M長。
(3)中崙里防水閘門改善，武嶺橋及安樂五橋安全防洪改善。
(4)河道整理及護岸環境營造。
(5)大武崙溪排水護岸加高約120M及80M長。</t>
  </si>
  <si>
    <t>2-2</t>
  </si>
  <si>
    <t>大武崙溪堤後排水暨瓶頸改善工程（堤後排水加裝自動閘門）</t>
  </si>
  <si>
    <t>堤後排水出口舌閥</t>
  </si>
  <si>
    <t>1-1</t>
  </si>
  <si>
    <t>桃園市</t>
  </si>
  <si>
    <t>中壢區</t>
  </si>
  <si>
    <t>桃園市政府</t>
  </si>
  <si>
    <t>老街溪環北橋下游至中壢平鎮都市擴大修訂計畫邊界治理工程</t>
  </si>
  <si>
    <t>1-2</t>
  </si>
  <si>
    <t>中壢平鎮都市擴大修訂計畫邊界至老街溪斷面44治理工程</t>
  </si>
  <si>
    <t>106-B-11-14-F-002-00-0</t>
  </si>
  <si>
    <t>106-B-11-14-F-002-01-0</t>
  </si>
  <si>
    <t>106-B-11-17-F-001-01-0</t>
  </si>
  <si>
    <t>使用公有地及土地使用同意書辦理</t>
  </si>
  <si>
    <t>用地範圍待核定</t>
  </si>
  <si>
    <t>經授水字第10720203300號</t>
  </si>
  <si>
    <t>本案用地部分屬台糖和高鐵用地(台糖部分是支付一次性償金；高鐵部分和高鐵局申請即可)</t>
  </si>
  <si>
    <t>經授水字第10120205181號</t>
  </si>
  <si>
    <t>工程費</t>
    <phoneticPr fontId="18" type="noConversion"/>
  </si>
  <si>
    <r>
      <rPr>
        <sz val="14"/>
        <rFont val="標楷體"/>
        <family val="4"/>
        <charset val="136"/>
      </rPr>
      <t>用地費</t>
    </r>
    <phoneticPr fontId="18" type="noConversion"/>
  </si>
  <si>
    <r>
      <rPr>
        <sz val="12"/>
        <rFont val="標楷體"/>
        <family val="4"/>
        <charset val="136"/>
      </rPr>
      <t>桃園市</t>
    </r>
    <phoneticPr fontId="18" type="noConversion"/>
  </si>
  <si>
    <t>老街溪斷面46-1至中壢平鎮都市擴大修訂計畫邊界，預計左右岸堤防改善約0.3公里</t>
    <phoneticPr fontId="18" type="noConversion"/>
  </si>
  <si>
    <t>中壢平鎮都市擴大修訂計畫邊界至老街溪斷面44，預計左右岸堤防改善約1公里</t>
    <phoneticPr fontId="18" type="noConversion"/>
  </si>
  <si>
    <t>大武崙工業區小型調整池，面積約500平方公尺，蓄水體積約2,500立方公尺，及小型抽排系統，0.3cms及高壓水塔。</t>
    <phoneticPr fontId="18" type="noConversion"/>
  </si>
  <si>
    <t>預定發包日期</t>
    <phoneticPr fontId="18" type="noConversion"/>
  </si>
  <si>
    <t>前次會議控管事項</t>
    <phoneticPr fontId="41" type="noConversion"/>
  </si>
  <si>
    <r>
      <rPr>
        <sz val="14"/>
        <rFont val="標楷體"/>
        <family val="4"/>
        <charset val="136"/>
      </rPr>
      <t xml:space="preserve">總中央款工程費
</t>
    </r>
    <r>
      <rPr>
        <sz val="14"/>
        <rFont val="Times New Roman"/>
        <family val="1"/>
      </rPr>
      <t>(</t>
    </r>
    <r>
      <rPr>
        <sz val="14"/>
        <rFont val="標楷體"/>
        <family val="4"/>
        <charset val="136"/>
      </rPr>
      <t>含橋梁中央款</t>
    </r>
    <r>
      <rPr>
        <sz val="14"/>
        <rFont val="Times New Roman"/>
        <family val="1"/>
      </rPr>
      <t>)
(</t>
    </r>
    <r>
      <rPr>
        <sz val="14"/>
        <rFont val="標楷體"/>
        <family val="4"/>
        <charset val="136"/>
      </rPr>
      <t>千元</t>
    </r>
    <r>
      <rPr>
        <sz val="14"/>
        <rFont val="Times New Roman"/>
        <family val="1"/>
      </rPr>
      <t>)</t>
    </r>
    <phoneticPr fontId="18" type="noConversion"/>
  </si>
  <si>
    <r>
      <rPr>
        <sz val="14"/>
        <rFont val="標楷體"/>
        <family val="4"/>
        <charset val="136"/>
      </rPr>
      <t xml:space="preserve">一般工程費
</t>
    </r>
    <r>
      <rPr>
        <sz val="14"/>
        <rFont val="Times New Roman"/>
        <family val="1"/>
      </rPr>
      <t>(</t>
    </r>
    <r>
      <rPr>
        <sz val="14"/>
        <rFont val="標楷體"/>
        <family val="4"/>
        <charset val="136"/>
      </rPr>
      <t>不含橋樑</t>
    </r>
    <r>
      <rPr>
        <sz val="14"/>
        <rFont val="Times New Roman"/>
        <family val="1"/>
      </rPr>
      <t>)</t>
    </r>
    <phoneticPr fontId="18" type="noConversion"/>
  </si>
  <si>
    <r>
      <rPr>
        <sz val="14"/>
        <rFont val="標楷體"/>
        <family val="4"/>
        <charset val="136"/>
      </rPr>
      <t>工程費</t>
    </r>
    <phoneticPr fontId="18" type="noConversion"/>
  </si>
  <si>
    <r>
      <rPr>
        <sz val="14"/>
        <rFont val="標楷體"/>
        <family val="4"/>
        <charset val="136"/>
      </rPr>
      <t>中央負擔用地費合計</t>
    </r>
    <r>
      <rPr>
        <sz val="14"/>
        <rFont val="Times New Roman"/>
        <family val="1"/>
      </rPr>
      <t>(</t>
    </r>
    <r>
      <rPr>
        <sz val="14"/>
        <rFont val="標楷體"/>
        <family val="4"/>
        <charset val="136"/>
      </rPr>
      <t>千元</t>
    </r>
    <r>
      <rPr>
        <sz val="14"/>
        <rFont val="Times New Roman"/>
        <family val="1"/>
      </rPr>
      <t>)</t>
    </r>
    <phoneticPr fontId="18" type="noConversion"/>
  </si>
  <si>
    <r>
      <rPr>
        <sz val="14"/>
        <rFont val="標楷體"/>
        <family val="4"/>
        <charset val="136"/>
      </rPr>
      <t>中央補助</t>
    </r>
    <phoneticPr fontId="18" type="noConversion"/>
  </si>
  <si>
    <r>
      <rPr>
        <sz val="14"/>
        <rFont val="標楷體"/>
        <family val="4"/>
        <charset val="136"/>
      </rPr>
      <t>總中央款工程費</t>
    </r>
    <r>
      <rPr>
        <sz val="14"/>
        <rFont val="Times New Roman"/>
        <family val="1"/>
      </rPr>
      <t>(</t>
    </r>
    <r>
      <rPr>
        <sz val="14"/>
        <rFont val="標楷體"/>
        <family val="4"/>
        <charset val="136"/>
      </rPr>
      <t>含橋梁中央款</t>
    </r>
    <r>
      <rPr>
        <sz val="14"/>
        <rFont val="Times New Roman"/>
        <family val="1"/>
      </rPr>
      <t>)</t>
    </r>
    <phoneticPr fontId="18" type="noConversion"/>
  </si>
  <si>
    <r>
      <rPr>
        <sz val="14"/>
        <rFont val="標楷體"/>
        <family val="4"/>
        <charset val="136"/>
      </rPr>
      <t>一般工程費</t>
    </r>
    <r>
      <rPr>
        <sz val="14"/>
        <rFont val="Times New Roman"/>
        <family val="1"/>
      </rPr>
      <t>(</t>
    </r>
    <r>
      <rPr>
        <sz val="14"/>
        <rFont val="標楷體"/>
        <family val="4"/>
        <charset val="136"/>
      </rPr>
      <t>不含橋樑</t>
    </r>
    <r>
      <rPr>
        <sz val="14"/>
        <rFont val="Times New Roman"/>
        <family val="1"/>
      </rPr>
      <t>)</t>
    </r>
    <phoneticPr fontId="18" type="noConversion"/>
  </si>
  <si>
    <r>
      <t>106</t>
    </r>
    <r>
      <rPr>
        <sz val="14"/>
        <rFont val="標楷體"/>
        <family val="4"/>
        <charset val="136"/>
      </rPr>
      <t>～</t>
    </r>
    <r>
      <rPr>
        <sz val="14"/>
        <rFont val="Times New Roman"/>
        <family val="1"/>
      </rPr>
      <t>107</t>
    </r>
    <r>
      <rPr>
        <sz val="14"/>
        <rFont val="標楷體"/>
        <family val="4"/>
        <charset val="136"/>
      </rPr>
      <t>年工程費</t>
    </r>
    <phoneticPr fontId="18" type="noConversion"/>
  </si>
  <si>
    <r>
      <t>108</t>
    </r>
    <r>
      <rPr>
        <sz val="14"/>
        <rFont val="標楷體"/>
        <family val="4"/>
        <charset val="136"/>
      </rPr>
      <t>年以後工程費</t>
    </r>
    <phoneticPr fontId="18" type="noConversion"/>
  </si>
  <si>
    <r>
      <t>106</t>
    </r>
    <r>
      <rPr>
        <sz val="14"/>
        <rFont val="標楷體"/>
        <family val="4"/>
        <charset val="136"/>
      </rPr>
      <t>～</t>
    </r>
    <r>
      <rPr>
        <sz val="14"/>
        <rFont val="Times New Roman"/>
        <family val="1"/>
      </rPr>
      <t>107</t>
    </r>
    <r>
      <rPr>
        <sz val="14"/>
        <rFont val="標楷體"/>
        <family val="4"/>
        <charset val="136"/>
      </rPr>
      <t>年中央用地費</t>
    </r>
    <phoneticPr fontId="18" type="noConversion"/>
  </si>
  <si>
    <r>
      <t>108</t>
    </r>
    <r>
      <rPr>
        <sz val="14"/>
        <rFont val="標楷體"/>
        <family val="4"/>
        <charset val="136"/>
      </rPr>
      <t>年以後中央用地費</t>
    </r>
    <phoneticPr fontId="18" type="noConversion"/>
  </si>
  <si>
    <r>
      <t>106~107</t>
    </r>
    <r>
      <rPr>
        <sz val="14"/>
        <rFont val="標楷體"/>
        <family val="4"/>
        <charset val="136"/>
      </rPr>
      <t>年地方用地費</t>
    </r>
    <phoneticPr fontId="18" type="noConversion"/>
  </si>
  <si>
    <r>
      <t>108</t>
    </r>
    <r>
      <rPr>
        <sz val="14"/>
        <rFont val="標楷體"/>
        <family val="4"/>
        <charset val="136"/>
      </rPr>
      <t>年以後地方用地費</t>
    </r>
    <phoneticPr fontId="18" type="noConversion"/>
  </si>
  <si>
    <t>變更設計後總經費(元)</t>
    <phoneticPr fontId="18" type="noConversion"/>
  </si>
  <si>
    <t>用到第二期(107~108)決算金額(元)</t>
    <phoneticPr fontId="18" type="noConversion"/>
  </si>
  <si>
    <t>用到第一期(105~106)決算金額(元)</t>
    <phoneticPr fontId="18" type="noConversion"/>
  </si>
  <si>
    <t>第一期決算金額(元)</t>
    <phoneticPr fontId="18" type="noConversion"/>
  </si>
  <si>
    <t>實際辦理測設日期</t>
    <phoneticPr fontId="18" type="noConversion"/>
  </si>
  <si>
    <t>實際發包日期</t>
    <phoneticPr fontId="18" type="noConversion"/>
  </si>
  <si>
    <t>決標金額(元)</t>
    <phoneticPr fontId="18" type="noConversion"/>
  </si>
  <si>
    <t>契約金額
(元)</t>
    <phoneticPr fontId="18" type="noConversion"/>
  </si>
  <si>
    <t>決算金額(元)</t>
    <phoneticPr fontId="18" type="noConversion"/>
  </si>
  <si>
    <t>無用地問題</t>
    <phoneticPr fontId="18" type="noConversion"/>
  </si>
  <si>
    <t>未發包</t>
    <phoneticPr fontId="18" type="noConversion"/>
  </si>
  <si>
    <t>無</t>
    <phoneticPr fontId="18" type="noConversion"/>
  </si>
  <si>
    <t>八二府建水字第154409號</t>
  </si>
  <si>
    <t>都變</t>
    <phoneticPr fontId="18" type="noConversion"/>
  </si>
  <si>
    <t>四河局</t>
    <phoneticPr fontId="18" type="noConversion"/>
  </si>
  <si>
    <t>彰化縣</t>
    <phoneticPr fontId="18" type="noConversion"/>
  </si>
  <si>
    <r>
      <rPr>
        <sz val="14"/>
        <rFont val="標楷體"/>
        <family val="4"/>
        <charset val="136"/>
      </rPr>
      <t>花壇鄉</t>
    </r>
    <phoneticPr fontId="18" type="noConversion"/>
  </si>
  <si>
    <t>洋子厝溪排水系統</t>
    <phoneticPr fontId="18" type="noConversion"/>
  </si>
  <si>
    <t>彰化縣政府</t>
    <phoneticPr fontId="18" type="noConversion"/>
  </si>
  <si>
    <r>
      <rPr>
        <sz val="14"/>
        <rFont val="標楷體"/>
        <family val="4"/>
        <charset val="136"/>
      </rPr>
      <t>埔心鄉</t>
    </r>
    <phoneticPr fontId="18" type="noConversion"/>
  </si>
  <si>
    <t>員林大排排水系統</t>
    <phoneticPr fontId="18" type="noConversion"/>
  </si>
  <si>
    <r>
      <rPr>
        <sz val="14"/>
        <rFont val="標楷體"/>
        <family val="4"/>
        <charset val="136"/>
      </rPr>
      <t>排水路改善</t>
    </r>
    <r>
      <rPr>
        <sz val="14"/>
        <rFont val="Times New Roman"/>
        <family val="1"/>
      </rPr>
      <t>697</t>
    </r>
    <r>
      <rPr>
        <sz val="14"/>
        <rFont val="標楷體"/>
        <family val="4"/>
        <charset val="136"/>
      </rPr>
      <t>公尺</t>
    </r>
    <r>
      <rPr>
        <sz val="14"/>
        <rFont val="Times New Roman"/>
        <family val="1"/>
      </rPr>
      <t>(0K+063~0K+760)</t>
    </r>
    <phoneticPr fontId="18" type="noConversion"/>
  </si>
  <si>
    <r>
      <rPr>
        <sz val="14"/>
        <rFont val="標楷體"/>
        <family val="4"/>
        <charset val="136"/>
      </rPr>
      <t>線西鄉</t>
    </r>
    <phoneticPr fontId="18" type="noConversion"/>
  </si>
  <si>
    <t>番雅溝排水系統</t>
    <phoneticPr fontId="18" type="noConversion"/>
  </si>
  <si>
    <r>
      <rPr>
        <sz val="14"/>
        <rFont val="標楷體"/>
        <family val="4"/>
        <charset val="136"/>
      </rPr>
      <t>福興鄉</t>
    </r>
    <phoneticPr fontId="18" type="noConversion"/>
  </si>
  <si>
    <t>宜蘭縣</t>
  </si>
  <si>
    <t>一河局</t>
  </si>
  <si>
    <t>五結鄉</t>
  </si>
  <si>
    <t>冬山河排水系統</t>
  </si>
  <si>
    <t>宜蘭縣政府</t>
  </si>
  <si>
    <t>無用地問題</t>
  </si>
  <si>
    <t>經授水字第09920214681號</t>
  </si>
  <si>
    <t>府水河字第09602902981號</t>
  </si>
  <si>
    <t>經授水字第10020207140號</t>
  </si>
  <si>
    <t>尚未公告</t>
  </si>
  <si>
    <t>無</t>
  </si>
  <si>
    <t>否</t>
    <phoneticPr fontId="18" type="noConversion"/>
  </si>
  <si>
    <t>七河局</t>
    <phoneticPr fontId="18" type="noConversion"/>
  </si>
  <si>
    <t>屏東縣</t>
    <phoneticPr fontId="18" type="noConversion"/>
  </si>
  <si>
    <t>屏東縣政府</t>
    <phoneticPr fontId="18" type="noConversion"/>
  </si>
  <si>
    <r>
      <rPr>
        <sz val="14"/>
        <rFont val="標楷體"/>
        <family val="4"/>
        <charset val="136"/>
      </rPr>
      <t>護岸整治</t>
    </r>
    <r>
      <rPr>
        <sz val="14"/>
        <rFont val="Times New Roman"/>
        <family val="1"/>
      </rPr>
      <t xml:space="preserve">838m
</t>
    </r>
    <r>
      <rPr>
        <sz val="14"/>
        <rFont val="標楷體"/>
        <family val="4"/>
        <charset val="136"/>
      </rPr>
      <t>河道整理</t>
    </r>
    <r>
      <rPr>
        <sz val="14"/>
        <rFont val="Times New Roman"/>
        <family val="1"/>
      </rPr>
      <t>838m</t>
    </r>
    <phoneticPr fontId="18" type="noConversion"/>
  </si>
  <si>
    <t>2</t>
    <phoneticPr fontId="18" type="noConversion"/>
  </si>
  <si>
    <t>七河局</t>
    <phoneticPr fontId="18" type="noConversion"/>
  </si>
  <si>
    <t>屏東縣</t>
    <phoneticPr fontId="18" type="noConversion"/>
  </si>
  <si>
    <t>屏東縣政府</t>
    <phoneticPr fontId="18" type="noConversion"/>
  </si>
  <si>
    <r>
      <rPr>
        <sz val="14"/>
        <rFont val="標楷體"/>
        <family val="4"/>
        <charset val="136"/>
      </rPr>
      <t>保力溪臨海橋下游堤防改善工程</t>
    </r>
    <r>
      <rPr>
        <sz val="14"/>
        <rFont val="Times New Roman"/>
        <family val="1"/>
      </rPr>
      <t>(0k+149~</t>
    </r>
    <r>
      <rPr>
        <sz val="14"/>
        <rFont val="標楷體"/>
        <family val="4"/>
        <charset val="136"/>
      </rPr>
      <t>臨海橋</t>
    </r>
    <r>
      <rPr>
        <sz val="14"/>
        <rFont val="Times New Roman"/>
        <family val="1"/>
      </rPr>
      <t>)</t>
    </r>
    <phoneticPr fontId="18" type="noConversion"/>
  </si>
  <si>
    <r>
      <rPr>
        <sz val="14"/>
        <rFont val="標楷體"/>
        <family val="4"/>
        <charset val="136"/>
      </rPr>
      <t>堤防改善</t>
    </r>
    <r>
      <rPr>
        <sz val="14"/>
        <rFont val="Times New Roman"/>
        <family val="1"/>
      </rPr>
      <t>369m
(0k+149~0k+518)</t>
    </r>
    <phoneticPr fontId="18" type="noConversion"/>
  </si>
  <si>
    <t>溪州溪港東抽水站暨前池改善工程</t>
    <phoneticPr fontId="18" type="noConversion"/>
  </si>
  <si>
    <r>
      <rPr>
        <sz val="14"/>
        <rFont val="標楷體"/>
        <family val="4"/>
        <charset val="136"/>
      </rPr>
      <t xml:space="preserve">抽水站擴建
</t>
    </r>
    <r>
      <rPr>
        <sz val="14"/>
        <rFont val="Times New Roman"/>
        <family val="1"/>
      </rPr>
      <t>(2cms</t>
    </r>
    <r>
      <rPr>
        <sz val="14"/>
        <rFont val="標楷體"/>
        <family val="4"/>
        <charset val="136"/>
      </rPr>
      <t>抽水能力提升至</t>
    </r>
    <r>
      <rPr>
        <sz val="14"/>
        <rFont val="Times New Roman"/>
        <family val="1"/>
      </rPr>
      <t>7cms</t>
    </r>
    <r>
      <rPr>
        <sz val="14"/>
        <rFont val="標楷體"/>
        <family val="4"/>
        <charset val="136"/>
      </rPr>
      <t>、</t>
    </r>
    <r>
      <rPr>
        <sz val="14"/>
        <rFont val="Times New Roman"/>
        <family val="1"/>
      </rPr>
      <t>1ha</t>
    </r>
    <r>
      <rPr>
        <sz val="14"/>
        <rFont val="標楷體"/>
        <family val="4"/>
        <charset val="136"/>
      </rPr>
      <t>前池改善、引水渠道</t>
    </r>
    <r>
      <rPr>
        <sz val="14"/>
        <rFont val="Times New Roman"/>
        <family val="1"/>
      </rPr>
      <t>200m)</t>
    </r>
    <phoneticPr fontId="18" type="noConversion"/>
  </si>
  <si>
    <t>七河局</t>
    <phoneticPr fontId="18" type="noConversion"/>
  </si>
  <si>
    <t>屏東縣</t>
    <phoneticPr fontId="18" type="noConversion"/>
  </si>
  <si>
    <t>屏東縣政府</t>
    <phoneticPr fontId="18" type="noConversion"/>
  </si>
  <si>
    <r>
      <rPr>
        <sz val="14"/>
        <rFont val="標楷體"/>
        <family val="4"/>
        <charset val="136"/>
      </rPr>
      <t>憲兵溝排水改善工程</t>
    </r>
    <phoneticPr fontId="18" type="noConversion"/>
  </si>
  <si>
    <r>
      <rPr>
        <sz val="14"/>
        <rFont val="標楷體"/>
        <family val="4"/>
        <charset val="136"/>
      </rPr>
      <t>港東抽水站前池集水系統改善</t>
    </r>
    <r>
      <rPr>
        <sz val="14"/>
        <rFont val="Times New Roman"/>
        <family val="1"/>
      </rPr>
      <t>(</t>
    </r>
    <r>
      <rPr>
        <sz val="14"/>
        <rFont val="標楷體"/>
        <family val="4"/>
        <charset val="136"/>
      </rPr>
      <t>排水路改善</t>
    </r>
    <r>
      <rPr>
        <sz val="14"/>
        <rFont val="Times New Roman"/>
        <family val="1"/>
      </rPr>
      <t>1,080m)</t>
    </r>
    <phoneticPr fontId="18" type="noConversion"/>
  </si>
  <si>
    <t>5</t>
    <phoneticPr fontId="18" type="noConversion"/>
  </si>
  <si>
    <t>七河局</t>
    <phoneticPr fontId="18" type="noConversion"/>
  </si>
  <si>
    <t>屏東縣</t>
    <phoneticPr fontId="18" type="noConversion"/>
  </si>
  <si>
    <t>屏東縣政府</t>
    <phoneticPr fontId="18" type="noConversion"/>
  </si>
  <si>
    <r>
      <t>1.</t>
    </r>
    <r>
      <rPr>
        <sz val="14"/>
        <rFont val="標楷體"/>
        <family val="4"/>
        <charset val="136"/>
      </rPr>
      <t>抽水機組改建。</t>
    </r>
    <r>
      <rPr>
        <sz val="14"/>
        <rFont val="Times New Roman"/>
        <family val="1"/>
      </rPr>
      <t>2.</t>
    </r>
    <r>
      <rPr>
        <sz val="14"/>
        <rFont val="標楷體"/>
        <family val="4"/>
        <charset val="136"/>
      </rPr>
      <t>柴油引擎發電機改善。</t>
    </r>
    <r>
      <rPr>
        <sz val="14"/>
        <rFont val="Times New Roman"/>
        <family val="1"/>
      </rPr>
      <t>3.</t>
    </r>
    <r>
      <rPr>
        <sz val="14"/>
        <rFont val="標楷體"/>
        <family val="4"/>
        <charset val="136"/>
      </rPr>
      <t>操作機房擴建。</t>
    </r>
    <phoneticPr fontId="18" type="noConversion"/>
  </si>
  <si>
    <t>10</t>
    <phoneticPr fontId="18" type="noConversion"/>
  </si>
  <si>
    <t>七河局</t>
    <phoneticPr fontId="18" type="noConversion"/>
  </si>
  <si>
    <t>屏東縣</t>
    <phoneticPr fontId="18" type="noConversion"/>
  </si>
  <si>
    <t>屏東縣政府</t>
    <phoneticPr fontId="18" type="noConversion"/>
  </si>
  <si>
    <t>12</t>
    <phoneticPr fontId="18" type="noConversion"/>
  </si>
  <si>
    <t>14</t>
    <phoneticPr fontId="18" type="noConversion"/>
  </si>
  <si>
    <r>
      <rPr>
        <sz val="14"/>
        <rFont val="標楷體"/>
        <family val="4"/>
        <charset val="136"/>
      </rPr>
      <t>台鐵高架北側收集水路</t>
    </r>
    <r>
      <rPr>
        <sz val="14"/>
        <rFont val="Times New Roman"/>
        <family val="1"/>
      </rPr>
      <t>(</t>
    </r>
    <r>
      <rPr>
        <sz val="14"/>
        <rFont val="標楷體"/>
        <family val="4"/>
        <charset val="136"/>
      </rPr>
      <t>鐵路橋北側截流溝</t>
    </r>
    <r>
      <rPr>
        <sz val="14"/>
        <rFont val="Times New Roman"/>
        <family val="1"/>
      </rPr>
      <t>)</t>
    </r>
    <phoneticPr fontId="18" type="noConversion"/>
  </si>
  <si>
    <r>
      <rPr>
        <sz val="14"/>
        <rFont val="標楷體"/>
        <family val="4"/>
        <charset val="136"/>
      </rPr>
      <t>截流溝改善</t>
    </r>
    <r>
      <rPr>
        <sz val="14"/>
        <rFont val="Times New Roman"/>
        <family val="1"/>
      </rPr>
      <t>750m</t>
    </r>
    <phoneticPr fontId="18" type="noConversion"/>
  </si>
  <si>
    <r>
      <rPr>
        <sz val="14"/>
        <rFont val="標楷體"/>
        <family val="4"/>
        <charset val="136"/>
      </rPr>
      <t xml:space="preserve">楓港溪堤防改善工程
</t>
    </r>
    <r>
      <rPr>
        <sz val="14"/>
        <rFont val="Times New Roman"/>
        <family val="1"/>
      </rPr>
      <t>(2K+050~2K+709)</t>
    </r>
    <phoneticPr fontId="18" type="noConversion"/>
  </si>
  <si>
    <t>20</t>
    <phoneticPr fontId="18" type="noConversion"/>
  </si>
  <si>
    <t>七河局</t>
    <phoneticPr fontId="18" type="noConversion"/>
  </si>
  <si>
    <t>澎湖縣</t>
    <phoneticPr fontId="18" type="noConversion"/>
  </si>
  <si>
    <t>澎湖縣政府</t>
    <phoneticPr fontId="18" type="noConversion"/>
  </si>
  <si>
    <r>
      <rPr>
        <sz val="14"/>
        <rFont val="標楷體"/>
        <family val="4"/>
        <charset val="136"/>
      </rPr>
      <t>尖山</t>
    </r>
    <r>
      <rPr>
        <sz val="14"/>
        <rFont val="Times New Roman"/>
        <family val="1"/>
      </rPr>
      <t>2</t>
    </r>
    <r>
      <rPr>
        <sz val="14"/>
        <rFont val="標楷體"/>
        <family val="4"/>
        <charset val="136"/>
      </rPr>
      <t>號排水分流箱涵新建工程</t>
    </r>
    <phoneticPr fontId="18" type="noConversion"/>
  </si>
  <si>
    <r>
      <rPr>
        <sz val="14"/>
        <color theme="1"/>
        <rFont val="標楷體"/>
        <family val="4"/>
        <charset val="136"/>
      </rPr>
      <t>西挖支線（</t>
    </r>
    <r>
      <rPr>
        <sz val="14"/>
        <color theme="1"/>
        <rFont val="Times New Roman"/>
        <family val="1"/>
      </rPr>
      <t>0k+000~1k+450</t>
    </r>
    <r>
      <rPr>
        <sz val="14"/>
        <color theme="1"/>
        <rFont val="標楷體"/>
        <family val="4"/>
        <charset val="136"/>
      </rPr>
      <t>）排水路渠道改善工程</t>
    </r>
    <phoneticPr fontId="18" type="noConversion"/>
  </si>
  <si>
    <t>預計用地取得日期</t>
    <phoneticPr fontId="18" type="noConversion"/>
  </si>
  <si>
    <t>施工中</t>
    <phoneticPr fontId="18" type="noConversion"/>
  </si>
  <si>
    <t>開口契約
2018/2/23</t>
  </si>
  <si>
    <r>
      <rPr>
        <sz val="14"/>
        <rFont val="標楷體"/>
        <family val="4"/>
        <charset val="136"/>
      </rPr>
      <t>總長度</t>
    </r>
    <phoneticPr fontId="18" type="noConversion"/>
  </si>
  <si>
    <r>
      <rPr>
        <sz val="14"/>
        <rFont val="標楷體"/>
        <family val="4"/>
        <charset val="136"/>
      </rPr>
      <t>總改善面積</t>
    </r>
    <r>
      <rPr>
        <sz val="14"/>
        <rFont val="Times New Roman"/>
        <family val="1"/>
      </rPr>
      <t>(</t>
    </r>
    <r>
      <rPr>
        <sz val="14"/>
        <rFont val="標楷體"/>
        <family val="4"/>
        <charset val="136"/>
      </rPr>
      <t>公頃</t>
    </r>
    <r>
      <rPr>
        <sz val="14"/>
        <rFont val="Times New Roman"/>
        <family val="1"/>
      </rPr>
      <t>)</t>
    </r>
    <phoneticPr fontId="18" type="noConversion"/>
  </si>
  <si>
    <r>
      <rPr>
        <sz val="14"/>
        <rFont val="標楷體"/>
        <family val="4"/>
        <charset val="136"/>
      </rPr>
      <t>總長度</t>
    </r>
    <r>
      <rPr>
        <sz val="14"/>
        <rFont val="Times New Roman"/>
        <family val="1"/>
      </rPr>
      <t>(m)</t>
    </r>
    <phoneticPr fontId="18" type="noConversion"/>
  </si>
  <si>
    <r>
      <rPr>
        <sz val="14"/>
        <rFont val="標楷體"/>
        <family val="4"/>
        <charset val="136"/>
      </rPr>
      <t>總改善面積</t>
    </r>
    <r>
      <rPr>
        <sz val="14"/>
        <rFont val="Times New Roman"/>
        <family val="1"/>
      </rPr>
      <t>(</t>
    </r>
    <r>
      <rPr>
        <sz val="14"/>
        <rFont val="標楷體"/>
        <family val="4"/>
        <charset val="136"/>
      </rPr>
      <t>公頃</t>
    </r>
    <r>
      <rPr>
        <sz val="14"/>
        <rFont val="Times New Roman"/>
        <family val="1"/>
      </rPr>
      <t>)</t>
    </r>
    <phoneticPr fontId="18" type="noConversion"/>
  </si>
  <si>
    <r>
      <rPr>
        <sz val="12"/>
        <rFont val="標楷體"/>
        <family val="4"/>
        <charset val="136"/>
      </rPr>
      <t>河川局</t>
    </r>
    <phoneticPr fontId="18" type="noConversion"/>
  </si>
  <si>
    <r>
      <rPr>
        <sz val="12"/>
        <rFont val="標楷體"/>
        <family val="4"/>
        <charset val="136"/>
      </rPr>
      <t>縣市</t>
    </r>
    <phoneticPr fontId="18" type="noConversion"/>
  </si>
  <si>
    <t>8-1</t>
    <phoneticPr fontId="18" type="noConversion"/>
  </si>
  <si>
    <t>8-2</t>
    <phoneticPr fontId="18" type="noConversion"/>
  </si>
  <si>
    <t>9-1</t>
    <phoneticPr fontId="18" type="noConversion"/>
  </si>
  <si>
    <t>9-2</t>
    <phoneticPr fontId="18" type="noConversion"/>
  </si>
  <si>
    <r>
      <rPr>
        <sz val="14"/>
        <rFont val="標楷體"/>
        <family val="4"/>
        <charset val="136"/>
      </rPr>
      <t>下茄苳排水治理第一期工程</t>
    </r>
    <r>
      <rPr>
        <sz val="14"/>
        <rFont val="Times New Roman"/>
        <family val="1"/>
      </rPr>
      <t>(4k+826~5k+530)(</t>
    </r>
    <r>
      <rPr>
        <sz val="14"/>
        <rFont val="標楷體"/>
        <family val="4"/>
        <charset val="136"/>
      </rPr>
      <t>一工區</t>
    </r>
    <r>
      <rPr>
        <sz val="14"/>
        <rFont val="Times New Roman"/>
        <family val="1"/>
      </rPr>
      <t>)</t>
    </r>
    <phoneticPr fontId="18" type="noConversion"/>
  </si>
  <si>
    <r>
      <rPr>
        <sz val="14"/>
        <rFont val="標楷體"/>
        <family val="4"/>
        <charset val="136"/>
      </rPr>
      <t>下茄苳排水治理第一期工程</t>
    </r>
    <r>
      <rPr>
        <sz val="14"/>
        <rFont val="Times New Roman"/>
        <family val="1"/>
      </rPr>
      <t>(4k+826~5k+530)(</t>
    </r>
    <r>
      <rPr>
        <sz val="14"/>
        <rFont val="標楷體"/>
        <family val="4"/>
        <charset val="136"/>
      </rPr>
      <t>二工區</t>
    </r>
    <r>
      <rPr>
        <sz val="14"/>
        <rFont val="Times New Roman"/>
        <family val="1"/>
      </rPr>
      <t>)</t>
    </r>
    <phoneticPr fontId="18" type="noConversion"/>
  </si>
  <si>
    <r>
      <rPr>
        <sz val="14"/>
        <rFont val="標楷體"/>
        <family val="4"/>
        <charset val="136"/>
      </rPr>
      <t>排水路改善長度</t>
    </r>
    <r>
      <rPr>
        <sz val="14"/>
        <rFont val="Times New Roman"/>
        <family val="1"/>
      </rPr>
      <t>352</t>
    </r>
    <r>
      <rPr>
        <sz val="14"/>
        <rFont val="標楷體"/>
        <family val="4"/>
        <charset val="136"/>
      </rPr>
      <t>公尺</t>
    </r>
    <r>
      <rPr>
        <sz val="14"/>
        <rFont val="Times New Roman"/>
        <family val="1"/>
      </rPr>
      <t>(</t>
    </r>
    <r>
      <rPr>
        <sz val="14"/>
        <rFont val="標楷體"/>
        <family val="4"/>
        <charset val="136"/>
      </rPr>
      <t>無用地問題</t>
    </r>
    <r>
      <rPr>
        <sz val="14"/>
        <rFont val="Times New Roman"/>
        <family val="1"/>
      </rPr>
      <t>)</t>
    </r>
    <phoneticPr fontId="18" type="noConversion"/>
  </si>
  <si>
    <r>
      <rPr>
        <sz val="14"/>
        <rFont val="標楷體"/>
        <family val="4"/>
        <charset val="136"/>
      </rPr>
      <t>下茄苳排水治理第二期工程</t>
    </r>
    <r>
      <rPr>
        <sz val="14"/>
        <rFont val="Times New Roman"/>
        <family val="1"/>
      </rPr>
      <t>(4k+826~5k+530)(</t>
    </r>
    <r>
      <rPr>
        <sz val="14"/>
        <rFont val="標楷體"/>
        <family val="4"/>
        <charset val="136"/>
      </rPr>
      <t>一工區</t>
    </r>
    <r>
      <rPr>
        <sz val="14"/>
        <rFont val="Times New Roman"/>
        <family val="1"/>
      </rPr>
      <t>)</t>
    </r>
    <phoneticPr fontId="18" type="noConversion"/>
  </si>
  <si>
    <r>
      <rPr>
        <sz val="14"/>
        <rFont val="標楷體"/>
        <family val="4"/>
        <charset val="136"/>
      </rPr>
      <t>下茄苳排水治理第二期工程</t>
    </r>
    <r>
      <rPr>
        <sz val="14"/>
        <rFont val="Times New Roman"/>
        <family val="1"/>
      </rPr>
      <t>(4k+826~5k+530)(</t>
    </r>
    <r>
      <rPr>
        <sz val="14"/>
        <rFont val="標楷體"/>
        <family val="4"/>
        <charset val="136"/>
      </rPr>
      <t>二工區</t>
    </r>
    <r>
      <rPr>
        <sz val="14"/>
        <rFont val="Times New Roman"/>
        <family val="1"/>
      </rPr>
      <t>)</t>
    </r>
    <phoneticPr fontId="18" type="noConversion"/>
  </si>
  <si>
    <t>性質(抽水站、滯洪池、閘門、堤防護岸排水、分洪箱涵/道)</t>
    <phoneticPr fontId="41" type="noConversion"/>
  </si>
  <si>
    <t>塭豐抽水站機組改善工程</t>
    <phoneticPr fontId="18" type="noConversion"/>
  </si>
  <si>
    <r>
      <rPr>
        <sz val="12"/>
        <color theme="1"/>
        <rFont val="標楷體"/>
        <family val="4"/>
        <charset val="136"/>
      </rPr>
      <t>項次</t>
    </r>
    <phoneticPr fontId="18" type="noConversion"/>
  </si>
  <si>
    <r>
      <rPr>
        <sz val="16"/>
        <color theme="1"/>
        <rFont val="標楷體"/>
        <family val="4"/>
        <charset val="136"/>
      </rPr>
      <t>縣市
政府</t>
    </r>
    <phoneticPr fontId="41" type="noConversion"/>
  </si>
  <si>
    <r>
      <rPr>
        <sz val="16"/>
        <color theme="1"/>
        <rFont val="標楷體"/>
        <family val="4"/>
        <charset val="136"/>
      </rPr>
      <t>工程編號</t>
    </r>
    <phoneticPr fontId="41" type="noConversion"/>
  </si>
  <si>
    <r>
      <rPr>
        <sz val="16"/>
        <color theme="1"/>
        <rFont val="標楷體"/>
        <family val="4"/>
        <charset val="136"/>
      </rPr>
      <t>工作計畫名稱</t>
    </r>
    <phoneticPr fontId="41" type="noConversion"/>
  </si>
  <si>
    <r>
      <rPr>
        <sz val="14"/>
        <rFont val="標楷體"/>
        <family val="4"/>
        <charset val="136"/>
      </rPr>
      <t xml:space="preserve">總經費
</t>
    </r>
    <r>
      <rPr>
        <sz val="14"/>
        <rFont val="Times New Roman"/>
        <family val="1"/>
      </rPr>
      <t>(</t>
    </r>
    <r>
      <rPr>
        <sz val="14"/>
        <rFont val="標楷體"/>
        <family val="4"/>
        <charset val="136"/>
      </rPr>
      <t>千元</t>
    </r>
    <r>
      <rPr>
        <sz val="14"/>
        <rFont val="Times New Roman"/>
        <family val="1"/>
      </rPr>
      <t>)</t>
    </r>
    <phoneticPr fontId="41" type="noConversion"/>
  </si>
  <si>
    <r>
      <rPr>
        <sz val="14"/>
        <rFont val="標楷體"/>
        <family val="4"/>
        <charset val="136"/>
      </rPr>
      <t>預定上網日期</t>
    </r>
    <phoneticPr fontId="41" type="noConversion"/>
  </si>
  <si>
    <r>
      <rPr>
        <sz val="14"/>
        <rFont val="標楷體"/>
        <family val="4"/>
        <charset val="136"/>
      </rPr>
      <t>實際上網日期</t>
    </r>
    <phoneticPr fontId="41" type="noConversion"/>
  </si>
  <si>
    <r>
      <rPr>
        <sz val="14"/>
        <rFont val="標楷體"/>
        <family val="4"/>
        <charset val="136"/>
      </rPr>
      <t>預定發包日期</t>
    </r>
    <phoneticPr fontId="41" type="noConversion"/>
  </si>
  <si>
    <r>
      <rPr>
        <sz val="14"/>
        <rFont val="標楷體"/>
        <family val="4"/>
        <charset val="136"/>
      </rPr>
      <t>實際發包日期</t>
    </r>
    <phoneticPr fontId="41" type="noConversion"/>
  </si>
  <si>
    <r>
      <rPr>
        <sz val="14"/>
        <rFont val="標楷體"/>
        <family val="4"/>
        <charset val="136"/>
      </rPr>
      <t>預定最後一次期中報告審查通過日期</t>
    </r>
    <phoneticPr fontId="41" type="noConversion"/>
  </si>
  <si>
    <r>
      <rPr>
        <sz val="14"/>
        <rFont val="標楷體"/>
        <family val="4"/>
        <charset val="136"/>
      </rPr>
      <t>實際最後一次期中報告審查通過日期</t>
    </r>
    <phoneticPr fontId="41" type="noConversion"/>
  </si>
  <si>
    <r>
      <rPr>
        <sz val="14"/>
        <rFont val="標楷體"/>
        <family val="4"/>
        <charset val="136"/>
      </rPr>
      <t>預定期末報告審查通過日期</t>
    </r>
    <phoneticPr fontId="41" type="noConversion"/>
  </si>
  <si>
    <r>
      <rPr>
        <sz val="14"/>
        <rFont val="標楷體"/>
        <family val="4"/>
        <charset val="136"/>
      </rPr>
      <t>實際期末報告審查通過日期</t>
    </r>
    <phoneticPr fontId="41" type="noConversion"/>
  </si>
  <si>
    <t>未發包</t>
  </si>
  <si>
    <t>否</t>
  </si>
  <si>
    <t>經授水字第10720206331號</t>
  </si>
  <si>
    <t>為林務局管理保安林地之既有道路</t>
  </si>
  <si>
    <t>霧峰區車籠埤排水2K+000四德九鄰橋、3K+718北阡二橋、3K+837無名橋改建工程</t>
    <phoneticPr fontId="18" type="noConversion"/>
  </si>
  <si>
    <r>
      <t>1.2k+000</t>
    </r>
    <r>
      <rPr>
        <sz val="14"/>
        <color theme="1"/>
        <rFont val="標楷體"/>
        <family val="4"/>
        <charset val="136"/>
      </rPr>
      <t xml:space="preserve">四德九鄰橋。
</t>
    </r>
    <r>
      <rPr>
        <sz val="14"/>
        <color theme="1"/>
        <rFont val="Times New Roman"/>
        <family val="1"/>
      </rPr>
      <t>2.3k+718</t>
    </r>
    <r>
      <rPr>
        <sz val="14"/>
        <color theme="1"/>
        <rFont val="標楷體"/>
        <family val="4"/>
        <charset val="136"/>
      </rPr>
      <t xml:space="preserve">北阡二橋。
</t>
    </r>
    <r>
      <rPr>
        <sz val="14"/>
        <color theme="1"/>
        <rFont val="Times New Roman"/>
        <family val="1"/>
      </rPr>
      <t>3.3k+837</t>
    </r>
    <r>
      <rPr>
        <sz val="14"/>
        <color theme="1"/>
        <rFont val="標楷體"/>
        <family val="4"/>
        <charset val="136"/>
      </rPr>
      <t>無名橋。</t>
    </r>
    <phoneticPr fontId="18" type="noConversion"/>
  </si>
  <si>
    <t>控管上網日期</t>
    <phoneticPr fontId="18" type="noConversion"/>
  </si>
  <si>
    <t>控管開標日期</t>
    <phoneticPr fontId="18" type="noConversion"/>
  </si>
  <si>
    <t>台中市</t>
  </si>
  <si>
    <t>台南市</t>
  </si>
  <si>
    <t>台東縣</t>
  </si>
  <si>
    <t>台東縣政府</t>
  </si>
  <si>
    <t>花蓮縣政府</t>
    <phoneticPr fontId="18" type="noConversion"/>
  </si>
  <si>
    <t>15-1</t>
    <phoneticPr fontId="18" type="noConversion"/>
  </si>
  <si>
    <t>15-2</t>
    <phoneticPr fontId="18" type="noConversion"/>
  </si>
  <si>
    <t>白河區烏樹林排水護岸改善工程(一工區)</t>
    <phoneticPr fontId="18" type="noConversion"/>
  </si>
  <si>
    <t>白河區烏樹林排水護岸改善工程(二工區)</t>
    <phoneticPr fontId="18" type="noConversion"/>
  </si>
  <si>
    <r>
      <rPr>
        <sz val="14"/>
        <rFont val="標楷體"/>
        <family val="4"/>
        <charset val="136"/>
      </rPr>
      <t>烏樹林排水</t>
    </r>
    <r>
      <rPr>
        <sz val="14"/>
        <rFont val="Times New Roman"/>
        <family val="1"/>
      </rPr>
      <t>(</t>
    </r>
    <r>
      <rPr>
        <sz val="14"/>
        <rFont val="標楷體"/>
        <family val="4"/>
        <charset val="136"/>
      </rPr>
      <t>舉人街</t>
    </r>
    <r>
      <rPr>
        <sz val="14"/>
        <rFont val="Times New Roman"/>
        <family val="1"/>
      </rPr>
      <t>~</t>
    </r>
    <r>
      <rPr>
        <sz val="14"/>
        <rFont val="標楷體"/>
        <family val="4"/>
        <charset val="136"/>
      </rPr>
      <t>市道</t>
    </r>
    <r>
      <rPr>
        <sz val="14"/>
        <rFont val="Times New Roman"/>
        <family val="1"/>
      </rPr>
      <t>172</t>
    </r>
    <r>
      <rPr>
        <sz val="14"/>
        <rFont val="標楷體"/>
        <family val="4"/>
        <charset val="136"/>
      </rPr>
      <t>甲</t>
    </r>
    <r>
      <rPr>
        <sz val="14"/>
        <rFont val="Times New Roman"/>
        <family val="1"/>
      </rPr>
      <t>)</t>
    </r>
    <r>
      <rPr>
        <sz val="14"/>
        <rFont val="標楷體"/>
        <family val="4"/>
        <charset val="136"/>
      </rPr>
      <t>，雙岸護岸</t>
    </r>
    <r>
      <rPr>
        <sz val="14"/>
        <rFont val="Times New Roman"/>
        <family val="1"/>
      </rPr>
      <t>375m</t>
    </r>
    <phoneticPr fontId="18" type="noConversion"/>
  </si>
  <si>
    <t>3-1</t>
    <phoneticPr fontId="18" type="noConversion"/>
  </si>
  <si>
    <t>3-2</t>
    <phoneticPr fontId="18" type="noConversion"/>
  </si>
  <si>
    <r>
      <rPr>
        <sz val="14"/>
        <rFont val="標楷體"/>
        <family val="4"/>
        <charset val="136"/>
      </rPr>
      <t>菁寮、墨林及崁頂社區</t>
    </r>
    <r>
      <rPr>
        <sz val="14"/>
        <rFont val="Times New Roman"/>
        <family val="1"/>
      </rPr>
      <t>(</t>
    </r>
    <r>
      <rPr>
        <sz val="14"/>
        <rFont val="標楷體"/>
        <family val="4"/>
        <charset val="136"/>
      </rPr>
      <t>菁寮老街</t>
    </r>
    <r>
      <rPr>
        <sz val="14"/>
        <rFont val="Times New Roman"/>
        <family val="1"/>
      </rPr>
      <t>)</t>
    </r>
    <r>
      <rPr>
        <sz val="14"/>
        <rFont val="標楷體"/>
        <family val="4"/>
        <charset val="136"/>
      </rPr>
      <t>排水改善工程</t>
    </r>
    <r>
      <rPr>
        <sz val="14"/>
        <rFont val="Times New Roman"/>
        <family val="1"/>
      </rPr>
      <t>(</t>
    </r>
    <r>
      <rPr>
        <sz val="14"/>
        <rFont val="標楷體"/>
        <family val="4"/>
        <charset val="136"/>
      </rPr>
      <t>一工區</t>
    </r>
    <r>
      <rPr>
        <sz val="14"/>
        <rFont val="Times New Roman"/>
        <family val="1"/>
      </rPr>
      <t>)</t>
    </r>
    <phoneticPr fontId="18" type="noConversion"/>
  </si>
  <si>
    <r>
      <rPr>
        <sz val="14"/>
        <rFont val="標楷體"/>
        <family val="4"/>
        <charset val="136"/>
      </rPr>
      <t>菁寮、墨林及崁頂社區</t>
    </r>
    <r>
      <rPr>
        <sz val="14"/>
        <rFont val="Times New Roman"/>
        <family val="1"/>
      </rPr>
      <t>(</t>
    </r>
    <r>
      <rPr>
        <sz val="14"/>
        <rFont val="標楷體"/>
        <family val="4"/>
        <charset val="136"/>
      </rPr>
      <t>菁寮老街</t>
    </r>
    <r>
      <rPr>
        <sz val="14"/>
        <rFont val="Times New Roman"/>
        <family val="1"/>
      </rPr>
      <t>)</t>
    </r>
    <r>
      <rPr>
        <sz val="14"/>
        <rFont val="標楷體"/>
        <family val="4"/>
        <charset val="136"/>
      </rPr>
      <t>排水改善工程</t>
    </r>
    <r>
      <rPr>
        <sz val="14"/>
        <rFont val="Times New Roman"/>
        <family val="1"/>
      </rPr>
      <t>(</t>
    </r>
    <r>
      <rPr>
        <sz val="14"/>
        <rFont val="標楷體"/>
        <family val="4"/>
        <charset val="136"/>
      </rPr>
      <t>二工區</t>
    </r>
    <r>
      <rPr>
        <sz val="14"/>
        <rFont val="Times New Roman"/>
        <family val="1"/>
      </rPr>
      <t>)</t>
    </r>
    <phoneticPr fontId="18" type="noConversion"/>
  </si>
  <si>
    <r>
      <rPr>
        <sz val="14"/>
        <rFont val="標楷體"/>
        <family val="4"/>
        <charset val="136"/>
      </rPr>
      <t>菁寮</t>
    </r>
    <r>
      <rPr>
        <sz val="14"/>
        <rFont val="Times New Roman"/>
        <family val="1"/>
      </rPr>
      <t>-</t>
    </r>
    <r>
      <rPr>
        <sz val="14"/>
        <rFont val="標楷體"/>
        <family val="4"/>
        <charset val="136"/>
      </rPr>
      <t>高低分流計畫</t>
    </r>
    <phoneticPr fontId="18" type="noConversion"/>
  </si>
  <si>
    <r>
      <rPr>
        <sz val="14"/>
        <rFont val="標楷體"/>
        <family val="4"/>
        <charset val="136"/>
      </rPr>
      <t>菁寮</t>
    </r>
    <r>
      <rPr>
        <sz val="14"/>
        <rFont val="Times New Roman"/>
        <family val="1"/>
      </rPr>
      <t>-</t>
    </r>
    <r>
      <rPr>
        <sz val="14"/>
        <rFont val="標楷體"/>
        <family val="4"/>
        <charset val="136"/>
      </rPr>
      <t>聖十字湖滯洪池</t>
    </r>
    <r>
      <rPr>
        <sz val="14"/>
        <rFont val="Times New Roman"/>
        <family val="1"/>
      </rPr>
      <t>(0.55</t>
    </r>
    <r>
      <rPr>
        <sz val="14"/>
        <rFont val="標楷體"/>
        <family val="4"/>
        <charset val="136"/>
      </rPr>
      <t>公頃</t>
    </r>
    <r>
      <rPr>
        <sz val="14"/>
        <rFont val="Times New Roman"/>
        <family val="1"/>
      </rPr>
      <t>)</t>
    </r>
    <r>
      <rPr>
        <sz val="14"/>
        <rFont val="標楷體"/>
        <family val="4"/>
        <charset val="136"/>
      </rPr>
      <t>連外排水路</t>
    </r>
    <phoneticPr fontId="18" type="noConversion"/>
  </si>
  <si>
    <t>抽水站4CMS及6CMS容量各1座，引水幹線L=140公尺，L1=175公尺，L2=1160M，滯洪池0.1HA</t>
    <phoneticPr fontId="18" type="noConversion"/>
  </si>
  <si>
    <t>臺北市</t>
  </si>
  <si>
    <t>新北市</t>
  </si>
  <si>
    <t>新竹縣</t>
  </si>
  <si>
    <t>新竹市</t>
  </si>
  <si>
    <t>苗栗縣</t>
  </si>
  <si>
    <t>南投縣</t>
  </si>
  <si>
    <t>彰化縣</t>
  </si>
  <si>
    <t>雲林縣</t>
  </si>
  <si>
    <t>嘉義縣</t>
  </si>
  <si>
    <t>嘉義市</t>
  </si>
  <si>
    <t>高雄市</t>
  </si>
  <si>
    <t>屏東縣</t>
  </si>
  <si>
    <t>花蓮縣</t>
  </si>
  <si>
    <t>連江縣</t>
  </si>
  <si>
    <t>澎湖縣</t>
  </si>
  <si>
    <t>合計</t>
    <phoneticPr fontId="18" type="noConversion"/>
  </si>
  <si>
    <t>台南市</t>
    <phoneticPr fontId="18" type="noConversion"/>
  </si>
  <si>
    <t>縣市</t>
    <phoneticPr fontId="41" type="noConversion"/>
  </si>
  <si>
    <t>107-B-11-13-A-001-00-0</t>
    <phoneticPr fontId="41" type="noConversion"/>
  </si>
  <si>
    <t>107-B-11-18-A-001-00-0</t>
    <phoneticPr fontId="41" type="noConversion"/>
  </si>
  <si>
    <t>107-B-11-18-A-002-00-0</t>
    <phoneticPr fontId="41" type="noConversion"/>
  </si>
  <si>
    <t>107-B-11-18-A-003-00-0</t>
    <phoneticPr fontId="41" type="noConversion"/>
  </si>
  <si>
    <t>107-B-11-24-A-001-00-0</t>
    <phoneticPr fontId="41" type="noConversion"/>
  </si>
  <si>
    <t>107-B-11-24-A-002-00-0</t>
    <phoneticPr fontId="41" type="noConversion"/>
  </si>
  <si>
    <t>107-B-11-25-A-001-00-0</t>
    <phoneticPr fontId="41" type="noConversion"/>
  </si>
  <si>
    <t>107-B-11-25-A-002-00-0</t>
    <phoneticPr fontId="41" type="noConversion"/>
  </si>
  <si>
    <t>107-B-11-28-A-001-00-0</t>
    <phoneticPr fontId="41" type="noConversion"/>
  </si>
  <si>
    <t>107-B-11-29-A-001-00-0</t>
    <phoneticPr fontId="41" type="noConversion"/>
  </si>
  <si>
    <t>107-B-11-29-A-002-00-0</t>
    <phoneticPr fontId="41" type="noConversion"/>
  </si>
  <si>
    <t>107-B-11-33-A-001-00-0</t>
    <phoneticPr fontId="41" type="noConversion"/>
  </si>
  <si>
    <t>107-B-11-33-A-002-00-0</t>
    <phoneticPr fontId="41" type="noConversion"/>
  </si>
  <si>
    <r>
      <rPr>
        <sz val="10"/>
        <color theme="1"/>
        <rFont val="標楷體"/>
        <family val="4"/>
        <charset val="136"/>
      </rPr>
      <t>南澳溪</t>
    </r>
    <phoneticPr fontId="41" type="noConversion"/>
  </si>
  <si>
    <t>107-B-11-13-001-00-0</t>
    <phoneticPr fontId="41" type="noConversion"/>
  </si>
  <si>
    <t>107-B-11-17-001-00-0</t>
    <phoneticPr fontId="41" type="noConversion"/>
  </si>
  <si>
    <t>107-B-11-23-001-00-0</t>
    <phoneticPr fontId="41" type="noConversion"/>
  </si>
  <si>
    <t>107-B-11-24-B-001-00-0</t>
    <phoneticPr fontId="41" type="noConversion"/>
  </si>
  <si>
    <t>107-B-11-24-B-002-00-0</t>
    <phoneticPr fontId="41" type="noConversion"/>
  </si>
  <si>
    <t>107-B-11-24-B-003-00-0</t>
    <phoneticPr fontId="41" type="noConversion"/>
  </si>
  <si>
    <t>107-B-11-24-B-004-00-0</t>
    <phoneticPr fontId="41" type="noConversion"/>
  </si>
  <si>
    <t>107-B-11-24-B-005-00-0</t>
    <phoneticPr fontId="41" type="noConversion"/>
  </si>
  <si>
    <t>107-B-11-24-B-006-00-0</t>
    <phoneticPr fontId="41" type="noConversion"/>
  </si>
  <si>
    <t>107-B-11-25-B-001-00-0</t>
    <phoneticPr fontId="41" type="noConversion"/>
  </si>
  <si>
    <t>107-B-11-27-B-001-00-0</t>
    <phoneticPr fontId="41" type="noConversion"/>
  </si>
  <si>
    <t>107-B-11-28-B-001-00-0</t>
    <phoneticPr fontId="41" type="noConversion"/>
  </si>
  <si>
    <t>107-B-11-28-B-002-00-0</t>
    <phoneticPr fontId="41" type="noConversion"/>
  </si>
  <si>
    <t>107-B-11-28-B-003-00-0</t>
    <phoneticPr fontId="41" type="noConversion"/>
  </si>
  <si>
    <t>107-B-11-29-B-001-00-0</t>
    <phoneticPr fontId="41" type="noConversion"/>
  </si>
  <si>
    <t>107-B-11-29-B-002-00-0</t>
    <phoneticPr fontId="41" type="noConversion"/>
  </si>
  <si>
    <t>107-B-11-29-B-003-00-0</t>
    <phoneticPr fontId="41" type="noConversion"/>
  </si>
  <si>
    <t>107-B-11-17-C-001-00-0</t>
    <phoneticPr fontId="41" type="noConversion"/>
  </si>
  <si>
    <t>107-B-11-17-C-002-00-0</t>
    <phoneticPr fontId="41" type="noConversion"/>
  </si>
  <si>
    <t>107-B-11-20-C-001-00-0</t>
    <phoneticPr fontId="41" type="noConversion"/>
  </si>
  <si>
    <t>107-B-11-20-C-002-00-0</t>
    <phoneticPr fontId="41" type="noConversion"/>
  </si>
  <si>
    <t>107-B-11-20-C-003-00-0</t>
    <phoneticPr fontId="41" type="noConversion"/>
  </si>
  <si>
    <t>107-B-11-20-C-004-00-0</t>
    <phoneticPr fontId="41" type="noConversion"/>
  </si>
  <si>
    <t>107-B-11-20-C-005-00-0</t>
    <phoneticPr fontId="41" type="noConversion"/>
  </si>
  <si>
    <t>107-B-11-20-C-006-00-0</t>
    <phoneticPr fontId="41" type="noConversion"/>
  </si>
  <si>
    <t>107-B-11-21-C-001-00-0</t>
    <phoneticPr fontId="41" type="noConversion"/>
  </si>
  <si>
    <t>107-B-11-25-C-001-00-0</t>
    <phoneticPr fontId="41" type="noConversion"/>
  </si>
  <si>
    <t>107-B-11-25-C-002-00-0</t>
    <phoneticPr fontId="41" type="noConversion"/>
  </si>
  <si>
    <t>107-B-11-25-C-003-00-0</t>
    <phoneticPr fontId="41" type="noConversion"/>
  </si>
  <si>
    <t>107-B-11-25-C-004-00-0</t>
    <phoneticPr fontId="41" type="noConversion"/>
  </si>
  <si>
    <t>107-B-11-25-C-005-00-0</t>
    <phoneticPr fontId="41" type="noConversion"/>
  </si>
  <si>
    <t>107-B-11-25-C-006-00-0</t>
    <phoneticPr fontId="41" type="noConversion"/>
  </si>
  <si>
    <t>107-B-11-25-C-007-00-0</t>
    <phoneticPr fontId="41" type="noConversion"/>
  </si>
  <si>
    <t>107-B-11-27-C-001-00-0</t>
    <phoneticPr fontId="41" type="noConversion"/>
  </si>
  <si>
    <t>海岸防護規劃及計畫</t>
    <phoneticPr fontId="18" type="noConversion"/>
  </si>
  <si>
    <t>107-B-11-13-D-001-00-0</t>
    <phoneticPr fontId="41" type="noConversion"/>
  </si>
  <si>
    <t>107-B-11-16-D-001-00-0</t>
    <phoneticPr fontId="41" type="noConversion"/>
  </si>
  <si>
    <t>107-B-11-17-D-001-00-0</t>
    <phoneticPr fontId="41" type="noConversion"/>
  </si>
  <si>
    <t>107-B-11-19-D-001-00-0</t>
    <phoneticPr fontId="41" type="noConversion"/>
  </si>
  <si>
    <t>107-B-11-18-D-001-00-0</t>
    <phoneticPr fontId="41" type="noConversion"/>
  </si>
  <si>
    <t>107-B-11-20-D-001-00-0</t>
    <phoneticPr fontId="41" type="noConversion"/>
  </si>
  <si>
    <t>107-B-11-28-D-001-00-0</t>
    <phoneticPr fontId="41" type="noConversion"/>
  </si>
  <si>
    <t>107-B-11-29-D-001-00-0</t>
    <phoneticPr fontId="41" type="noConversion"/>
  </si>
  <si>
    <t>107-B-11-29-D-002-00-0</t>
    <phoneticPr fontId="41" type="noConversion"/>
  </si>
  <si>
    <t>107-B-11-32-D-001-00-0</t>
    <phoneticPr fontId="41" type="noConversion"/>
  </si>
  <si>
    <t>107-B-11-32-D-002-00-0</t>
    <phoneticPr fontId="41" type="noConversion"/>
  </si>
  <si>
    <t>107-B-11-30-D-001-00-0</t>
    <phoneticPr fontId="41" type="noConversion"/>
  </si>
  <si>
    <t>107-B-11-31-D-001-00-0</t>
    <phoneticPr fontId="41" type="noConversion"/>
  </si>
  <si>
    <r>
      <rPr>
        <sz val="10"/>
        <color theme="1"/>
        <rFont val="標楷體"/>
        <family val="4"/>
        <charset val="136"/>
      </rPr>
      <t>類別</t>
    </r>
    <phoneticPr fontId="41" type="noConversion"/>
  </si>
  <si>
    <r>
      <rPr>
        <sz val="10"/>
        <color theme="1"/>
        <rFont val="標楷體"/>
        <family val="4"/>
        <charset val="136"/>
      </rPr>
      <t>項次</t>
    </r>
    <phoneticPr fontId="41" type="noConversion"/>
  </si>
  <si>
    <r>
      <rPr>
        <sz val="10"/>
        <color theme="1"/>
        <rFont val="標楷體"/>
        <family val="4"/>
        <charset val="136"/>
      </rPr>
      <t>鄉鎮市區</t>
    </r>
    <phoneticPr fontId="41" type="noConversion"/>
  </si>
  <si>
    <r>
      <rPr>
        <sz val="10"/>
        <color theme="1"/>
        <rFont val="標楷體"/>
        <family val="4"/>
        <charset val="136"/>
      </rPr>
      <t>核定名稱</t>
    </r>
    <phoneticPr fontId="41" type="noConversion"/>
  </si>
  <si>
    <r>
      <rPr>
        <sz val="10"/>
        <color theme="1"/>
        <rFont val="標楷體"/>
        <family val="4"/>
        <charset val="136"/>
      </rPr>
      <t>所屬水系</t>
    </r>
    <r>
      <rPr>
        <sz val="10"/>
        <color theme="1"/>
        <rFont val="Times New Roman"/>
        <family val="1"/>
      </rPr>
      <t>(</t>
    </r>
    <r>
      <rPr>
        <sz val="10"/>
        <color theme="1"/>
        <rFont val="標楷體"/>
        <family val="4"/>
        <charset val="136"/>
      </rPr>
      <t>系統</t>
    </r>
    <r>
      <rPr>
        <sz val="10"/>
        <color theme="1"/>
        <rFont val="Times New Roman"/>
        <family val="1"/>
      </rPr>
      <t>)</t>
    </r>
    <r>
      <rPr>
        <sz val="10"/>
        <color theme="1"/>
        <rFont val="標楷體"/>
        <family val="4"/>
        <charset val="136"/>
      </rPr>
      <t>名稱</t>
    </r>
    <phoneticPr fontId="41" type="noConversion"/>
  </si>
  <si>
    <r>
      <rPr>
        <sz val="10"/>
        <color theme="1"/>
        <rFont val="標楷體"/>
        <family val="4"/>
        <charset val="136"/>
      </rPr>
      <t>會計編號</t>
    </r>
    <phoneticPr fontId="41" type="noConversion"/>
  </si>
  <si>
    <r>
      <rPr>
        <sz val="10"/>
        <color theme="1"/>
        <rFont val="標楷體"/>
        <family val="4"/>
        <charset val="136"/>
      </rPr>
      <t>核定經費</t>
    </r>
    <r>
      <rPr>
        <sz val="10"/>
        <color theme="1"/>
        <rFont val="Times New Roman"/>
        <family val="1"/>
      </rPr>
      <t xml:space="preserve">          </t>
    </r>
    <phoneticPr fontId="41" type="noConversion"/>
  </si>
  <si>
    <r>
      <rPr>
        <sz val="10"/>
        <color theme="1"/>
        <rFont val="標楷體"/>
        <family val="4"/>
        <charset val="136"/>
      </rPr>
      <t>中央補助</t>
    </r>
    <phoneticPr fontId="41" type="noConversion"/>
  </si>
  <si>
    <r>
      <t>107</t>
    </r>
    <r>
      <rPr>
        <sz val="10"/>
        <color theme="1"/>
        <rFont val="標楷體"/>
        <family val="4"/>
        <charset val="136"/>
      </rPr>
      <t>年需求</t>
    </r>
    <r>
      <rPr>
        <sz val="10"/>
        <color theme="1"/>
        <rFont val="Times New Roman"/>
        <family val="1"/>
      </rPr>
      <t>(</t>
    </r>
    <r>
      <rPr>
        <sz val="10"/>
        <color theme="1"/>
        <rFont val="標楷體"/>
        <family val="4"/>
        <charset val="136"/>
      </rPr>
      <t>中央補助</t>
    </r>
    <r>
      <rPr>
        <sz val="10"/>
        <color theme="1"/>
        <rFont val="Times New Roman"/>
        <family val="1"/>
      </rPr>
      <t>)</t>
    </r>
    <phoneticPr fontId="41" type="noConversion"/>
  </si>
  <si>
    <r>
      <rPr>
        <sz val="10"/>
        <color theme="1"/>
        <rFont val="標楷體"/>
        <family val="4"/>
        <charset val="136"/>
      </rPr>
      <t>預計</t>
    </r>
    <r>
      <rPr>
        <sz val="10"/>
        <color theme="1"/>
        <rFont val="Times New Roman"/>
        <family val="1"/>
      </rPr>
      <t>108</t>
    </r>
    <r>
      <rPr>
        <sz val="10"/>
        <color theme="1"/>
        <rFont val="標楷體"/>
        <family val="4"/>
        <charset val="136"/>
      </rPr>
      <t>年需求</t>
    </r>
    <r>
      <rPr>
        <sz val="10"/>
        <color theme="1"/>
        <rFont val="Times New Roman"/>
        <family val="1"/>
      </rPr>
      <t>(</t>
    </r>
    <r>
      <rPr>
        <sz val="10"/>
        <color theme="1"/>
        <rFont val="標楷體"/>
        <family val="4"/>
        <charset val="136"/>
      </rPr>
      <t>中央補助</t>
    </r>
    <r>
      <rPr>
        <sz val="10"/>
        <color theme="1"/>
        <rFont val="Times New Roman"/>
        <family val="1"/>
      </rPr>
      <t>)</t>
    </r>
    <phoneticPr fontId="41" type="noConversion"/>
  </si>
  <si>
    <r>
      <rPr>
        <sz val="10"/>
        <color theme="1"/>
        <rFont val="標楷體"/>
        <family val="4"/>
        <charset val="136"/>
      </rPr>
      <t>預計</t>
    </r>
    <r>
      <rPr>
        <sz val="10"/>
        <color theme="1"/>
        <rFont val="Times New Roman"/>
        <family val="1"/>
      </rPr>
      <t>109</t>
    </r>
    <r>
      <rPr>
        <sz val="10"/>
        <color theme="1"/>
        <rFont val="標楷體"/>
        <family val="4"/>
        <charset val="136"/>
      </rPr>
      <t>年需求</t>
    </r>
    <r>
      <rPr>
        <sz val="10"/>
        <color theme="1"/>
        <rFont val="Times New Roman"/>
        <family val="1"/>
      </rPr>
      <t>(</t>
    </r>
    <r>
      <rPr>
        <sz val="10"/>
        <color theme="1"/>
        <rFont val="標楷體"/>
        <family val="4"/>
        <charset val="136"/>
      </rPr>
      <t>中央補助</t>
    </r>
    <r>
      <rPr>
        <sz val="10"/>
        <color theme="1"/>
        <rFont val="Times New Roman"/>
        <family val="1"/>
      </rPr>
      <t>)</t>
    </r>
    <phoneticPr fontId="41" type="noConversion"/>
  </si>
  <si>
    <r>
      <rPr>
        <sz val="10"/>
        <color theme="1"/>
        <rFont val="標楷體"/>
        <family val="4"/>
        <charset val="136"/>
      </rPr>
      <t>地方負擔</t>
    </r>
    <phoneticPr fontId="41" type="noConversion"/>
  </si>
  <si>
    <r>
      <rPr>
        <sz val="10"/>
        <color theme="1"/>
        <rFont val="標楷體"/>
        <family val="4"/>
        <charset val="136"/>
      </rPr>
      <t>規劃</t>
    </r>
    <phoneticPr fontId="41" type="noConversion"/>
  </si>
  <si>
    <r>
      <rPr>
        <sz val="10"/>
        <color theme="1"/>
        <rFont val="標楷體"/>
        <family val="4"/>
        <charset val="136"/>
      </rPr>
      <t>宜蘭縣</t>
    </r>
    <phoneticPr fontId="41" type="noConversion"/>
  </si>
  <si>
    <r>
      <rPr>
        <sz val="10"/>
        <color theme="1"/>
        <rFont val="標楷體"/>
        <family val="4"/>
        <charset val="136"/>
      </rPr>
      <t>冬山鄉
五結鄉</t>
    </r>
    <phoneticPr fontId="41" type="noConversion"/>
  </si>
  <si>
    <r>
      <rPr>
        <sz val="10"/>
        <color theme="1"/>
        <rFont val="標楷體"/>
        <family val="4"/>
        <charset val="136"/>
      </rPr>
      <t>宜蘭縣管區域排水冬山河排水主流規劃檢討</t>
    </r>
    <phoneticPr fontId="41" type="noConversion"/>
  </si>
  <si>
    <r>
      <rPr>
        <sz val="10"/>
        <color theme="1"/>
        <rFont val="標楷體"/>
        <family val="4"/>
        <charset val="136"/>
      </rPr>
      <t>冬山河排水系統</t>
    </r>
    <phoneticPr fontId="41" type="noConversion"/>
  </si>
  <si>
    <r>
      <rPr>
        <sz val="10"/>
        <color theme="1"/>
        <rFont val="標楷體"/>
        <family val="4"/>
        <charset val="136"/>
      </rPr>
      <t>新竹縣</t>
    </r>
    <phoneticPr fontId="18" type="noConversion"/>
  </si>
  <si>
    <r>
      <rPr>
        <sz val="10"/>
        <color theme="1"/>
        <rFont val="標楷體"/>
        <family val="4"/>
        <charset val="136"/>
      </rPr>
      <t>橫山鄉</t>
    </r>
    <phoneticPr fontId="18" type="noConversion"/>
  </si>
  <si>
    <r>
      <rPr>
        <sz val="10"/>
        <color theme="1"/>
        <rFont val="標楷體"/>
        <family val="4"/>
        <charset val="136"/>
      </rPr>
      <t>頭前溪支流排水（新庄子幹線、油羅幹線、內灣幹線、田寮坑幹線、橫山支線）規劃</t>
    </r>
    <phoneticPr fontId="18" type="noConversion"/>
  </si>
  <si>
    <r>
      <rPr>
        <sz val="10"/>
        <color theme="1"/>
        <rFont val="標楷體"/>
        <family val="4"/>
        <charset val="136"/>
      </rPr>
      <t>頭前溪</t>
    </r>
    <phoneticPr fontId="18" type="noConversion"/>
  </si>
  <si>
    <r>
      <rPr>
        <sz val="10"/>
        <color theme="1"/>
        <rFont val="標楷體"/>
        <family val="4"/>
        <charset val="136"/>
      </rPr>
      <t>新竹縣</t>
    </r>
    <phoneticPr fontId="41" type="noConversion"/>
  </si>
  <si>
    <r>
      <rPr>
        <sz val="10"/>
        <color theme="1"/>
        <rFont val="標楷體"/>
        <family val="4"/>
        <charset val="136"/>
      </rPr>
      <t>新埔鎮</t>
    </r>
    <phoneticPr fontId="18" type="noConversion"/>
  </si>
  <si>
    <r>
      <rPr>
        <sz val="10"/>
        <color theme="1"/>
        <rFont val="標楷體"/>
        <family val="4"/>
        <charset val="136"/>
      </rPr>
      <t>鳳山溪支流排水（下排坑排水、旱坑子幹線、石頭坑幹線、蔡屋坑幹線、九芎湖幹線、汶水坑幹線、鹿鳴坑幹線、上吳屋坑幹線、下內立坑溪、上內立坑溪）規劃</t>
    </r>
    <phoneticPr fontId="18" type="noConversion"/>
  </si>
  <si>
    <r>
      <rPr>
        <sz val="10"/>
        <color theme="1"/>
        <rFont val="標楷體"/>
        <family val="4"/>
        <charset val="136"/>
      </rPr>
      <t>鳳山溪</t>
    </r>
    <phoneticPr fontId="18" type="noConversion"/>
  </si>
  <si>
    <r>
      <rPr>
        <sz val="10"/>
        <color theme="1"/>
        <rFont val="標楷體"/>
        <family val="4"/>
        <charset val="136"/>
      </rPr>
      <t>寶山鄉</t>
    </r>
  </si>
  <si>
    <r>
      <rPr>
        <sz val="10"/>
        <color theme="1"/>
        <rFont val="標楷體"/>
        <family val="4"/>
        <charset val="136"/>
      </rPr>
      <t>寶山鄉排水系統（寶</t>
    </r>
    <r>
      <rPr>
        <sz val="10"/>
        <color theme="1"/>
        <rFont val="Times New Roman"/>
        <family val="1"/>
      </rPr>
      <t>1-1</t>
    </r>
    <r>
      <rPr>
        <sz val="10"/>
        <color theme="1"/>
        <rFont val="標楷體"/>
        <family val="4"/>
        <charset val="136"/>
      </rPr>
      <t>、寶</t>
    </r>
    <r>
      <rPr>
        <sz val="10"/>
        <color theme="1"/>
        <rFont val="Times New Roman"/>
        <family val="1"/>
      </rPr>
      <t>1-2</t>
    </r>
    <r>
      <rPr>
        <sz val="10"/>
        <color theme="1"/>
        <rFont val="標楷體"/>
        <family val="4"/>
        <charset val="136"/>
      </rPr>
      <t>、寶</t>
    </r>
    <r>
      <rPr>
        <sz val="10"/>
        <color theme="1"/>
        <rFont val="Times New Roman"/>
        <family val="1"/>
      </rPr>
      <t>1-4</t>
    </r>
    <r>
      <rPr>
        <sz val="10"/>
        <color theme="1"/>
        <rFont val="標楷體"/>
        <family val="4"/>
        <charset val="136"/>
      </rPr>
      <t>）規劃</t>
    </r>
    <phoneticPr fontId="41" type="noConversion"/>
  </si>
  <si>
    <r>
      <rPr>
        <sz val="10"/>
        <color theme="1"/>
        <rFont val="標楷體"/>
        <family val="4"/>
        <charset val="136"/>
      </rPr>
      <t>客雅溪</t>
    </r>
  </si>
  <si>
    <r>
      <rPr>
        <sz val="10"/>
        <color theme="1"/>
        <rFont val="標楷體"/>
        <family val="4"/>
        <charset val="136"/>
      </rPr>
      <t>雲林縣</t>
    </r>
    <phoneticPr fontId="18" type="noConversion"/>
  </si>
  <si>
    <r>
      <rPr>
        <sz val="10"/>
        <color theme="1"/>
        <rFont val="標楷體"/>
        <family val="4"/>
        <charset val="136"/>
      </rPr>
      <t>虎尾鎮</t>
    </r>
    <phoneticPr fontId="18" type="noConversion"/>
  </si>
  <si>
    <r>
      <rPr>
        <sz val="10"/>
        <color theme="1"/>
        <rFont val="標楷體"/>
        <family val="4"/>
        <charset val="136"/>
      </rPr>
      <t>雲林縣管區域排水三合大排規劃</t>
    </r>
  </si>
  <si>
    <r>
      <rPr>
        <sz val="10"/>
        <color theme="1"/>
        <rFont val="標楷體"/>
        <family val="4"/>
        <charset val="136"/>
      </rPr>
      <t>舊虎尾溪</t>
    </r>
    <phoneticPr fontId="18" type="noConversion"/>
  </si>
  <si>
    <r>
      <rPr>
        <sz val="10"/>
        <color theme="1"/>
        <rFont val="標楷體"/>
        <family val="4"/>
        <charset val="136"/>
      </rPr>
      <t>斗六市</t>
    </r>
    <phoneticPr fontId="18" type="noConversion"/>
  </si>
  <si>
    <r>
      <rPr>
        <sz val="10"/>
        <color theme="1"/>
        <rFont val="標楷體"/>
        <family val="4"/>
        <charset val="136"/>
      </rPr>
      <t>雲林縣管區域排水雲林溪上游排水系統規劃及治理計畫</t>
    </r>
  </si>
  <si>
    <r>
      <rPr>
        <sz val="10"/>
        <color theme="1"/>
        <rFont val="標楷體"/>
        <family val="4"/>
        <charset val="136"/>
      </rPr>
      <t>北港溪</t>
    </r>
    <phoneticPr fontId="18" type="noConversion"/>
  </si>
  <si>
    <r>
      <rPr>
        <sz val="10"/>
        <color theme="1"/>
        <rFont val="標楷體"/>
        <family val="4"/>
        <charset val="136"/>
      </rPr>
      <t>雲林縣</t>
    </r>
  </si>
  <si>
    <r>
      <rPr>
        <sz val="10"/>
        <color theme="1"/>
        <rFont val="標楷體"/>
        <family val="4"/>
        <charset val="136"/>
      </rPr>
      <t>斗六市</t>
    </r>
    <phoneticPr fontId="18" type="noConversion"/>
  </si>
  <si>
    <r>
      <rPr>
        <sz val="10"/>
        <color theme="1"/>
        <rFont val="標楷體"/>
        <family val="4"/>
        <charset val="136"/>
      </rPr>
      <t>雲林縣管區域排水外湖溪排水規劃</t>
    </r>
  </si>
  <si>
    <r>
      <rPr>
        <sz val="10"/>
        <color theme="1"/>
        <rFont val="標楷體"/>
        <family val="4"/>
        <charset val="136"/>
      </rPr>
      <t>北港溪水系大埔溪支流</t>
    </r>
  </si>
  <si>
    <r>
      <rPr>
        <sz val="10"/>
        <color theme="1"/>
        <rFont val="標楷體"/>
        <family val="4"/>
        <charset val="136"/>
      </rPr>
      <t>嘉義縣</t>
    </r>
    <phoneticPr fontId="41" type="noConversion"/>
  </si>
  <si>
    <r>
      <rPr>
        <sz val="10"/>
        <color theme="1"/>
        <rFont val="標楷體"/>
        <family val="4"/>
        <charset val="136"/>
      </rPr>
      <t>民雄鄉</t>
    </r>
    <phoneticPr fontId="41" type="noConversion"/>
  </si>
  <si>
    <r>
      <rPr>
        <sz val="10"/>
        <color theme="1"/>
        <rFont val="標楷體"/>
        <family val="4"/>
        <charset val="136"/>
      </rPr>
      <t>鴨母坔排水系統</t>
    </r>
    <r>
      <rPr>
        <sz val="10"/>
        <color theme="1"/>
        <rFont val="Times New Roman"/>
        <family val="1"/>
      </rPr>
      <t>(</t>
    </r>
    <r>
      <rPr>
        <sz val="10"/>
        <color theme="1"/>
        <rFont val="標楷體"/>
        <family val="4"/>
        <charset val="136"/>
      </rPr>
      <t>台</t>
    </r>
    <r>
      <rPr>
        <sz val="10"/>
        <color theme="1"/>
        <rFont val="Times New Roman"/>
        <family val="1"/>
      </rPr>
      <t>1</t>
    </r>
    <r>
      <rPr>
        <sz val="10"/>
        <color theme="1"/>
        <rFont val="標楷體"/>
        <family val="4"/>
        <charset val="136"/>
      </rPr>
      <t>線以東</t>
    </r>
    <r>
      <rPr>
        <sz val="10"/>
        <color theme="1"/>
        <rFont val="Times New Roman"/>
        <family val="1"/>
      </rPr>
      <t>)</t>
    </r>
    <r>
      <rPr>
        <sz val="10"/>
        <color theme="1"/>
        <rFont val="標楷體"/>
        <family val="4"/>
        <charset val="136"/>
      </rPr>
      <t>規劃</t>
    </r>
    <phoneticPr fontId="41" type="noConversion"/>
  </si>
  <si>
    <r>
      <rPr>
        <sz val="10"/>
        <color theme="1"/>
        <rFont val="標楷體"/>
        <family val="4"/>
        <charset val="136"/>
      </rPr>
      <t>中洋子排水路</t>
    </r>
    <phoneticPr fontId="41" type="noConversion"/>
  </si>
  <si>
    <r>
      <rPr>
        <sz val="10"/>
        <color theme="1"/>
        <rFont val="標楷體"/>
        <family val="4"/>
        <charset val="136"/>
      </rPr>
      <t>水上鄉</t>
    </r>
    <phoneticPr fontId="41" type="noConversion"/>
  </si>
  <si>
    <r>
      <rPr>
        <sz val="10"/>
        <color theme="1"/>
        <rFont val="標楷體"/>
        <family val="4"/>
        <charset val="136"/>
      </rPr>
      <t>中和排水系統規劃</t>
    </r>
    <phoneticPr fontId="18" type="noConversion"/>
  </si>
  <si>
    <r>
      <rPr>
        <sz val="10"/>
        <color theme="1"/>
        <rFont val="標楷體"/>
        <family val="4"/>
        <charset val="136"/>
      </rPr>
      <t>中和排水系統</t>
    </r>
    <phoneticPr fontId="18" type="noConversion"/>
  </si>
  <si>
    <r>
      <rPr>
        <sz val="10"/>
        <color theme="1"/>
        <rFont val="標楷體"/>
        <family val="4"/>
        <charset val="136"/>
      </rPr>
      <t>高雄市</t>
    </r>
    <phoneticPr fontId="41" type="noConversion"/>
  </si>
  <si>
    <r>
      <rPr>
        <sz val="10"/>
        <color theme="1"/>
        <rFont val="標楷體"/>
        <family val="4"/>
        <charset val="136"/>
      </rPr>
      <t>三民區</t>
    </r>
    <phoneticPr fontId="41" type="noConversion"/>
  </si>
  <si>
    <r>
      <rPr>
        <sz val="10"/>
        <color theme="1"/>
        <rFont val="標楷體"/>
        <family val="4"/>
        <charset val="136"/>
      </rPr>
      <t>愛河排水及其支流規劃</t>
    </r>
    <phoneticPr fontId="41" type="noConversion"/>
  </si>
  <si>
    <r>
      <rPr>
        <sz val="10"/>
        <color theme="1"/>
        <rFont val="標楷體"/>
        <family val="4"/>
        <charset val="136"/>
      </rPr>
      <t>愛河排水</t>
    </r>
    <phoneticPr fontId="41" type="noConversion"/>
  </si>
  <si>
    <r>
      <rPr>
        <sz val="10"/>
        <color theme="1"/>
        <rFont val="標楷體"/>
        <family val="4"/>
        <charset val="136"/>
      </rPr>
      <t>屏東縣</t>
    </r>
  </si>
  <si>
    <r>
      <rPr>
        <sz val="10"/>
        <color theme="1"/>
        <rFont val="標楷體"/>
        <family val="4"/>
        <charset val="136"/>
      </rPr>
      <t>枋山鄉</t>
    </r>
  </si>
  <si>
    <r>
      <rPr>
        <sz val="10"/>
        <color theme="1"/>
        <rFont val="標楷體"/>
        <family val="4"/>
        <charset val="136"/>
      </rPr>
      <t>枋山溪水系規劃</t>
    </r>
    <phoneticPr fontId="41" type="noConversion"/>
  </si>
  <si>
    <r>
      <rPr>
        <sz val="10"/>
        <color theme="1"/>
        <rFont val="標楷體"/>
        <family val="4"/>
        <charset val="136"/>
      </rPr>
      <t>枋山溪水系</t>
    </r>
  </si>
  <si>
    <r>
      <rPr>
        <sz val="10"/>
        <color theme="1"/>
        <rFont val="標楷體"/>
        <family val="4"/>
        <charset val="136"/>
      </rPr>
      <t>林邊</t>
    </r>
    <phoneticPr fontId="41" type="noConversion"/>
  </si>
  <si>
    <r>
      <rPr>
        <sz val="10"/>
        <color theme="1"/>
        <rFont val="標楷體"/>
        <family val="4"/>
        <charset val="136"/>
      </rPr>
      <t>東港鎮大潭社區排水改善規劃</t>
    </r>
    <phoneticPr fontId="41" type="noConversion"/>
  </si>
  <si>
    <r>
      <rPr>
        <sz val="10"/>
        <color theme="1"/>
        <rFont val="標楷體"/>
        <family val="4"/>
        <charset val="136"/>
      </rPr>
      <t>林邊地區排水系統</t>
    </r>
  </si>
  <si>
    <r>
      <rPr>
        <sz val="10"/>
        <color theme="1"/>
        <rFont val="標楷體"/>
        <family val="4"/>
        <charset val="136"/>
      </rPr>
      <t>金門縣</t>
    </r>
    <phoneticPr fontId="41" type="noConversion"/>
  </si>
  <si>
    <r>
      <rPr>
        <sz val="10"/>
        <color theme="1"/>
        <rFont val="標楷體"/>
        <family val="4"/>
        <charset val="136"/>
      </rPr>
      <t>金沙鎮</t>
    </r>
    <phoneticPr fontId="41" type="noConversion"/>
  </si>
  <si>
    <r>
      <rPr>
        <sz val="10"/>
        <color theme="1"/>
        <rFont val="標楷體"/>
        <family val="4"/>
        <charset val="136"/>
      </rPr>
      <t>金沙鎮塘頭暨南垵排水系統規劃</t>
    </r>
    <phoneticPr fontId="41" type="noConversion"/>
  </si>
  <si>
    <r>
      <rPr>
        <sz val="10"/>
        <color theme="1"/>
        <rFont val="標楷體"/>
        <family val="4"/>
        <charset val="136"/>
      </rPr>
      <t>塘頭排水、南垵排水</t>
    </r>
    <phoneticPr fontId="41" type="noConversion"/>
  </si>
  <si>
    <r>
      <rPr>
        <sz val="10"/>
        <color theme="1"/>
        <rFont val="標楷體"/>
        <family val="4"/>
        <charset val="136"/>
      </rPr>
      <t>金城鎮</t>
    </r>
    <phoneticPr fontId="41" type="noConversion"/>
  </si>
  <si>
    <r>
      <rPr>
        <sz val="10"/>
        <color theme="1"/>
        <rFont val="標楷體"/>
        <family val="4"/>
        <charset val="136"/>
      </rPr>
      <t>庵前及泗湖聚落周邊排水改善規劃</t>
    </r>
    <phoneticPr fontId="41" type="noConversion"/>
  </si>
  <si>
    <r>
      <rPr>
        <sz val="10"/>
        <color theme="1"/>
        <rFont val="標楷體"/>
        <family val="4"/>
        <charset val="136"/>
      </rPr>
      <t>庵前重劃區農田排水及泗湖村莊農田排水系統</t>
    </r>
    <phoneticPr fontId="41" type="noConversion"/>
  </si>
  <si>
    <r>
      <rPr>
        <sz val="10"/>
        <color theme="1"/>
        <rFont val="標楷體"/>
        <family val="4"/>
        <charset val="136"/>
      </rPr>
      <t>規劃檢討</t>
    </r>
    <phoneticPr fontId="41" type="noConversion"/>
  </si>
  <si>
    <r>
      <rPr>
        <sz val="10"/>
        <color theme="1"/>
        <rFont val="標楷體"/>
        <family val="4"/>
        <charset val="136"/>
      </rPr>
      <t>南澳鄉</t>
    </r>
    <phoneticPr fontId="41" type="noConversion"/>
  </si>
  <si>
    <r>
      <rPr>
        <sz val="10"/>
        <color theme="1"/>
        <rFont val="標楷體"/>
        <family val="4"/>
        <charset val="136"/>
      </rPr>
      <t>南澳溪水系治理規劃檢討</t>
    </r>
    <phoneticPr fontId="41" type="noConversion"/>
  </si>
  <si>
    <r>
      <rPr>
        <sz val="10"/>
        <rFont val="標楷體"/>
        <family val="4"/>
        <charset val="136"/>
      </rPr>
      <t>桃園市</t>
    </r>
    <phoneticPr fontId="41" type="noConversion"/>
  </si>
  <si>
    <r>
      <rPr>
        <sz val="10"/>
        <rFont val="標楷體"/>
        <family val="4"/>
        <charset val="136"/>
      </rPr>
      <t>楊梅區、新屋區</t>
    </r>
    <phoneticPr fontId="41" type="noConversion"/>
  </si>
  <si>
    <r>
      <rPr>
        <sz val="10"/>
        <rFont val="標楷體"/>
        <family val="4"/>
        <charset val="136"/>
      </rPr>
      <t>桃園市老坑溪等</t>
    </r>
    <r>
      <rPr>
        <sz val="10"/>
        <rFont val="Times New Roman"/>
        <family val="1"/>
      </rPr>
      <t>6</t>
    </r>
    <r>
      <rPr>
        <sz val="10"/>
        <rFont val="標楷體"/>
        <family val="4"/>
        <charset val="136"/>
      </rPr>
      <t>條排水幹線治理規劃檢討</t>
    </r>
    <r>
      <rPr>
        <sz val="10"/>
        <rFont val="Times New Roman"/>
        <family val="1"/>
      </rPr>
      <t>(</t>
    </r>
    <r>
      <rPr>
        <sz val="10"/>
        <rFont val="標楷體"/>
        <family val="4"/>
        <charset val="136"/>
      </rPr>
      <t>老坑溪幹線、東明溪幹線、秀才窩幹線、頭重溪幹線、上槺榔溪幹線、東勢溪</t>
    </r>
    <r>
      <rPr>
        <sz val="10"/>
        <rFont val="Times New Roman"/>
        <family val="1"/>
      </rPr>
      <t>(</t>
    </r>
    <r>
      <rPr>
        <sz val="10"/>
        <rFont val="標楷體"/>
        <family val="4"/>
        <charset val="136"/>
      </rPr>
      <t>社子溪</t>
    </r>
    <r>
      <rPr>
        <sz val="10"/>
        <rFont val="Times New Roman"/>
        <family val="1"/>
      </rPr>
      <t>))</t>
    </r>
    <phoneticPr fontId="41" type="noConversion"/>
  </si>
  <si>
    <r>
      <rPr>
        <sz val="10"/>
        <rFont val="標楷體"/>
        <family val="4"/>
        <charset val="136"/>
      </rPr>
      <t>老街溪水系</t>
    </r>
    <phoneticPr fontId="41" type="noConversion"/>
  </si>
  <si>
    <r>
      <rPr>
        <sz val="10"/>
        <color theme="1"/>
        <rFont val="標楷體"/>
        <family val="4"/>
        <charset val="136"/>
      </rPr>
      <t>彰化縣</t>
    </r>
    <phoneticPr fontId="41" type="noConversion"/>
  </si>
  <si>
    <r>
      <rPr>
        <sz val="10"/>
        <color theme="1"/>
        <rFont val="標楷體"/>
        <family val="4"/>
        <charset val="136"/>
      </rPr>
      <t>大城鄉</t>
    </r>
    <phoneticPr fontId="41" type="noConversion"/>
  </si>
  <si>
    <r>
      <rPr>
        <sz val="10"/>
        <color theme="1"/>
        <rFont val="標楷體"/>
        <family val="4"/>
        <charset val="136"/>
      </rPr>
      <t>彰化大城地區排水規劃檢討</t>
    </r>
    <r>
      <rPr>
        <sz val="10"/>
        <color theme="1"/>
        <rFont val="Times New Roman"/>
        <family val="1"/>
      </rPr>
      <t>(</t>
    </r>
    <r>
      <rPr>
        <sz val="10"/>
        <color theme="1"/>
        <rFont val="標楷體"/>
        <family val="4"/>
        <charset val="136"/>
      </rPr>
      <t>過湖、外五間寮、下海墘、頂西港</t>
    </r>
    <r>
      <rPr>
        <sz val="10"/>
        <color theme="1"/>
        <rFont val="Times New Roman"/>
        <family val="1"/>
      </rPr>
      <t>)</t>
    </r>
    <phoneticPr fontId="41" type="noConversion"/>
  </si>
  <si>
    <r>
      <rPr>
        <sz val="10"/>
        <color theme="1"/>
        <rFont val="標楷體"/>
        <family val="4"/>
        <charset val="136"/>
      </rPr>
      <t>過湖排水、外五間寮排水、下海墘排水、頂西港排水</t>
    </r>
    <phoneticPr fontId="41" type="noConversion"/>
  </si>
  <si>
    <r>
      <rPr>
        <sz val="10"/>
        <color theme="1"/>
        <rFont val="標楷體"/>
        <family val="4"/>
        <charset val="136"/>
      </rPr>
      <t>台西鄉、東勢鄉、褒忠鄉、土庫鎮、虎尾鎮</t>
    </r>
    <phoneticPr fontId="18" type="noConversion"/>
  </si>
  <si>
    <r>
      <rPr>
        <sz val="10"/>
        <color theme="1"/>
        <rFont val="標楷體"/>
        <family val="4"/>
        <charset val="136"/>
      </rPr>
      <t>雲林縣管區域排水有才寮大排</t>
    </r>
    <r>
      <rPr>
        <sz val="10"/>
        <color theme="1"/>
        <rFont val="Times New Roman"/>
        <family val="1"/>
      </rPr>
      <t>(9K+500~13K+050</t>
    </r>
    <r>
      <rPr>
        <sz val="10"/>
        <color theme="1"/>
        <rFont val="標楷體"/>
        <family val="4"/>
        <charset val="136"/>
      </rPr>
      <t>與</t>
    </r>
    <r>
      <rPr>
        <sz val="10"/>
        <color theme="1"/>
        <rFont val="Times New Roman"/>
        <family val="1"/>
      </rPr>
      <t>17K~18K)</t>
    </r>
    <r>
      <rPr>
        <sz val="10"/>
        <color theme="1"/>
        <rFont val="標楷體"/>
        <family val="4"/>
        <charset val="136"/>
      </rPr>
      <t>治理規劃檢討</t>
    </r>
    <phoneticPr fontId="41" type="noConversion"/>
  </si>
  <si>
    <r>
      <rPr>
        <sz val="10"/>
        <color theme="1"/>
        <rFont val="標楷體"/>
        <family val="4"/>
        <charset val="136"/>
      </rPr>
      <t>有才寮大排</t>
    </r>
  </si>
  <si>
    <r>
      <rPr>
        <sz val="10"/>
        <color theme="1"/>
        <rFont val="標楷體"/>
        <family val="4"/>
        <charset val="136"/>
      </rPr>
      <t>雲林縣管區域排水大義崙系統</t>
    </r>
    <r>
      <rPr>
        <sz val="10"/>
        <color theme="1"/>
        <rFont val="Times New Roman"/>
        <family val="1"/>
      </rPr>
      <t>(</t>
    </r>
    <r>
      <rPr>
        <sz val="10"/>
        <color theme="1"/>
        <rFont val="標楷體"/>
        <family val="4"/>
        <charset val="136"/>
      </rPr>
      <t>大義崙主幹線、甘厝大排、西螺大排、舊頂埤頭大排</t>
    </r>
    <r>
      <rPr>
        <sz val="10"/>
        <color theme="1"/>
        <rFont val="Times New Roman"/>
        <family val="1"/>
      </rPr>
      <t>)</t>
    </r>
    <r>
      <rPr>
        <sz val="10"/>
        <color theme="1"/>
        <rFont val="標楷體"/>
        <family val="4"/>
        <charset val="136"/>
      </rPr>
      <t>治理規劃檢討</t>
    </r>
    <phoneticPr fontId="41" type="noConversion"/>
  </si>
  <si>
    <r>
      <rPr>
        <sz val="10"/>
        <color theme="1"/>
        <rFont val="標楷體"/>
        <family val="4"/>
        <charset val="136"/>
      </rPr>
      <t>大義崙排水系統</t>
    </r>
  </si>
  <si>
    <r>
      <rPr>
        <sz val="10"/>
        <color theme="1"/>
        <rFont val="標楷體"/>
        <family val="4"/>
        <charset val="136"/>
      </rPr>
      <t>台西鄉、東勢鄉、褒忠鄉、土庫鎮</t>
    </r>
  </si>
  <si>
    <r>
      <rPr>
        <sz val="10"/>
        <color theme="1"/>
        <rFont val="標楷體"/>
        <family val="4"/>
        <charset val="136"/>
      </rPr>
      <t>雲林縣管區域排水馬公厝大排</t>
    </r>
    <r>
      <rPr>
        <sz val="10"/>
        <color theme="1"/>
        <rFont val="Times New Roman"/>
        <family val="1"/>
      </rPr>
      <t>(9K~12K+500)</t>
    </r>
    <r>
      <rPr>
        <sz val="10"/>
        <color theme="1"/>
        <rFont val="標楷體"/>
        <family val="4"/>
        <charset val="136"/>
      </rPr>
      <t>治理規劃檢討</t>
    </r>
    <phoneticPr fontId="41" type="noConversion"/>
  </si>
  <si>
    <r>
      <rPr>
        <sz val="10"/>
        <color theme="1"/>
        <rFont val="標楷體"/>
        <family val="4"/>
        <charset val="136"/>
      </rPr>
      <t>馬公厝大排</t>
    </r>
  </si>
  <si>
    <r>
      <rPr>
        <sz val="10"/>
        <color theme="1"/>
        <rFont val="標楷體"/>
        <family val="4"/>
        <charset val="136"/>
      </rPr>
      <t>麥寮鄉、台西鄉、東勢鄉、崙背鄉、褒忠鄉、土庫鎮、虎尾鎮、二崙鄉、西螺鎮、莿桐鄉、林內鄉</t>
    </r>
    <phoneticPr fontId="18" type="noConversion"/>
  </si>
  <si>
    <r>
      <rPr>
        <sz val="10"/>
        <color theme="1"/>
        <rFont val="標楷體"/>
        <family val="4"/>
        <charset val="136"/>
      </rPr>
      <t xml:space="preserve">雲林縣管區域排水新虎尾溪治理規劃檢討
</t>
    </r>
    <r>
      <rPr>
        <sz val="10"/>
        <color theme="1"/>
        <rFont val="Times New Roman"/>
        <family val="1"/>
      </rPr>
      <t>(</t>
    </r>
    <r>
      <rPr>
        <sz val="10"/>
        <color theme="1"/>
        <rFont val="標楷體"/>
        <family val="4"/>
        <charset val="136"/>
      </rPr>
      <t>主流部分</t>
    </r>
    <r>
      <rPr>
        <sz val="10"/>
        <color theme="1"/>
        <rFont val="Times New Roman"/>
        <family val="1"/>
      </rPr>
      <t>)</t>
    </r>
    <phoneticPr fontId="41" type="noConversion"/>
  </si>
  <si>
    <r>
      <rPr>
        <sz val="10"/>
        <color theme="1"/>
        <rFont val="標楷體"/>
        <family val="4"/>
        <charset val="136"/>
      </rPr>
      <t>新虎尾溪</t>
    </r>
  </si>
  <si>
    <r>
      <rPr>
        <sz val="10"/>
        <color theme="1"/>
        <rFont val="標楷體"/>
        <family val="4"/>
        <charset val="136"/>
      </rPr>
      <t>水林鄉</t>
    </r>
    <phoneticPr fontId="18" type="noConversion"/>
  </si>
  <si>
    <r>
      <rPr>
        <sz val="10"/>
        <color theme="1"/>
        <rFont val="標楷體"/>
        <family val="4"/>
        <charset val="136"/>
      </rPr>
      <t>牛挑灣溪排水治理規劃檢討</t>
    </r>
    <r>
      <rPr>
        <sz val="10"/>
        <color theme="1"/>
        <rFont val="Times New Roman"/>
        <family val="1"/>
      </rPr>
      <t>-(</t>
    </r>
    <r>
      <rPr>
        <sz val="10"/>
        <color theme="1"/>
        <rFont val="標楷體"/>
        <family val="4"/>
        <charset val="136"/>
      </rPr>
      <t>牛挑灣大排、萬興大排</t>
    </r>
    <r>
      <rPr>
        <sz val="10"/>
        <color theme="1"/>
        <rFont val="Times New Roman"/>
        <family val="1"/>
      </rPr>
      <t>)</t>
    </r>
    <phoneticPr fontId="41" type="noConversion"/>
  </si>
  <si>
    <r>
      <rPr>
        <sz val="10"/>
        <color theme="1"/>
        <rFont val="標楷體"/>
        <family val="4"/>
        <charset val="136"/>
      </rPr>
      <t>牛挑灣溪</t>
    </r>
  </si>
  <si>
    <r>
      <rPr>
        <sz val="10"/>
        <color theme="1"/>
        <rFont val="標楷體"/>
        <family val="4"/>
        <charset val="136"/>
      </rPr>
      <t>麥寮鄉、台西鄉、口湖鄉、水林鄉、四湖鄉、東勢鄉、褒忠鄉</t>
    </r>
    <phoneticPr fontId="41" type="noConversion"/>
  </si>
  <si>
    <r>
      <rPr>
        <sz val="10"/>
        <color theme="1"/>
        <rFont val="標楷體"/>
        <family val="4"/>
        <charset val="136"/>
      </rPr>
      <t>牛挑灣溪排水、下崙大排大排一二、羊稠厝大排、新港大排一二等水系治理規劃檢討</t>
    </r>
    <phoneticPr fontId="41" type="noConversion"/>
  </si>
  <si>
    <r>
      <rPr>
        <sz val="10"/>
        <color theme="1"/>
        <rFont val="標楷體"/>
        <family val="4"/>
        <charset val="136"/>
      </rPr>
      <t>飛沙大排、蔦松大排、牛挑灣大排、牛尿港大排、新港大排二、馬公厝大排、有才寮排水、蚊港大排、林厝寮大排一、林厝寮大排二、下輪大排一、箔子寮大排</t>
    </r>
    <phoneticPr fontId="41" type="noConversion"/>
  </si>
  <si>
    <r>
      <rPr>
        <sz val="10"/>
        <color theme="1"/>
        <rFont val="標楷體"/>
        <family val="4"/>
        <charset val="136"/>
      </rPr>
      <t>新港鄉、溪口</t>
    </r>
    <phoneticPr fontId="41" type="noConversion"/>
  </si>
  <si>
    <r>
      <rPr>
        <sz val="10"/>
        <color theme="1"/>
        <rFont val="標楷體"/>
        <family val="4"/>
        <charset val="136"/>
      </rPr>
      <t>埤子頭排水路及支流溪口排水路規劃檢討</t>
    </r>
    <phoneticPr fontId="41" type="noConversion"/>
  </si>
  <si>
    <r>
      <rPr>
        <sz val="10"/>
        <color theme="1"/>
        <rFont val="標楷體"/>
        <family val="4"/>
        <charset val="136"/>
      </rPr>
      <t>埤子頭排水系統</t>
    </r>
    <phoneticPr fontId="41" type="noConversion"/>
  </si>
  <si>
    <r>
      <rPr>
        <sz val="10"/>
        <color theme="1"/>
        <rFont val="標楷體"/>
        <family val="4"/>
        <charset val="136"/>
      </rPr>
      <t>台南市</t>
    </r>
    <phoneticPr fontId="41" type="noConversion"/>
  </si>
  <si>
    <r>
      <rPr>
        <sz val="10"/>
        <color theme="1"/>
        <rFont val="標楷體"/>
        <family val="4"/>
        <charset val="136"/>
      </rPr>
      <t>北門區、學甲區、將軍區、佳里區、麻豆區、下營區、六甲區、官田區</t>
    </r>
    <phoneticPr fontId="41" type="noConversion"/>
  </si>
  <si>
    <r>
      <rPr>
        <sz val="10"/>
        <color theme="1"/>
        <rFont val="標楷體"/>
        <family val="4"/>
        <charset val="136"/>
      </rPr>
      <t>將軍溪排水及其支流</t>
    </r>
    <r>
      <rPr>
        <sz val="10"/>
        <color theme="1"/>
        <rFont val="Times New Roman"/>
        <family val="1"/>
      </rPr>
      <t>(</t>
    </r>
    <r>
      <rPr>
        <sz val="10"/>
        <color theme="1"/>
        <rFont val="標楷體"/>
        <family val="4"/>
        <charset val="136"/>
      </rPr>
      <t>蔥子寮排水、海埔排水、海埔中排、埤頭排水、下營排水、大埤中排三、總爺排水、東北勢排水及北頂中排</t>
    </r>
    <r>
      <rPr>
        <sz val="10"/>
        <color theme="1"/>
        <rFont val="Times New Roman"/>
        <family val="1"/>
      </rPr>
      <t>)</t>
    </r>
    <r>
      <rPr>
        <sz val="10"/>
        <color theme="1"/>
        <rFont val="標楷體"/>
        <family val="4"/>
        <charset val="136"/>
      </rPr>
      <t>規劃檢討</t>
    </r>
    <phoneticPr fontId="41" type="noConversion"/>
  </si>
  <si>
    <r>
      <rPr>
        <sz val="10"/>
        <color theme="1"/>
        <rFont val="標楷體"/>
        <family val="4"/>
        <charset val="136"/>
      </rPr>
      <t>將軍溪排水</t>
    </r>
    <phoneticPr fontId="41" type="noConversion"/>
  </si>
  <si>
    <r>
      <rPr>
        <sz val="10"/>
        <color theme="1"/>
        <rFont val="標楷體"/>
        <family val="4"/>
        <charset val="136"/>
      </rPr>
      <t>燕巢區</t>
    </r>
    <phoneticPr fontId="41" type="noConversion"/>
  </si>
  <si>
    <r>
      <rPr>
        <sz val="10"/>
        <color theme="1"/>
        <rFont val="標楷體"/>
        <family val="4"/>
        <charset val="136"/>
      </rPr>
      <t>典寶溪排水及其支流規劃檢討</t>
    </r>
    <phoneticPr fontId="41" type="noConversion"/>
  </si>
  <si>
    <r>
      <rPr>
        <sz val="10"/>
        <color theme="1"/>
        <rFont val="標楷體"/>
        <family val="4"/>
        <charset val="136"/>
      </rPr>
      <t>典寶溪排水</t>
    </r>
    <phoneticPr fontId="41" type="noConversion"/>
  </si>
  <si>
    <r>
      <rPr>
        <sz val="10"/>
        <color theme="1"/>
        <rFont val="標楷體"/>
        <family val="4"/>
        <charset val="136"/>
      </rPr>
      <t>楠梓區等</t>
    </r>
    <phoneticPr fontId="41" type="noConversion"/>
  </si>
  <si>
    <r>
      <rPr>
        <sz val="10"/>
        <color theme="1"/>
        <rFont val="標楷體"/>
        <family val="4"/>
        <charset val="136"/>
      </rPr>
      <t>後勁溪排水規劃檢討</t>
    </r>
    <phoneticPr fontId="41" type="noConversion"/>
  </si>
  <si>
    <r>
      <rPr>
        <sz val="10"/>
        <color theme="1"/>
        <rFont val="標楷體"/>
        <family val="4"/>
        <charset val="136"/>
      </rPr>
      <t>後勁溪水系</t>
    </r>
    <phoneticPr fontId="41" type="noConversion"/>
  </si>
  <si>
    <r>
      <rPr>
        <sz val="10"/>
        <color theme="1"/>
        <rFont val="標楷體"/>
        <family val="4"/>
        <charset val="136"/>
      </rPr>
      <t>美濃區</t>
    </r>
    <phoneticPr fontId="41" type="noConversion"/>
  </si>
  <si>
    <r>
      <rPr>
        <sz val="10"/>
        <color theme="1"/>
        <rFont val="標楷體"/>
        <family val="4"/>
        <charset val="136"/>
      </rPr>
      <t>竹子門排水規劃檢討</t>
    </r>
    <phoneticPr fontId="41" type="noConversion"/>
  </si>
  <si>
    <r>
      <rPr>
        <sz val="10"/>
        <color theme="1"/>
        <rFont val="標楷體"/>
        <family val="4"/>
        <charset val="136"/>
      </rPr>
      <t>美濃溪水系</t>
    </r>
    <phoneticPr fontId="41" type="noConversion"/>
  </si>
  <si>
    <r>
      <rPr>
        <sz val="10"/>
        <color theme="1"/>
        <rFont val="標楷體"/>
        <family val="4"/>
        <charset val="136"/>
      </rPr>
      <t>屏東縣</t>
    </r>
    <phoneticPr fontId="41" type="noConversion"/>
  </si>
  <si>
    <r>
      <rPr>
        <sz val="10"/>
        <color theme="1"/>
        <rFont val="標楷體"/>
        <family val="4"/>
        <charset val="136"/>
      </rPr>
      <t>枋寮</t>
    </r>
    <phoneticPr fontId="41" type="noConversion"/>
  </si>
  <si>
    <r>
      <rPr>
        <sz val="10"/>
        <color theme="1"/>
        <rFont val="標楷體"/>
        <family val="4"/>
        <charset val="136"/>
      </rPr>
      <t>新龍排水支線規劃檢討</t>
    </r>
    <phoneticPr fontId="41" type="noConversion"/>
  </si>
  <si>
    <r>
      <rPr>
        <sz val="10"/>
        <color theme="1"/>
        <rFont val="標楷體"/>
        <family val="4"/>
        <charset val="136"/>
      </rPr>
      <t>番子崙排水</t>
    </r>
    <phoneticPr fontId="41" type="noConversion"/>
  </si>
  <si>
    <r>
      <rPr>
        <sz val="10"/>
        <color theme="1"/>
        <rFont val="標楷體"/>
        <family val="4"/>
        <charset val="136"/>
      </rPr>
      <t>枋寮排水幹線</t>
    </r>
    <r>
      <rPr>
        <sz val="10"/>
        <color theme="1"/>
        <rFont val="Times New Roman"/>
        <family val="1"/>
      </rPr>
      <t>(</t>
    </r>
    <r>
      <rPr>
        <sz val="10"/>
        <color theme="1"/>
        <rFont val="標楷體"/>
        <family val="4"/>
        <charset val="136"/>
      </rPr>
      <t>北勢溪</t>
    </r>
    <r>
      <rPr>
        <sz val="10"/>
        <color theme="1"/>
        <rFont val="Times New Roman"/>
        <family val="1"/>
      </rPr>
      <t>)</t>
    </r>
    <r>
      <rPr>
        <sz val="10"/>
        <color theme="1"/>
        <rFont val="標楷體"/>
        <family val="4"/>
        <charset val="136"/>
      </rPr>
      <t>規劃檢討</t>
    </r>
    <phoneticPr fontId="41" type="noConversion"/>
  </si>
  <si>
    <r>
      <rPr>
        <sz val="10"/>
        <color theme="1"/>
        <rFont val="標楷體"/>
        <family val="4"/>
        <charset val="136"/>
      </rPr>
      <t>枋寮排水幹線</t>
    </r>
    <r>
      <rPr>
        <sz val="10"/>
        <color theme="1"/>
        <rFont val="Times New Roman"/>
        <family val="1"/>
      </rPr>
      <t>(</t>
    </r>
    <r>
      <rPr>
        <sz val="10"/>
        <color theme="1"/>
        <rFont val="標楷體"/>
        <family val="4"/>
        <charset val="136"/>
      </rPr>
      <t>北勢溪</t>
    </r>
    <r>
      <rPr>
        <sz val="10"/>
        <color theme="1"/>
        <rFont val="Times New Roman"/>
        <family val="1"/>
      </rPr>
      <t>)</t>
    </r>
    <phoneticPr fontId="41" type="noConversion"/>
  </si>
  <si>
    <r>
      <rPr>
        <sz val="10"/>
        <color theme="1"/>
        <rFont val="標楷體"/>
        <family val="4"/>
        <charset val="136"/>
      </rPr>
      <t>屏東縣</t>
    </r>
    <phoneticPr fontId="18" type="noConversion"/>
  </si>
  <si>
    <r>
      <rPr>
        <sz val="10"/>
        <color theme="1"/>
        <rFont val="標楷體"/>
        <family val="4"/>
        <charset val="136"/>
      </rPr>
      <t>林邊鄉</t>
    </r>
    <phoneticPr fontId="18" type="noConversion"/>
  </si>
  <si>
    <r>
      <rPr>
        <sz val="10"/>
        <color theme="1"/>
        <rFont val="標楷體"/>
        <family val="4"/>
        <charset val="136"/>
      </rPr>
      <t>林邊地區排水系統</t>
    </r>
    <r>
      <rPr>
        <sz val="10"/>
        <color theme="1"/>
        <rFont val="Times New Roman"/>
        <family val="1"/>
      </rPr>
      <t>(</t>
    </r>
    <r>
      <rPr>
        <sz val="10"/>
        <color theme="1"/>
        <rFont val="標楷體"/>
        <family val="4"/>
        <charset val="136"/>
      </rPr>
      <t>林邊官埔地區排水改善規劃</t>
    </r>
    <r>
      <rPr>
        <sz val="10"/>
        <color theme="1"/>
        <rFont val="Times New Roman"/>
        <family val="1"/>
      </rPr>
      <t>)</t>
    </r>
    <phoneticPr fontId="18" type="noConversion"/>
  </si>
  <si>
    <r>
      <rPr>
        <sz val="10"/>
        <color theme="1"/>
        <rFont val="標楷體"/>
        <family val="4"/>
        <charset val="136"/>
      </rPr>
      <t>林邊地區排水系統</t>
    </r>
    <phoneticPr fontId="18" type="noConversion"/>
  </si>
  <si>
    <r>
      <rPr>
        <sz val="10"/>
        <color theme="1"/>
        <rFont val="標楷體"/>
        <family val="4"/>
        <charset val="136"/>
      </rPr>
      <t>治理計畫</t>
    </r>
    <phoneticPr fontId="41" type="noConversion"/>
  </si>
  <si>
    <r>
      <rPr>
        <sz val="10"/>
        <rFont val="標楷體"/>
        <family val="4"/>
        <charset val="136"/>
      </rPr>
      <t>桃園區、龜山區、蘆竹區、大園區</t>
    </r>
    <phoneticPr fontId="41" type="noConversion"/>
  </si>
  <si>
    <r>
      <rPr>
        <sz val="10"/>
        <rFont val="標楷體"/>
        <family val="4"/>
        <charset val="136"/>
      </rPr>
      <t>桃園市海湖等</t>
    </r>
    <r>
      <rPr>
        <sz val="10"/>
        <rFont val="Times New Roman"/>
        <family val="1"/>
      </rPr>
      <t>7</t>
    </r>
    <r>
      <rPr>
        <sz val="10"/>
        <rFont val="標楷體"/>
        <family val="4"/>
        <charset val="136"/>
      </rPr>
      <t>條排水幹線治理計畫</t>
    </r>
    <r>
      <rPr>
        <sz val="10"/>
        <rFont val="Times New Roman"/>
        <family val="1"/>
      </rPr>
      <t>(</t>
    </r>
    <r>
      <rPr>
        <sz val="10"/>
        <rFont val="標楷體"/>
        <family val="4"/>
        <charset val="136"/>
      </rPr>
      <t>海湖排水幹線、楓樹溪排水幹線、海方厝排水幹線、瓦窯溝排水幹線、徐厝排水幹線、番子溝排水幹線、番子窩排水幹線</t>
    </r>
    <r>
      <rPr>
        <sz val="10"/>
        <rFont val="Times New Roman"/>
        <family val="1"/>
      </rPr>
      <t>(</t>
    </r>
    <r>
      <rPr>
        <sz val="10"/>
        <rFont val="標楷體"/>
        <family val="4"/>
        <charset val="136"/>
      </rPr>
      <t>南崁溪</t>
    </r>
    <r>
      <rPr>
        <sz val="10"/>
        <rFont val="Times New Roman"/>
        <family val="1"/>
      </rPr>
      <t>))</t>
    </r>
    <phoneticPr fontId="41" type="noConversion"/>
  </si>
  <si>
    <r>
      <rPr>
        <sz val="10"/>
        <rFont val="標楷體"/>
        <family val="4"/>
        <charset val="136"/>
      </rPr>
      <t>平鎮區、龍潭區、大園區、中壢區</t>
    </r>
    <phoneticPr fontId="41" type="noConversion"/>
  </si>
  <si>
    <r>
      <rPr>
        <sz val="10"/>
        <rFont val="標楷體"/>
        <family val="4"/>
        <charset val="136"/>
      </rPr>
      <t>桃園市龍南等</t>
    </r>
    <r>
      <rPr>
        <sz val="10"/>
        <rFont val="Times New Roman"/>
        <family val="1"/>
      </rPr>
      <t>3</t>
    </r>
    <r>
      <rPr>
        <sz val="10"/>
        <rFont val="標楷體"/>
        <family val="4"/>
        <charset val="136"/>
      </rPr>
      <t>條排水幹線治理計畫</t>
    </r>
    <r>
      <rPr>
        <sz val="10"/>
        <rFont val="Times New Roman"/>
        <family val="1"/>
      </rPr>
      <t>(</t>
    </r>
    <r>
      <rPr>
        <sz val="10"/>
        <rFont val="標楷體"/>
        <family val="4"/>
        <charset val="136"/>
      </rPr>
      <t>龍南幹線、大坑坎幹線、洽溪幹線</t>
    </r>
    <r>
      <rPr>
        <sz val="10"/>
        <rFont val="Times New Roman"/>
        <family val="1"/>
      </rPr>
      <t>(</t>
    </r>
    <r>
      <rPr>
        <sz val="10"/>
        <rFont val="標楷體"/>
        <family val="4"/>
        <charset val="136"/>
      </rPr>
      <t>老街溪水系</t>
    </r>
    <r>
      <rPr>
        <sz val="10"/>
        <rFont val="Times New Roman"/>
        <family val="1"/>
      </rPr>
      <t>))</t>
    </r>
    <phoneticPr fontId="41" type="noConversion"/>
  </si>
  <si>
    <r>
      <rPr>
        <sz val="10"/>
        <color theme="1"/>
        <rFont val="標楷體"/>
        <family val="4"/>
        <charset val="136"/>
      </rPr>
      <t>苗栗縣</t>
    </r>
    <phoneticPr fontId="41" type="noConversion"/>
  </si>
  <si>
    <r>
      <rPr>
        <sz val="10"/>
        <color theme="1"/>
        <rFont val="標楷體"/>
        <family val="4"/>
        <charset val="136"/>
      </rPr>
      <t>卓蘭鎮</t>
    </r>
    <phoneticPr fontId="41" type="noConversion"/>
  </si>
  <si>
    <r>
      <rPr>
        <sz val="10"/>
        <color theme="1"/>
        <rFont val="標楷體"/>
        <family val="4"/>
        <charset val="136"/>
      </rPr>
      <t>苗栗縣管區域排水老庄溪排水治理計畫</t>
    </r>
    <phoneticPr fontId="41" type="noConversion"/>
  </si>
  <si>
    <r>
      <rPr>
        <sz val="10"/>
        <color theme="1"/>
        <rFont val="標楷體"/>
        <family val="4"/>
        <charset val="136"/>
      </rPr>
      <t>頭份市</t>
    </r>
    <phoneticPr fontId="41" type="noConversion"/>
  </si>
  <si>
    <r>
      <rPr>
        <sz val="10"/>
        <color theme="1"/>
        <rFont val="標楷體"/>
        <family val="4"/>
        <charset val="136"/>
      </rPr>
      <t>苗栗縣管區域排水龍鳳排水治理計畫</t>
    </r>
    <phoneticPr fontId="41" type="noConversion"/>
  </si>
  <si>
    <r>
      <rPr>
        <sz val="10"/>
        <color theme="1"/>
        <rFont val="標楷體"/>
        <family val="4"/>
        <charset val="136"/>
      </rPr>
      <t>苗栗縣管區域排水土牛溪排水治理計畫</t>
    </r>
    <phoneticPr fontId="41" type="noConversion"/>
  </si>
  <si>
    <r>
      <rPr>
        <sz val="10"/>
        <color theme="1"/>
        <rFont val="標楷體"/>
        <family val="4"/>
        <charset val="136"/>
      </rPr>
      <t>公館鄉</t>
    </r>
    <phoneticPr fontId="41" type="noConversion"/>
  </si>
  <si>
    <r>
      <rPr>
        <sz val="10"/>
        <color theme="1"/>
        <rFont val="標楷體"/>
        <family val="4"/>
        <charset val="136"/>
      </rPr>
      <t>苗栗縣管區域排水公館排水治理計畫</t>
    </r>
    <phoneticPr fontId="41" type="noConversion"/>
  </si>
  <si>
    <r>
      <rPr>
        <sz val="10"/>
        <color theme="1"/>
        <rFont val="標楷體"/>
        <family val="4"/>
        <charset val="136"/>
      </rPr>
      <t>苗栗縣管區域排水山下圳支線治理計畫</t>
    </r>
    <phoneticPr fontId="41" type="noConversion"/>
  </si>
  <si>
    <r>
      <rPr>
        <sz val="10"/>
        <color theme="1"/>
        <rFont val="標楷體"/>
        <family val="4"/>
        <charset val="136"/>
      </rPr>
      <t>苗栗縣管區域排水北幹線支線治理計畫</t>
    </r>
    <phoneticPr fontId="41" type="noConversion"/>
  </si>
  <si>
    <r>
      <rPr>
        <sz val="10"/>
        <color theme="1"/>
        <rFont val="標楷體"/>
        <family val="4"/>
        <charset val="136"/>
      </rPr>
      <t>豐原區、</t>
    </r>
    <r>
      <rPr>
        <sz val="10"/>
        <color theme="1"/>
        <rFont val="Times New Roman"/>
        <family val="1"/>
      </rPr>
      <t xml:space="preserve"> </t>
    </r>
    <r>
      <rPr>
        <sz val="10"/>
        <color theme="1"/>
        <rFont val="標楷體"/>
        <family val="4"/>
        <charset val="136"/>
      </rPr>
      <t>神岡區</t>
    </r>
    <phoneticPr fontId="41" type="noConversion"/>
  </si>
  <si>
    <r>
      <rPr>
        <sz val="10"/>
        <color theme="1"/>
        <rFont val="標楷體"/>
        <family val="4"/>
        <charset val="136"/>
      </rPr>
      <t>臺中市管區域排水軟埤仔溪排水、陽明山排水、下溪洲支線、下溪洲分線等治理計畫</t>
    </r>
    <phoneticPr fontId="41" type="noConversion"/>
  </si>
  <si>
    <r>
      <rPr>
        <sz val="10"/>
        <color theme="1"/>
        <rFont val="標楷體"/>
        <family val="4"/>
        <charset val="136"/>
      </rPr>
      <t>太平區</t>
    </r>
    <phoneticPr fontId="41" type="noConversion"/>
  </si>
  <si>
    <r>
      <rPr>
        <sz val="10"/>
        <color theme="1"/>
        <rFont val="標楷體"/>
        <family val="4"/>
        <charset val="136"/>
      </rPr>
      <t>臺中市管區域排水七星排水治理計畫</t>
    </r>
    <phoneticPr fontId="41" type="noConversion"/>
  </si>
  <si>
    <r>
      <rPr>
        <sz val="10"/>
        <color theme="1"/>
        <rFont val="標楷體"/>
        <family val="4"/>
        <charset val="136"/>
      </rPr>
      <t>嘉義縣</t>
    </r>
  </si>
  <si>
    <r>
      <rPr>
        <sz val="10"/>
        <color theme="1"/>
        <rFont val="標楷體"/>
        <family val="4"/>
        <charset val="136"/>
      </rPr>
      <t>大林鎮</t>
    </r>
  </si>
  <si>
    <r>
      <rPr>
        <sz val="10"/>
        <color theme="1"/>
        <rFont val="標楷體"/>
        <family val="4"/>
        <charset val="136"/>
      </rPr>
      <t>嘉義縣早知排水治理計畫</t>
    </r>
    <phoneticPr fontId="41" type="noConversion"/>
  </si>
  <si>
    <r>
      <rPr>
        <sz val="10"/>
        <color theme="1"/>
        <rFont val="標楷體"/>
        <family val="4"/>
        <charset val="136"/>
      </rPr>
      <t>嘉義縣大埔美排水治理計畫</t>
    </r>
    <phoneticPr fontId="41" type="noConversion"/>
  </si>
  <si>
    <r>
      <rPr>
        <sz val="10"/>
        <color theme="1"/>
        <rFont val="標楷體"/>
        <family val="4"/>
        <charset val="136"/>
      </rPr>
      <t>嘉義縣北中林中排治理計畫</t>
    </r>
    <phoneticPr fontId="41" type="noConversion"/>
  </si>
  <si>
    <r>
      <rPr>
        <sz val="10"/>
        <color theme="1"/>
        <rFont val="標楷體"/>
        <family val="4"/>
        <charset val="136"/>
      </rPr>
      <t>民雄鄉</t>
    </r>
  </si>
  <si>
    <r>
      <rPr>
        <sz val="10"/>
        <color theme="1"/>
        <rFont val="標楷體"/>
        <family val="4"/>
        <charset val="136"/>
      </rPr>
      <t>嘉義縣鴨母坔排水治理計畫</t>
    </r>
    <phoneticPr fontId="41" type="noConversion"/>
  </si>
  <si>
    <r>
      <rPr>
        <sz val="10"/>
        <color theme="1"/>
        <rFont val="標楷體"/>
        <family val="4"/>
        <charset val="136"/>
      </rPr>
      <t>鹿草鄉水上鄉</t>
    </r>
  </si>
  <si>
    <r>
      <rPr>
        <sz val="10"/>
        <color theme="1"/>
        <rFont val="標楷體"/>
        <family val="4"/>
        <charset val="136"/>
      </rPr>
      <t>嘉義縣南靖排水治理計畫</t>
    </r>
    <phoneticPr fontId="41" type="noConversion"/>
  </si>
  <si>
    <r>
      <rPr>
        <sz val="10"/>
        <color theme="1"/>
        <rFont val="標楷體"/>
        <family val="4"/>
        <charset val="136"/>
      </rPr>
      <t>布袋鎮</t>
    </r>
  </si>
  <si>
    <r>
      <rPr>
        <sz val="10"/>
        <color theme="1"/>
        <rFont val="標楷體"/>
        <family val="4"/>
        <charset val="136"/>
      </rPr>
      <t>嘉義縣金陵排水治理計畫</t>
    </r>
    <phoneticPr fontId="41" type="noConversion"/>
  </si>
  <si>
    <r>
      <rPr>
        <sz val="10"/>
        <color theme="1"/>
        <rFont val="標楷體"/>
        <family val="4"/>
        <charset val="136"/>
      </rPr>
      <t>太保市</t>
    </r>
  </si>
  <si>
    <r>
      <rPr>
        <sz val="10"/>
        <color theme="1"/>
        <rFont val="標楷體"/>
        <family val="4"/>
        <charset val="136"/>
      </rPr>
      <t>嘉義縣後溝尾中排治理計畫</t>
    </r>
    <phoneticPr fontId="41" type="noConversion"/>
  </si>
  <si>
    <r>
      <rPr>
        <sz val="10"/>
        <color theme="1"/>
        <rFont val="標楷體"/>
        <family val="4"/>
        <charset val="136"/>
      </rPr>
      <t>北門區及學甲區</t>
    </r>
    <phoneticPr fontId="41" type="noConversion"/>
  </si>
  <si>
    <r>
      <rPr>
        <sz val="10"/>
        <color theme="1"/>
        <rFont val="標楷體"/>
        <family val="4"/>
        <charset val="136"/>
      </rPr>
      <t>臺南市三寮灣堤外線排水治理計畫</t>
    </r>
    <phoneticPr fontId="41" type="noConversion"/>
  </si>
  <si>
    <r>
      <rPr>
        <sz val="10"/>
        <color theme="1"/>
        <rFont val="標楷體"/>
        <family val="4"/>
        <charset val="136"/>
      </rPr>
      <t>海岸防護規劃及計畫</t>
    </r>
    <phoneticPr fontId="18" type="noConversion"/>
  </si>
  <si>
    <r>
      <rPr>
        <sz val="10"/>
        <color theme="1"/>
        <rFont val="標楷體"/>
        <family val="4"/>
        <charset val="136"/>
      </rPr>
      <t>頭城至南澳</t>
    </r>
  </si>
  <si>
    <r>
      <rPr>
        <sz val="10"/>
        <color theme="1"/>
        <rFont val="標楷體"/>
        <family val="4"/>
        <charset val="136"/>
      </rPr>
      <t>宜蘭縣海岸防護整合規劃暨二級海岸防護計畫</t>
    </r>
    <phoneticPr fontId="41" type="noConversion"/>
  </si>
  <si>
    <r>
      <rPr>
        <sz val="10"/>
        <color theme="1"/>
        <rFont val="標楷體"/>
        <family val="4"/>
        <charset val="136"/>
      </rPr>
      <t>新北市</t>
    </r>
    <phoneticPr fontId="41" type="noConversion"/>
  </si>
  <si>
    <r>
      <rPr>
        <sz val="10"/>
        <color theme="1"/>
        <rFont val="標楷體"/>
        <family val="4"/>
        <charset val="136"/>
      </rPr>
      <t>淡水至林口</t>
    </r>
    <phoneticPr fontId="41" type="noConversion"/>
  </si>
  <si>
    <r>
      <rPr>
        <sz val="10"/>
        <color theme="1"/>
        <rFont val="標楷體"/>
        <family val="4"/>
        <charset val="136"/>
      </rPr>
      <t>新北市二級海岸防護整合規劃及計畫</t>
    </r>
    <phoneticPr fontId="41" type="noConversion"/>
  </si>
  <si>
    <r>
      <rPr>
        <sz val="10"/>
        <color theme="1"/>
        <rFont val="標楷體"/>
        <family val="4"/>
        <charset val="136"/>
      </rPr>
      <t>桃園市</t>
    </r>
    <phoneticPr fontId="41" type="noConversion"/>
  </si>
  <si>
    <r>
      <rPr>
        <sz val="10"/>
        <color theme="1"/>
        <rFont val="標楷體"/>
        <family val="4"/>
        <charset val="136"/>
      </rPr>
      <t>大園區、觀音區、新屋區</t>
    </r>
    <phoneticPr fontId="41" type="noConversion"/>
  </si>
  <si>
    <r>
      <rPr>
        <sz val="10"/>
        <color theme="1"/>
        <rFont val="標楷體"/>
        <family val="4"/>
        <charset val="136"/>
      </rPr>
      <t>桃園市二級海岸防護整合規劃及計畫</t>
    </r>
    <phoneticPr fontId="41" type="noConversion"/>
  </si>
  <si>
    <r>
      <rPr>
        <sz val="10"/>
        <color theme="1"/>
        <rFont val="標楷體"/>
        <family val="4"/>
        <charset val="136"/>
      </rPr>
      <t>新竹市</t>
    </r>
    <phoneticPr fontId="41" type="noConversion"/>
  </si>
  <si>
    <r>
      <rPr>
        <sz val="10"/>
        <color theme="1"/>
        <rFont val="標楷體"/>
        <family val="4"/>
        <charset val="136"/>
      </rPr>
      <t>北區、香山區</t>
    </r>
    <phoneticPr fontId="41" type="noConversion"/>
  </si>
  <si>
    <r>
      <rPr>
        <sz val="10"/>
        <color theme="1"/>
        <rFont val="標楷體"/>
        <family val="4"/>
        <charset val="136"/>
      </rPr>
      <t>新竹市二級海岸防護整合規劃及計畫</t>
    </r>
    <phoneticPr fontId="41" type="noConversion"/>
  </si>
  <si>
    <r>
      <rPr>
        <sz val="10"/>
        <color theme="1"/>
        <rFont val="標楷體"/>
        <family val="4"/>
        <charset val="136"/>
      </rPr>
      <t>竹北市</t>
    </r>
    <phoneticPr fontId="18" type="noConversion"/>
  </si>
  <si>
    <r>
      <rPr>
        <sz val="10"/>
        <color theme="1"/>
        <rFont val="標楷體"/>
        <family val="4"/>
        <charset val="136"/>
      </rPr>
      <t>新竹縣二級海岸防護整合規劃及計畫</t>
    </r>
    <phoneticPr fontId="41" type="noConversion"/>
  </si>
  <si>
    <r>
      <rPr>
        <sz val="10"/>
        <color theme="1"/>
        <rFont val="標楷體"/>
        <family val="4"/>
        <charset val="136"/>
      </rPr>
      <t>竹南、後龍</t>
    </r>
    <phoneticPr fontId="41" type="noConversion"/>
  </si>
  <si>
    <r>
      <rPr>
        <sz val="10"/>
        <color theme="1"/>
        <rFont val="標楷體"/>
        <family val="4"/>
        <charset val="136"/>
      </rPr>
      <t>苗栗縣二級海岸防護整合規劃及計畫</t>
    </r>
    <phoneticPr fontId="41" type="noConversion"/>
  </si>
  <si>
    <r>
      <rPr>
        <sz val="10"/>
        <color theme="1"/>
        <rFont val="標楷體"/>
        <family val="4"/>
        <charset val="136"/>
      </rPr>
      <t>楠梓區、左營區、鼓山區、旗津區、小港區</t>
    </r>
    <phoneticPr fontId="41" type="noConversion"/>
  </si>
  <si>
    <r>
      <rPr>
        <sz val="10"/>
        <color theme="1"/>
        <rFont val="標楷體"/>
        <family val="4"/>
        <charset val="136"/>
      </rPr>
      <t>高雄市二級海岸防護整合規劃及計畫</t>
    </r>
    <phoneticPr fontId="41" type="noConversion"/>
  </si>
  <si>
    <r>
      <rPr>
        <sz val="10"/>
        <color theme="1"/>
        <rFont val="標楷體"/>
        <family val="4"/>
        <charset val="136"/>
      </rPr>
      <t>枋山鄉、恆春鎮、滿洲鄉及車城鄉</t>
    </r>
  </si>
  <si>
    <r>
      <rPr>
        <sz val="10"/>
        <color theme="1"/>
        <rFont val="標楷體"/>
        <family val="4"/>
        <charset val="136"/>
      </rPr>
      <t>屏東縣</t>
    </r>
    <r>
      <rPr>
        <sz val="10"/>
        <color theme="1"/>
        <rFont val="Times New Roman"/>
        <family val="1"/>
      </rPr>
      <t>(</t>
    </r>
    <r>
      <rPr>
        <sz val="10"/>
        <color theme="1"/>
        <rFont val="標楷體"/>
        <family val="4"/>
        <charset val="136"/>
      </rPr>
      <t>屏鵝公路</t>
    </r>
    <r>
      <rPr>
        <sz val="10"/>
        <color theme="1"/>
        <rFont val="Times New Roman"/>
        <family val="1"/>
      </rPr>
      <t>)</t>
    </r>
    <r>
      <rPr>
        <sz val="10"/>
        <color theme="1"/>
        <rFont val="標楷體"/>
        <family val="4"/>
        <charset val="136"/>
      </rPr>
      <t>海岸防護整合規劃</t>
    </r>
    <phoneticPr fontId="41" type="noConversion"/>
  </si>
  <si>
    <r>
      <rPr>
        <sz val="10"/>
        <color theme="1"/>
        <rFont val="標楷體"/>
        <family val="4"/>
        <charset val="136"/>
      </rPr>
      <t>車城鄉</t>
    </r>
    <phoneticPr fontId="41" type="noConversion"/>
  </si>
  <si>
    <r>
      <rPr>
        <sz val="10"/>
        <color theme="1"/>
        <rFont val="標楷體"/>
        <family val="4"/>
        <charset val="136"/>
      </rPr>
      <t>屏東縣</t>
    </r>
    <r>
      <rPr>
        <sz val="10"/>
        <color theme="1"/>
        <rFont val="Times New Roman"/>
        <family val="1"/>
      </rPr>
      <t>(</t>
    </r>
    <r>
      <rPr>
        <sz val="10"/>
        <color theme="1"/>
        <rFont val="標楷體"/>
        <family val="4"/>
        <charset val="136"/>
      </rPr>
      <t>鼻尖至四重溪</t>
    </r>
    <r>
      <rPr>
        <sz val="10"/>
        <color theme="1"/>
        <rFont val="Times New Roman"/>
        <family val="1"/>
      </rPr>
      <t>)</t>
    </r>
    <r>
      <rPr>
        <sz val="10"/>
        <color theme="1"/>
        <rFont val="標楷體"/>
        <family val="4"/>
        <charset val="136"/>
      </rPr>
      <t>海岸防護工程規劃暨水工模型試驗</t>
    </r>
    <phoneticPr fontId="41" type="noConversion"/>
  </si>
  <si>
    <r>
      <rPr>
        <sz val="10"/>
        <color theme="1"/>
        <rFont val="標楷體"/>
        <family val="4"/>
        <charset val="136"/>
      </rPr>
      <t>澎湖縣</t>
    </r>
    <phoneticPr fontId="41" type="noConversion"/>
  </si>
  <si>
    <r>
      <rPr>
        <sz val="10"/>
        <color theme="1"/>
        <rFont val="標楷體"/>
        <family val="4"/>
        <charset val="136"/>
      </rPr>
      <t>七美</t>
    </r>
    <phoneticPr fontId="41" type="noConversion"/>
  </si>
  <si>
    <r>
      <rPr>
        <sz val="10"/>
        <color theme="1"/>
        <rFont val="標楷體"/>
        <family val="4"/>
        <charset val="136"/>
      </rPr>
      <t>澎湖縣</t>
    </r>
    <r>
      <rPr>
        <sz val="10"/>
        <color theme="1"/>
        <rFont val="Times New Roman"/>
        <family val="1"/>
      </rPr>
      <t>(</t>
    </r>
    <r>
      <rPr>
        <sz val="10"/>
        <color theme="1"/>
        <rFont val="標楷體"/>
        <family val="4"/>
        <charset val="136"/>
      </rPr>
      <t>七美鄉</t>
    </r>
    <r>
      <rPr>
        <sz val="10"/>
        <color theme="1"/>
        <rFont val="Times New Roman"/>
        <family val="1"/>
      </rPr>
      <t>)</t>
    </r>
    <r>
      <rPr>
        <sz val="10"/>
        <color theme="1"/>
        <rFont val="標楷體"/>
        <family val="4"/>
        <charset val="136"/>
      </rPr>
      <t>海岸防護工程規劃</t>
    </r>
    <phoneticPr fontId="41" type="noConversion"/>
  </si>
  <si>
    <r>
      <rPr>
        <sz val="10"/>
        <color theme="1"/>
        <rFont val="標楷體"/>
        <family val="4"/>
        <charset val="136"/>
      </rPr>
      <t>澎湖縣</t>
    </r>
  </si>
  <si>
    <r>
      <rPr>
        <sz val="10"/>
        <color theme="1"/>
        <rFont val="標楷體"/>
        <family val="4"/>
        <charset val="136"/>
      </rPr>
      <t>馬公</t>
    </r>
  </si>
  <si>
    <r>
      <rPr>
        <sz val="10"/>
        <color theme="1"/>
        <rFont val="標楷體"/>
        <family val="4"/>
        <charset val="136"/>
      </rPr>
      <t>澎湖縣</t>
    </r>
    <r>
      <rPr>
        <sz val="10"/>
        <color theme="1"/>
        <rFont val="Times New Roman"/>
        <family val="1"/>
      </rPr>
      <t>(</t>
    </r>
    <r>
      <rPr>
        <sz val="10"/>
        <color theme="1"/>
        <rFont val="標楷體"/>
        <family val="4"/>
        <charset val="136"/>
      </rPr>
      <t>山水沙灘</t>
    </r>
    <r>
      <rPr>
        <sz val="10"/>
        <color theme="1"/>
        <rFont val="Times New Roman"/>
        <family val="1"/>
      </rPr>
      <t>)</t>
    </r>
    <r>
      <rPr>
        <sz val="10"/>
        <color theme="1"/>
        <rFont val="標楷體"/>
        <family val="4"/>
        <charset val="136"/>
      </rPr>
      <t>海岸防護工程規劃</t>
    </r>
    <phoneticPr fontId="41" type="noConversion"/>
  </si>
  <si>
    <r>
      <rPr>
        <sz val="10"/>
        <color theme="1"/>
        <rFont val="標楷體"/>
        <family val="4"/>
        <charset val="136"/>
      </rPr>
      <t>成功鎮、臺東市、太麻里鄉、大武鄉、達仁鄉</t>
    </r>
    <phoneticPr fontId="41" type="noConversion"/>
  </si>
  <si>
    <r>
      <rPr>
        <sz val="10"/>
        <color theme="1"/>
        <rFont val="標楷體"/>
        <family val="4"/>
        <charset val="136"/>
      </rPr>
      <t>臺東縣二級海岸防護整合規劃及計畫</t>
    </r>
    <phoneticPr fontId="41" type="noConversion"/>
  </si>
  <si>
    <r>
      <rPr>
        <sz val="10"/>
        <color theme="1"/>
        <rFont val="標楷體"/>
        <family val="4"/>
        <charset val="136"/>
      </rPr>
      <t>花蓮縣</t>
    </r>
    <phoneticPr fontId="41" type="noConversion"/>
  </si>
  <si>
    <r>
      <rPr>
        <sz val="10"/>
        <color theme="1"/>
        <rFont val="標楷體"/>
        <family val="4"/>
        <charset val="136"/>
      </rPr>
      <t>壽豐鄉至新城鄉</t>
    </r>
    <phoneticPr fontId="41" type="noConversion"/>
  </si>
  <si>
    <r>
      <rPr>
        <sz val="10"/>
        <color theme="1"/>
        <rFont val="標楷體"/>
        <family val="4"/>
        <charset val="136"/>
      </rPr>
      <t>花蓮縣二級海岸防護整合規劃及計畫</t>
    </r>
    <phoneticPr fontId="41" type="noConversion"/>
  </si>
  <si>
    <t>二崙鄉、西螺鎮</t>
    <phoneticPr fontId="18" type="noConversion"/>
  </si>
  <si>
    <r>
      <t>107</t>
    </r>
    <r>
      <rPr>
        <sz val="12"/>
        <color theme="1"/>
        <rFont val="標楷體"/>
        <family val="4"/>
        <charset val="136"/>
      </rPr>
      <t>年度生態檢核工作已核總經費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</si>
  <si>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r>
      <rPr>
        <sz val="12"/>
        <color theme="1"/>
        <rFont val="標楷體"/>
        <family val="4"/>
        <charset val="136"/>
      </rPr>
      <t>總核定經費</t>
    </r>
    <phoneticPr fontId="41" type="noConversion"/>
  </si>
  <si>
    <r>
      <rPr>
        <sz val="12"/>
        <color theme="1"/>
        <rFont val="標楷體"/>
        <family val="4"/>
        <charset val="136"/>
      </rPr>
      <t>規劃</t>
    </r>
    <phoneticPr fontId="18" type="noConversion"/>
  </si>
  <si>
    <r>
      <rPr>
        <sz val="12"/>
        <color theme="1"/>
        <rFont val="標楷體"/>
        <family val="4"/>
        <charset val="136"/>
      </rPr>
      <t>規劃檢討</t>
    </r>
    <phoneticPr fontId="18" type="noConversion"/>
  </si>
  <si>
    <r>
      <rPr>
        <sz val="12"/>
        <color theme="1"/>
        <rFont val="標楷體"/>
        <family val="4"/>
        <charset val="136"/>
      </rPr>
      <t>治理計畫</t>
    </r>
    <phoneticPr fontId="18" type="noConversion"/>
  </si>
  <si>
    <r>
      <rPr>
        <sz val="12"/>
        <color theme="1"/>
        <rFont val="標楷體"/>
        <family val="4"/>
        <charset val="136"/>
      </rPr>
      <t>海岸防護規劃及計畫</t>
    </r>
    <phoneticPr fontId="18" type="noConversion"/>
  </si>
  <si>
    <r>
      <rPr>
        <sz val="12"/>
        <color theme="1"/>
        <rFont val="標楷體"/>
        <family val="4"/>
        <charset val="136"/>
      </rPr>
      <t>中央工程經費</t>
    </r>
    <phoneticPr fontId="41" type="noConversion"/>
  </si>
  <si>
    <r>
      <rPr>
        <sz val="12"/>
        <color theme="1"/>
        <rFont val="標楷體"/>
        <family val="4"/>
        <charset val="136"/>
      </rPr>
      <t>中央用地經費</t>
    </r>
    <phoneticPr fontId="41" type="noConversion"/>
  </si>
  <si>
    <r>
      <rPr>
        <sz val="12"/>
        <color theme="1"/>
        <rFont val="標楷體"/>
        <family val="4"/>
        <charset val="136"/>
      </rPr>
      <t>合計</t>
    </r>
    <phoneticPr fontId="41" type="noConversion"/>
  </si>
  <si>
    <r>
      <rPr>
        <sz val="12"/>
        <color theme="1"/>
        <rFont val="標楷體"/>
        <family val="4"/>
        <charset val="136"/>
      </rPr>
      <t>地方工程經費</t>
    </r>
    <phoneticPr fontId="41" type="noConversion"/>
  </si>
  <si>
    <r>
      <rPr>
        <sz val="12"/>
        <color theme="1"/>
        <rFont val="標楷體"/>
        <family val="4"/>
        <charset val="136"/>
      </rPr>
      <t>地方用地經費</t>
    </r>
    <phoneticPr fontId="41" type="noConversion"/>
  </si>
  <si>
    <r>
      <rPr>
        <sz val="12"/>
        <color theme="1"/>
        <rFont val="標楷體"/>
        <family val="4"/>
        <charset val="136"/>
      </rPr>
      <t>地方工程經費</t>
    </r>
  </si>
  <si>
    <r>
      <rPr>
        <sz val="12"/>
        <color theme="1"/>
        <rFont val="標楷體"/>
        <family val="4"/>
        <charset val="136"/>
      </rPr>
      <t>地方用地經費</t>
    </r>
  </si>
  <si>
    <r>
      <rPr>
        <sz val="12"/>
        <color theme="1"/>
        <rFont val="標楷體"/>
        <family val="4"/>
        <charset val="136"/>
      </rPr>
      <t>合計</t>
    </r>
  </si>
  <si>
    <r>
      <rPr>
        <sz val="12"/>
        <rFont val="標楷體"/>
        <family val="4"/>
        <charset val="136"/>
      </rPr>
      <t>中央規劃經費</t>
    </r>
  </si>
  <si>
    <r>
      <rPr>
        <sz val="12"/>
        <rFont val="標楷體"/>
        <family val="4"/>
        <charset val="136"/>
      </rPr>
      <t>地方規劃經費</t>
    </r>
    <phoneticPr fontId="18" type="noConversion"/>
  </si>
  <si>
    <r>
      <rPr>
        <sz val="12"/>
        <color theme="1"/>
        <rFont val="標楷體"/>
        <family val="4"/>
        <charset val="136"/>
      </rPr>
      <t>總計</t>
    </r>
    <phoneticPr fontId="41" type="noConversion"/>
  </si>
  <si>
    <r>
      <rPr>
        <sz val="12"/>
        <color theme="1"/>
        <rFont val="標楷體"/>
        <family val="4"/>
        <charset val="136"/>
      </rPr>
      <t>第一期</t>
    </r>
    <r>
      <rPr>
        <sz val="12"/>
        <color theme="1"/>
        <rFont val="Times New Roman"/>
        <family val="1"/>
      </rPr>
      <t>(106-107</t>
    </r>
    <r>
      <rPr>
        <sz val="12"/>
        <color theme="1"/>
        <rFont val="標楷體"/>
        <family val="4"/>
        <charset val="136"/>
      </rPr>
      <t>年</t>
    </r>
    <r>
      <rPr>
        <sz val="12"/>
        <color theme="1"/>
        <rFont val="Times New Roman"/>
        <family val="1"/>
      </rPr>
      <t>)</t>
    </r>
    <phoneticPr fontId="41" type="noConversion"/>
  </si>
  <si>
    <r>
      <rPr>
        <sz val="12"/>
        <color theme="1"/>
        <rFont val="標楷體"/>
        <family val="4"/>
        <charset val="136"/>
      </rPr>
      <t>第二期</t>
    </r>
    <r>
      <rPr>
        <sz val="12"/>
        <color theme="1"/>
        <rFont val="Times New Roman"/>
        <family val="1"/>
      </rPr>
      <t>(108-109</t>
    </r>
    <r>
      <rPr>
        <sz val="12"/>
        <color theme="1"/>
        <rFont val="標楷體"/>
        <family val="4"/>
        <charset val="136"/>
      </rPr>
      <t>年</t>
    </r>
    <r>
      <rPr>
        <sz val="12"/>
        <color theme="1"/>
        <rFont val="Times New Roman"/>
        <family val="1"/>
      </rPr>
      <t>)</t>
    </r>
    <phoneticPr fontId="41" type="noConversion"/>
  </si>
  <si>
    <r>
      <rPr>
        <sz val="12"/>
        <color theme="1"/>
        <rFont val="標楷體"/>
        <family val="4"/>
        <charset val="136"/>
      </rPr>
      <t>中央補助經費</t>
    </r>
    <phoneticPr fontId="41" type="noConversion"/>
  </si>
  <si>
    <r>
      <rPr>
        <sz val="12"/>
        <color theme="1"/>
        <rFont val="標楷體"/>
        <family val="4"/>
        <charset val="136"/>
      </rPr>
      <t>地方自籌經費</t>
    </r>
    <phoneticPr fontId="41" type="noConversion"/>
  </si>
  <si>
    <r>
      <rPr>
        <sz val="12"/>
        <color theme="1"/>
        <rFont val="標楷體"/>
        <family val="4"/>
        <charset val="136"/>
      </rPr>
      <t>第一期</t>
    </r>
    <r>
      <rPr>
        <sz val="12"/>
        <color theme="1"/>
        <rFont val="Times New Roman"/>
        <family val="1"/>
      </rPr>
      <t>(106~107)</t>
    </r>
    <r>
      <rPr>
        <sz val="12"/>
        <color theme="1"/>
        <rFont val="標楷體"/>
        <family val="4"/>
        <charset val="136"/>
      </rPr>
      <t>總中央補助經費</t>
    </r>
    <r>
      <rPr>
        <sz val="12"/>
        <color theme="1"/>
        <rFont val="Times New Roman"/>
        <family val="1"/>
      </rPr>
      <t>(</t>
    </r>
    <r>
      <rPr>
        <sz val="12"/>
        <color theme="1"/>
        <rFont val="標楷體"/>
        <family val="4"/>
        <charset val="136"/>
      </rPr>
      <t>千元</t>
    </r>
    <r>
      <rPr>
        <sz val="12"/>
        <color theme="1"/>
        <rFont val="Times New Roman"/>
        <family val="1"/>
      </rPr>
      <t>)</t>
    </r>
    <phoneticPr fontId="18" type="noConversion"/>
  </si>
  <si>
    <r>
      <rPr>
        <sz val="12"/>
        <color theme="1"/>
        <rFont val="標楷體"/>
        <family val="4"/>
        <charset val="136"/>
      </rPr>
      <t>第二期</t>
    </r>
    <r>
      <rPr>
        <sz val="12"/>
        <color theme="1"/>
        <rFont val="Times New Roman"/>
        <family val="1"/>
      </rPr>
      <t>(108~109)</t>
    </r>
    <r>
      <rPr>
        <sz val="12"/>
        <color theme="1"/>
        <rFont val="標楷體"/>
        <family val="4"/>
        <charset val="136"/>
      </rPr>
      <t>總中央補助經費</t>
    </r>
    <r>
      <rPr>
        <sz val="12"/>
        <color theme="1"/>
        <rFont val="Times New Roman"/>
        <family val="1"/>
      </rPr>
      <t>(</t>
    </r>
    <r>
      <rPr>
        <sz val="12"/>
        <color theme="1"/>
        <rFont val="標楷體"/>
        <family val="4"/>
        <charset val="136"/>
      </rPr>
      <t>千元</t>
    </r>
    <r>
      <rPr>
        <sz val="12"/>
        <color theme="1"/>
        <rFont val="Times New Roman"/>
        <family val="1"/>
      </rPr>
      <t>)</t>
    </r>
    <phoneticPr fontId="18" type="noConversion"/>
  </si>
  <si>
    <r>
      <rPr>
        <sz val="14"/>
        <rFont val="標楷體"/>
        <family val="4"/>
        <charset val="136"/>
      </rPr>
      <t>一河局</t>
    </r>
  </si>
  <si>
    <r>
      <rPr>
        <sz val="14"/>
        <rFont val="標楷體"/>
        <family val="4"/>
        <charset val="136"/>
      </rPr>
      <t>宜蘭縣</t>
    </r>
  </si>
  <si>
    <r>
      <rPr>
        <sz val="12"/>
        <rFont val="標楷體"/>
        <family val="4"/>
        <charset val="136"/>
      </rPr>
      <t>頭城鎮</t>
    </r>
  </si>
  <si>
    <r>
      <rPr>
        <sz val="14"/>
        <rFont val="標楷體"/>
        <family val="4"/>
        <charset val="136"/>
      </rPr>
      <t>下埔排水</t>
    </r>
    <r>
      <rPr>
        <sz val="14"/>
        <rFont val="Times New Roman"/>
        <family val="1"/>
      </rPr>
      <t>(0K+000~0K+720)</t>
    </r>
    <r>
      <rPr>
        <sz val="14"/>
        <rFont val="標楷體"/>
        <family val="4"/>
        <charset val="136"/>
      </rPr>
      <t>治理工程</t>
    </r>
  </si>
  <si>
    <r>
      <rPr>
        <sz val="14"/>
        <rFont val="標楷體"/>
        <family val="4"/>
        <charset val="136"/>
      </rPr>
      <t>堤岸約</t>
    </r>
    <r>
      <rPr>
        <sz val="14"/>
        <rFont val="Times New Roman"/>
        <family val="1"/>
      </rPr>
      <t>1,440</t>
    </r>
    <r>
      <rPr>
        <sz val="14"/>
        <rFont val="標楷體"/>
        <family val="4"/>
        <charset val="136"/>
      </rPr>
      <t>公尺，橋梁</t>
    </r>
    <r>
      <rPr>
        <sz val="14"/>
        <rFont val="Times New Roman"/>
        <family val="1"/>
      </rPr>
      <t>1</t>
    </r>
    <r>
      <rPr>
        <sz val="14"/>
        <rFont val="標楷體"/>
        <family val="4"/>
        <charset val="136"/>
      </rPr>
      <t>座。</t>
    </r>
    <phoneticPr fontId="18" type="noConversion"/>
  </si>
  <si>
    <r>
      <rPr>
        <sz val="12"/>
        <rFont val="標楷體"/>
        <family val="4"/>
        <charset val="136"/>
      </rPr>
      <t>礁溪鄉</t>
    </r>
  </si>
  <si>
    <r>
      <rPr>
        <sz val="14"/>
        <rFont val="標楷體"/>
        <family val="4"/>
        <charset val="136"/>
      </rPr>
      <t>七結排水治理工程</t>
    </r>
  </si>
  <si>
    <r>
      <rPr>
        <sz val="14"/>
        <rFont val="標楷體"/>
        <family val="4"/>
        <charset val="136"/>
      </rPr>
      <t>護岸約</t>
    </r>
    <r>
      <rPr>
        <sz val="14"/>
        <rFont val="Times New Roman"/>
        <family val="1"/>
      </rPr>
      <t>1400</t>
    </r>
    <r>
      <rPr>
        <sz val="14"/>
        <rFont val="標楷體"/>
        <family val="4"/>
        <charset val="136"/>
      </rPr>
      <t>公尺，橋梁</t>
    </r>
    <r>
      <rPr>
        <sz val="14"/>
        <rFont val="Times New Roman"/>
        <family val="1"/>
      </rPr>
      <t>3</t>
    </r>
    <r>
      <rPr>
        <sz val="14"/>
        <rFont val="標楷體"/>
        <family val="4"/>
        <charset val="136"/>
      </rPr>
      <t>座。</t>
    </r>
    <phoneticPr fontId="18" type="noConversion"/>
  </si>
  <si>
    <r>
      <rPr>
        <sz val="14"/>
        <rFont val="標楷體"/>
        <family val="4"/>
        <charset val="136"/>
      </rPr>
      <t>二河局</t>
    </r>
    <phoneticPr fontId="18" type="noConversion"/>
  </si>
  <si>
    <r>
      <rPr>
        <sz val="14"/>
        <color theme="1"/>
        <rFont val="標楷體"/>
        <family val="4"/>
        <charset val="136"/>
      </rPr>
      <t>桃園市</t>
    </r>
    <phoneticPr fontId="18" type="noConversion"/>
  </si>
  <si>
    <r>
      <rPr>
        <sz val="14"/>
        <color theme="1"/>
        <rFont val="標楷體"/>
        <family val="4"/>
        <charset val="136"/>
      </rPr>
      <t>蘆竹區</t>
    </r>
    <phoneticPr fontId="18" type="noConversion"/>
  </si>
  <si>
    <r>
      <rPr>
        <sz val="14"/>
        <rFont val="標楷體"/>
        <family val="4"/>
        <charset val="136"/>
      </rPr>
      <t>埔心溪</t>
    </r>
  </si>
  <si>
    <r>
      <rPr>
        <sz val="14"/>
        <rFont val="標楷體"/>
        <family val="4"/>
        <charset val="136"/>
      </rPr>
      <t>桃園市政府</t>
    </r>
    <phoneticPr fontId="18" type="noConversion"/>
  </si>
  <si>
    <r>
      <rPr>
        <sz val="14"/>
        <rFont val="標楷體"/>
        <family val="4"/>
        <charset val="136"/>
      </rPr>
      <t>埔心溪下中福支線斷面</t>
    </r>
    <r>
      <rPr>
        <sz val="14"/>
        <rFont val="Times New Roman"/>
        <family val="1"/>
      </rPr>
      <t>15.1</t>
    </r>
    <r>
      <rPr>
        <sz val="14"/>
        <rFont val="標楷體"/>
        <family val="4"/>
        <charset val="136"/>
      </rPr>
      <t>至斷面</t>
    </r>
    <r>
      <rPr>
        <sz val="14"/>
        <rFont val="Times New Roman"/>
        <family val="1"/>
      </rPr>
      <t>18</t>
    </r>
    <r>
      <rPr>
        <sz val="14"/>
        <rFont val="標楷體"/>
        <family val="4"/>
        <charset val="136"/>
      </rPr>
      <t>護岸治理工程</t>
    </r>
    <r>
      <rPr>
        <sz val="14"/>
        <rFont val="Times New Roman"/>
        <family val="1"/>
      </rPr>
      <t>(</t>
    </r>
    <r>
      <rPr>
        <sz val="14"/>
        <rFont val="標楷體"/>
        <family val="4"/>
        <charset val="136"/>
      </rPr>
      <t>含改建無名橋</t>
    </r>
    <r>
      <rPr>
        <sz val="14"/>
        <rFont val="Times New Roman"/>
        <family val="1"/>
      </rPr>
      <t>6</t>
    </r>
    <r>
      <rPr>
        <sz val="14"/>
        <rFont val="標楷體"/>
        <family val="4"/>
        <charset val="136"/>
      </rPr>
      <t>及黃厝橋</t>
    </r>
    <r>
      <rPr>
        <sz val="14"/>
        <rFont val="Times New Roman"/>
        <family val="1"/>
      </rPr>
      <t>)</t>
    </r>
    <phoneticPr fontId="18" type="noConversion"/>
  </si>
  <si>
    <r>
      <rPr>
        <sz val="14"/>
        <rFont val="標楷體"/>
        <family val="4"/>
        <charset val="136"/>
      </rPr>
      <t>苗栗縣</t>
    </r>
    <phoneticPr fontId="18" type="noConversion"/>
  </si>
  <si>
    <r>
      <rPr>
        <sz val="14"/>
        <rFont val="標楷體"/>
        <family val="4"/>
        <charset val="136"/>
      </rPr>
      <t>銅鑼鄉</t>
    </r>
  </si>
  <si>
    <r>
      <rPr>
        <sz val="14"/>
        <rFont val="標楷體"/>
        <family val="4"/>
        <charset val="136"/>
      </rPr>
      <t>西湖溪</t>
    </r>
  </si>
  <si>
    <r>
      <rPr>
        <sz val="14"/>
        <rFont val="標楷體"/>
        <family val="4"/>
        <charset val="136"/>
      </rPr>
      <t>苗栗縣政府</t>
    </r>
    <phoneticPr fontId="18" type="noConversion"/>
  </si>
  <si>
    <r>
      <rPr>
        <sz val="14"/>
        <rFont val="標楷體"/>
        <family val="4"/>
        <charset val="136"/>
      </rPr>
      <t>堤防新建</t>
    </r>
    <r>
      <rPr>
        <sz val="14"/>
        <rFont val="Times New Roman"/>
        <family val="1"/>
      </rPr>
      <t>432</t>
    </r>
    <r>
      <rPr>
        <sz val="14"/>
        <rFont val="標楷體"/>
        <family val="4"/>
        <charset val="136"/>
      </rPr>
      <t>公尺
堤防加高，含水防道路、鼎塊及景觀植栽</t>
    </r>
  </si>
  <si>
    <r>
      <rPr>
        <sz val="14"/>
        <rFont val="標楷體"/>
        <family val="4"/>
        <charset val="136"/>
      </rPr>
      <t>三河局</t>
    </r>
    <phoneticPr fontId="18" type="noConversion"/>
  </si>
  <si>
    <r>
      <rPr>
        <sz val="14"/>
        <rFont val="標楷體"/>
        <family val="4"/>
        <charset val="136"/>
      </rPr>
      <t>台中市</t>
    </r>
    <phoneticPr fontId="18" type="noConversion"/>
  </si>
  <si>
    <r>
      <rPr>
        <sz val="14"/>
        <rFont val="標楷體"/>
        <family val="4"/>
        <charset val="136"/>
      </rPr>
      <t>龍井區</t>
    </r>
  </si>
  <si>
    <r>
      <rPr>
        <sz val="14"/>
        <rFont val="標楷體"/>
        <family val="4"/>
        <charset val="136"/>
      </rPr>
      <t>台中市政府</t>
    </r>
    <phoneticPr fontId="18" type="noConversion"/>
  </si>
  <si>
    <r>
      <rPr>
        <sz val="14"/>
        <rFont val="標楷體"/>
        <family val="4"/>
        <charset val="136"/>
      </rPr>
      <t>龍井區山腳排水</t>
    </r>
    <r>
      <rPr>
        <sz val="14"/>
        <rFont val="Times New Roman"/>
        <family val="1"/>
      </rPr>
      <t>4K+225~4K+330</t>
    </r>
    <r>
      <rPr>
        <sz val="14"/>
        <rFont val="標楷體"/>
        <family val="4"/>
        <charset val="136"/>
      </rPr>
      <t>治理工程</t>
    </r>
  </si>
  <si>
    <r>
      <rPr>
        <sz val="14"/>
        <rFont val="標楷體"/>
        <family val="4"/>
        <charset val="136"/>
      </rPr>
      <t>豐原區</t>
    </r>
  </si>
  <si>
    <r>
      <rPr>
        <sz val="14"/>
        <rFont val="標楷體"/>
        <family val="4"/>
        <charset val="136"/>
      </rPr>
      <t>臺中市豐原區旱溪上游北坑</t>
    </r>
    <r>
      <rPr>
        <sz val="14"/>
        <rFont val="Times New Roman"/>
        <family val="1"/>
      </rPr>
      <t>0K+000~0K+741.4</t>
    </r>
    <r>
      <rPr>
        <sz val="14"/>
        <rFont val="標楷體"/>
        <family val="4"/>
        <charset val="136"/>
      </rPr>
      <t>治理工程</t>
    </r>
  </si>
  <si>
    <r>
      <rPr>
        <sz val="14"/>
        <rFont val="標楷體"/>
        <family val="4"/>
        <charset val="136"/>
      </rPr>
      <t>四河局</t>
    </r>
    <phoneticPr fontId="18" type="noConversion"/>
  </si>
  <si>
    <r>
      <rPr>
        <sz val="14"/>
        <rFont val="標楷體"/>
        <family val="4"/>
        <charset val="136"/>
      </rPr>
      <t>彰化縣</t>
    </r>
    <phoneticPr fontId="18" type="noConversion"/>
  </si>
  <si>
    <r>
      <rPr>
        <sz val="14"/>
        <rFont val="標楷體"/>
        <family val="4"/>
        <charset val="136"/>
      </rPr>
      <t>舊濁水溪排水系統</t>
    </r>
  </si>
  <si>
    <r>
      <rPr>
        <sz val="14"/>
        <rFont val="標楷體"/>
        <family val="4"/>
        <charset val="136"/>
      </rPr>
      <t>彰化縣政府</t>
    </r>
    <phoneticPr fontId="18" type="noConversion"/>
  </si>
  <si>
    <r>
      <rPr>
        <sz val="14"/>
        <rFont val="標楷體"/>
        <family val="4"/>
        <charset val="136"/>
      </rPr>
      <t>彰化市</t>
    </r>
  </si>
  <si>
    <r>
      <rPr>
        <sz val="14"/>
        <rFont val="標楷體"/>
        <family val="4"/>
        <charset val="136"/>
      </rPr>
      <t>舊趙甲排水系統</t>
    </r>
  </si>
  <si>
    <r>
      <rPr>
        <sz val="14"/>
        <rFont val="標楷體"/>
        <family val="4"/>
        <charset val="136"/>
      </rPr>
      <t>彰化縣政府</t>
    </r>
    <phoneticPr fontId="18" type="noConversion"/>
  </si>
  <si>
    <r>
      <rPr>
        <sz val="14"/>
        <rFont val="標楷體"/>
        <family val="4"/>
        <charset val="136"/>
      </rPr>
      <t>五河局</t>
    </r>
    <phoneticPr fontId="18" type="noConversion"/>
  </si>
  <si>
    <r>
      <rPr>
        <sz val="14"/>
        <rFont val="標楷體"/>
        <family val="4"/>
        <charset val="136"/>
      </rPr>
      <t>雲林縣</t>
    </r>
    <phoneticPr fontId="18" type="noConversion"/>
  </si>
  <si>
    <r>
      <rPr>
        <sz val="14"/>
        <rFont val="標楷體"/>
        <family val="4"/>
        <charset val="136"/>
      </rPr>
      <t>西螺鎮</t>
    </r>
  </si>
  <si>
    <r>
      <rPr>
        <sz val="14"/>
        <rFont val="標楷體"/>
        <family val="4"/>
        <charset val="136"/>
      </rPr>
      <t>雲林縣政府</t>
    </r>
    <phoneticPr fontId="18" type="noConversion"/>
  </si>
  <si>
    <r>
      <rPr>
        <sz val="14"/>
        <rFont val="標楷體"/>
        <family val="4"/>
        <charset val="136"/>
      </rPr>
      <t>舊頂埤頭大排頂湳橋下游橋樑改建工程</t>
    </r>
  </si>
  <si>
    <r>
      <rPr>
        <sz val="14"/>
        <rFont val="標楷體"/>
        <family val="4"/>
        <charset val="136"/>
      </rPr>
      <t>魚寮一號橋</t>
    </r>
    <r>
      <rPr>
        <sz val="14"/>
        <rFont val="Times New Roman"/>
        <family val="1"/>
      </rPr>
      <t>(3K+000)</t>
    </r>
    <r>
      <rPr>
        <sz val="14"/>
        <rFont val="標楷體"/>
        <family val="4"/>
        <charset val="136"/>
      </rPr>
      <t>、頂湳橋</t>
    </r>
    <r>
      <rPr>
        <sz val="14"/>
        <rFont val="Times New Roman"/>
        <family val="1"/>
      </rPr>
      <t>(4K+303)2</t>
    </r>
    <r>
      <rPr>
        <sz val="14"/>
        <rFont val="標楷體"/>
        <family val="4"/>
        <charset val="136"/>
      </rPr>
      <t>座橋樑改建</t>
    </r>
  </si>
  <si>
    <r>
      <rPr>
        <sz val="14"/>
        <rFont val="標楷體"/>
        <family val="4"/>
        <charset val="136"/>
      </rPr>
      <t>雲林縣</t>
    </r>
    <phoneticPr fontId="18" type="noConversion"/>
  </si>
  <si>
    <r>
      <rPr>
        <sz val="14"/>
        <rFont val="標楷體"/>
        <family val="4"/>
        <charset val="136"/>
      </rPr>
      <t>口湖鄉</t>
    </r>
  </si>
  <si>
    <r>
      <rPr>
        <sz val="14"/>
        <rFont val="標楷體"/>
        <family val="4"/>
        <charset val="136"/>
      </rPr>
      <t>牛挑灣溪</t>
    </r>
  </si>
  <si>
    <r>
      <rPr>
        <sz val="14"/>
        <rFont val="標楷體"/>
        <family val="4"/>
        <charset val="136"/>
      </rPr>
      <t>雲林縣政府</t>
    </r>
    <phoneticPr fontId="18" type="noConversion"/>
  </si>
  <si>
    <r>
      <rPr>
        <sz val="14"/>
        <rFont val="標楷體"/>
        <family val="4"/>
        <charset val="136"/>
      </rPr>
      <t>口湖鄉牛尿港大排護岸治理工程</t>
    </r>
    <phoneticPr fontId="18" type="noConversion"/>
  </si>
  <si>
    <r>
      <rPr>
        <sz val="14"/>
        <rFont val="標楷體"/>
        <family val="4"/>
        <charset val="136"/>
      </rPr>
      <t>排水路</t>
    </r>
    <r>
      <rPr>
        <sz val="14"/>
        <rFont val="Times New Roman"/>
        <family val="1"/>
      </rPr>
      <t>1210M</t>
    </r>
  </si>
  <si>
    <r>
      <rPr>
        <sz val="14"/>
        <rFont val="標楷體"/>
        <family val="4"/>
        <charset val="136"/>
      </rPr>
      <t>口湖鄉牛挑灣溪左岸</t>
    </r>
    <r>
      <rPr>
        <sz val="14"/>
        <rFont val="Times New Roman"/>
        <family val="1"/>
      </rPr>
      <t>36</t>
    </r>
    <r>
      <rPr>
        <sz val="14"/>
        <rFont val="標楷體"/>
        <family val="4"/>
        <charset val="136"/>
      </rPr>
      <t>號水門上下游治理工程</t>
    </r>
    <phoneticPr fontId="18" type="noConversion"/>
  </si>
  <si>
    <r>
      <rPr>
        <sz val="14"/>
        <rFont val="標楷體"/>
        <family val="4"/>
        <charset val="136"/>
      </rPr>
      <t>嘉義縣</t>
    </r>
    <phoneticPr fontId="18" type="noConversion"/>
  </si>
  <si>
    <r>
      <rPr>
        <sz val="14"/>
        <rFont val="標楷體"/>
        <family val="4"/>
        <charset val="136"/>
      </rPr>
      <t>嘉義縣政府</t>
    </r>
    <phoneticPr fontId="18" type="noConversion"/>
  </si>
  <si>
    <r>
      <rPr>
        <sz val="14"/>
        <color theme="1"/>
        <rFont val="標楷體"/>
        <family val="4"/>
        <charset val="136"/>
      </rPr>
      <t>掌潭過溝排水抽水站治理工程</t>
    </r>
    <phoneticPr fontId="18" type="noConversion"/>
  </si>
  <si>
    <r>
      <rPr>
        <sz val="14"/>
        <rFont val="標楷體"/>
        <family val="4"/>
        <charset val="136"/>
      </rPr>
      <t>嘉義縣政府</t>
    </r>
    <phoneticPr fontId="18" type="noConversion"/>
  </si>
  <si>
    <r>
      <rPr>
        <sz val="14"/>
        <color theme="1"/>
        <rFont val="標楷體"/>
        <family val="4"/>
        <charset val="136"/>
      </rPr>
      <t>春珠排水前潭里治理工程</t>
    </r>
    <phoneticPr fontId="18" type="noConversion"/>
  </si>
  <si>
    <r>
      <rPr>
        <sz val="14"/>
        <rFont val="標楷體"/>
        <family val="4"/>
        <charset val="136"/>
      </rPr>
      <t>水上鄉</t>
    </r>
  </si>
  <si>
    <r>
      <rPr>
        <sz val="14"/>
        <rFont val="標楷體"/>
        <family val="4"/>
        <charset val="136"/>
      </rPr>
      <t>嘉義縣政府</t>
    </r>
    <phoneticPr fontId="18" type="noConversion"/>
  </si>
  <si>
    <r>
      <rPr>
        <sz val="14"/>
        <color theme="1"/>
        <rFont val="標楷體"/>
        <family val="4"/>
        <charset val="136"/>
      </rPr>
      <t>外溪洲排水革新橋上游段治理工程</t>
    </r>
    <phoneticPr fontId="18" type="noConversion"/>
  </si>
  <si>
    <r>
      <rPr>
        <sz val="14"/>
        <rFont val="標楷體"/>
        <family val="4"/>
        <charset val="136"/>
      </rPr>
      <t>嘉義縣政府</t>
    </r>
    <phoneticPr fontId="18" type="noConversion"/>
  </si>
  <si>
    <r>
      <rPr>
        <sz val="14"/>
        <color theme="1"/>
        <rFont val="標楷體"/>
        <family val="4"/>
        <charset val="136"/>
      </rPr>
      <t xml:space="preserve">布袋鎮新塭排水出海口左岸治理工程
</t>
    </r>
    <phoneticPr fontId="18" type="noConversion"/>
  </si>
  <si>
    <r>
      <rPr>
        <sz val="14"/>
        <rFont val="標楷體"/>
        <family val="4"/>
        <charset val="136"/>
      </rPr>
      <t>新港鄉</t>
    </r>
  </si>
  <si>
    <r>
      <rPr>
        <sz val="14"/>
        <rFont val="標楷體"/>
        <family val="4"/>
        <charset val="136"/>
      </rPr>
      <t>埤子頭排水系統</t>
    </r>
  </si>
  <si>
    <r>
      <rPr>
        <sz val="14"/>
        <color theme="1"/>
        <rFont val="標楷體"/>
        <family val="4"/>
        <charset val="136"/>
      </rPr>
      <t>埤子頭排水</t>
    </r>
    <r>
      <rPr>
        <sz val="14"/>
        <color theme="1"/>
        <rFont val="Times New Roman"/>
        <family val="1"/>
      </rPr>
      <t>(</t>
    </r>
    <r>
      <rPr>
        <sz val="14"/>
        <color theme="1"/>
        <rFont val="標楷體"/>
        <family val="4"/>
        <charset val="136"/>
      </rPr>
      <t>過港橋下游</t>
    </r>
    <r>
      <rPr>
        <sz val="14"/>
        <color theme="1"/>
        <rFont val="Times New Roman"/>
        <family val="1"/>
      </rPr>
      <t>)</t>
    </r>
    <r>
      <rPr>
        <sz val="14"/>
        <color theme="1"/>
        <rFont val="標楷體"/>
        <family val="4"/>
        <charset val="136"/>
      </rPr>
      <t>治理工程</t>
    </r>
    <phoneticPr fontId="18" type="noConversion"/>
  </si>
  <si>
    <r>
      <rPr>
        <sz val="14"/>
        <color theme="1"/>
        <rFont val="標楷體"/>
        <family val="4"/>
        <charset val="136"/>
      </rPr>
      <t>新店排水</t>
    </r>
    <r>
      <rPr>
        <sz val="14"/>
        <color theme="1"/>
        <rFont val="Times New Roman"/>
        <family val="1"/>
      </rPr>
      <t>(</t>
    </r>
    <r>
      <rPr>
        <sz val="14"/>
        <color theme="1"/>
        <rFont val="標楷體"/>
        <family val="4"/>
        <charset val="136"/>
      </rPr>
      <t>後鎮抽水站下游</t>
    </r>
    <r>
      <rPr>
        <sz val="14"/>
        <color theme="1"/>
        <rFont val="Times New Roman"/>
        <family val="1"/>
      </rPr>
      <t>)</t>
    </r>
    <r>
      <rPr>
        <sz val="14"/>
        <color theme="1"/>
        <rFont val="標楷體"/>
        <family val="4"/>
        <charset val="136"/>
      </rPr>
      <t>治理工程</t>
    </r>
    <phoneticPr fontId="18" type="noConversion"/>
  </si>
  <si>
    <r>
      <rPr>
        <sz val="14"/>
        <rFont val="標楷體"/>
        <family val="4"/>
        <charset val="136"/>
      </rPr>
      <t>東石鄉</t>
    </r>
  </si>
  <si>
    <r>
      <rPr>
        <sz val="14"/>
        <color theme="1"/>
        <rFont val="標楷體"/>
        <family val="4"/>
        <charset val="136"/>
      </rPr>
      <t>栗子崙排水西崙抽水站前池擴建治理工程</t>
    </r>
    <phoneticPr fontId="18" type="noConversion"/>
  </si>
  <si>
    <r>
      <rPr>
        <sz val="14"/>
        <color theme="1"/>
        <rFont val="標楷體"/>
        <family val="4"/>
        <charset val="136"/>
      </rPr>
      <t>內溪洲排水治理工程</t>
    </r>
    <phoneticPr fontId="18" type="noConversion"/>
  </si>
  <si>
    <r>
      <rPr>
        <sz val="14"/>
        <color theme="1"/>
        <rFont val="標楷體"/>
        <family val="4"/>
        <charset val="136"/>
      </rPr>
      <t>東石海埔地排水系統抽水站治理工程</t>
    </r>
    <phoneticPr fontId="18" type="noConversion"/>
  </si>
  <si>
    <r>
      <rPr>
        <sz val="14"/>
        <rFont val="標楷體"/>
        <family val="4"/>
        <charset val="136"/>
      </rPr>
      <t>嘉義縣</t>
    </r>
  </si>
  <si>
    <r>
      <rPr>
        <sz val="14"/>
        <rFont val="標楷體"/>
        <family val="4"/>
        <charset val="136"/>
      </rPr>
      <t>嘉義縣政府</t>
    </r>
    <phoneticPr fontId="18" type="noConversion"/>
  </si>
  <si>
    <r>
      <rPr>
        <sz val="14"/>
        <color theme="1"/>
        <rFont val="標楷體"/>
        <family val="4"/>
        <charset val="136"/>
      </rPr>
      <t>塭港排水系統水門抽水站治理工程</t>
    </r>
    <phoneticPr fontId="18" type="noConversion"/>
  </si>
  <si>
    <r>
      <rPr>
        <sz val="14"/>
        <rFont val="標楷體"/>
        <family val="4"/>
        <charset val="136"/>
      </rPr>
      <t>東石鄉、布袋鎮</t>
    </r>
  </si>
  <si>
    <r>
      <rPr>
        <sz val="14"/>
        <rFont val="標楷體"/>
        <family val="4"/>
        <charset val="136"/>
      </rPr>
      <t>考試潭排水系統</t>
    </r>
  </si>
  <si>
    <r>
      <rPr>
        <sz val="14"/>
        <rFont val="標楷體"/>
        <family val="4"/>
        <charset val="136"/>
      </rPr>
      <t>嘉義縣政府</t>
    </r>
    <phoneticPr fontId="18" type="noConversion"/>
  </si>
  <si>
    <r>
      <rPr>
        <sz val="14"/>
        <color theme="1"/>
        <rFont val="標楷體"/>
        <family val="4"/>
        <charset val="136"/>
      </rPr>
      <t>考試潭排水系統抽水站治理工程</t>
    </r>
    <phoneticPr fontId="18" type="noConversion"/>
  </si>
  <si>
    <r>
      <rPr>
        <sz val="14"/>
        <rFont val="標楷體"/>
        <family val="4"/>
        <charset val="136"/>
      </rPr>
      <t>新港鄉
溪口鄉</t>
    </r>
  </si>
  <si>
    <r>
      <rPr>
        <sz val="14"/>
        <color theme="1"/>
        <rFont val="標楷體"/>
        <family val="4"/>
        <charset val="136"/>
      </rPr>
      <t>埤子頭排水與柳子溝排水滙流治理工程</t>
    </r>
    <phoneticPr fontId="18" type="noConversion"/>
  </si>
  <si>
    <r>
      <rPr>
        <sz val="14"/>
        <color theme="1"/>
        <rFont val="標楷體"/>
        <family val="4"/>
        <charset val="136"/>
      </rPr>
      <t>六腳排水</t>
    </r>
    <r>
      <rPr>
        <sz val="14"/>
        <color theme="1"/>
        <rFont val="Times New Roman"/>
        <family val="1"/>
      </rPr>
      <t>(</t>
    </r>
    <r>
      <rPr>
        <sz val="14"/>
        <color theme="1"/>
        <rFont val="標楷體"/>
        <family val="4"/>
        <charset val="136"/>
      </rPr>
      <t>光南橋</t>
    </r>
    <r>
      <rPr>
        <sz val="14"/>
        <color theme="1"/>
        <rFont val="Times New Roman"/>
        <family val="1"/>
      </rPr>
      <t>)</t>
    </r>
    <r>
      <rPr>
        <sz val="14"/>
        <color theme="1"/>
        <rFont val="標楷體"/>
        <family val="4"/>
        <charset val="136"/>
      </rPr>
      <t>改建治理工程</t>
    </r>
    <phoneticPr fontId="18" type="noConversion"/>
  </si>
  <si>
    <r>
      <rPr>
        <sz val="14"/>
        <rFont val="標楷體"/>
        <family val="4"/>
        <charset val="136"/>
      </rPr>
      <t>塭港排水</t>
    </r>
  </si>
  <si>
    <r>
      <rPr>
        <sz val="14"/>
        <color theme="1"/>
        <rFont val="標楷體"/>
        <family val="4"/>
        <charset val="136"/>
      </rPr>
      <t>東石附帶排水排水路治理工程</t>
    </r>
    <phoneticPr fontId="18" type="noConversion"/>
  </si>
  <si>
    <r>
      <rPr>
        <sz val="14"/>
        <color theme="1"/>
        <rFont val="標楷體"/>
        <family val="4"/>
        <charset val="136"/>
      </rPr>
      <t>塭仔中排護岸治理工程</t>
    </r>
    <phoneticPr fontId="18" type="noConversion"/>
  </si>
  <si>
    <r>
      <rPr>
        <sz val="14"/>
        <rFont val="標楷體"/>
        <family val="4"/>
        <charset val="136"/>
      </rPr>
      <t>八掌溪支流排水系統</t>
    </r>
  </si>
  <si>
    <r>
      <rPr>
        <sz val="14"/>
        <color theme="1"/>
        <rFont val="標楷體"/>
        <family val="4"/>
        <charset val="136"/>
      </rPr>
      <t>義竹鄉下五間厝排水治理工程</t>
    </r>
    <phoneticPr fontId="18" type="noConversion"/>
  </si>
  <si>
    <r>
      <rPr>
        <sz val="14"/>
        <color theme="1"/>
        <rFont val="標楷體"/>
        <family val="4"/>
        <charset val="136"/>
      </rPr>
      <t>港墘排水排水路治理工程</t>
    </r>
    <phoneticPr fontId="18" type="noConversion"/>
  </si>
  <si>
    <r>
      <rPr>
        <sz val="14"/>
        <color theme="1"/>
        <rFont val="標楷體"/>
        <family val="4"/>
        <charset val="136"/>
      </rPr>
      <t>東石鄉塭港排水幹線抽水站治理工程</t>
    </r>
    <phoneticPr fontId="18" type="noConversion"/>
  </si>
  <si>
    <r>
      <rPr>
        <sz val="14"/>
        <rFont val="標楷體"/>
        <family val="4"/>
        <charset val="136"/>
      </rPr>
      <t>嘉義市</t>
    </r>
    <phoneticPr fontId="18" type="noConversion"/>
  </si>
  <si>
    <r>
      <rPr>
        <sz val="14"/>
        <rFont val="標楷體"/>
        <family val="4"/>
        <charset val="136"/>
      </rPr>
      <t>西區</t>
    </r>
  </si>
  <si>
    <r>
      <rPr>
        <sz val="14"/>
        <rFont val="標楷體"/>
        <family val="4"/>
        <charset val="136"/>
      </rPr>
      <t>中央排水系統</t>
    </r>
  </si>
  <si>
    <r>
      <rPr>
        <sz val="14"/>
        <rFont val="標楷體"/>
        <family val="4"/>
        <charset val="136"/>
      </rPr>
      <t>嘉義市政府</t>
    </r>
    <phoneticPr fontId="18" type="noConversion"/>
  </si>
  <si>
    <r>
      <rPr>
        <sz val="14"/>
        <rFont val="標楷體"/>
        <family val="4"/>
        <charset val="136"/>
      </rPr>
      <t>中央排水北側治理工程</t>
    </r>
  </si>
  <si>
    <r>
      <rPr>
        <sz val="14"/>
        <rFont val="標楷體"/>
        <family val="4"/>
        <charset val="136"/>
      </rPr>
      <t>北側箱涵：</t>
    </r>
    <r>
      <rPr>
        <sz val="14"/>
        <rFont val="Times New Roman"/>
        <family val="1"/>
      </rPr>
      <t xml:space="preserve">678 </t>
    </r>
    <r>
      <rPr>
        <sz val="14"/>
        <rFont val="標楷體"/>
        <family val="4"/>
        <charset val="136"/>
      </rPr>
      <t>公尺</t>
    </r>
    <r>
      <rPr>
        <sz val="14"/>
        <rFont val="Times New Roman"/>
        <family val="1"/>
      </rPr>
      <t xml:space="preserve"> </t>
    </r>
    <phoneticPr fontId="18" type="noConversion"/>
  </si>
  <si>
    <r>
      <rPr>
        <sz val="14"/>
        <rFont val="標楷體"/>
        <family val="4"/>
        <charset val="136"/>
      </rPr>
      <t>六河局</t>
    </r>
    <phoneticPr fontId="18" type="noConversion"/>
  </si>
  <si>
    <r>
      <rPr>
        <sz val="14"/>
        <rFont val="標楷體"/>
        <family val="4"/>
        <charset val="136"/>
      </rPr>
      <t>台南市</t>
    </r>
    <phoneticPr fontId="18" type="noConversion"/>
  </si>
  <si>
    <r>
      <rPr>
        <sz val="14"/>
        <rFont val="標楷體"/>
        <family val="4"/>
        <charset val="136"/>
      </rPr>
      <t>台南市政府</t>
    </r>
    <phoneticPr fontId="18" type="noConversion"/>
  </si>
  <si>
    <r>
      <rPr>
        <sz val="14"/>
        <rFont val="標楷體"/>
        <family val="4"/>
        <charset val="136"/>
      </rPr>
      <t>新化區虎頭溪排水右岸護岸治理工程</t>
    </r>
  </si>
  <si>
    <r>
      <rPr>
        <sz val="14"/>
        <rFont val="標楷體"/>
        <family val="4"/>
        <charset val="136"/>
      </rPr>
      <t>排水路改善長度</t>
    </r>
    <r>
      <rPr>
        <sz val="14"/>
        <rFont val="Times New Roman"/>
        <family val="1"/>
      </rPr>
      <t>110</t>
    </r>
    <r>
      <rPr>
        <sz val="14"/>
        <rFont val="標楷體"/>
        <family val="4"/>
        <charset val="136"/>
      </rPr>
      <t>公尺</t>
    </r>
  </si>
  <si>
    <r>
      <rPr>
        <sz val="14"/>
        <rFont val="標楷體"/>
        <family val="4"/>
        <charset val="136"/>
      </rPr>
      <t>台南市</t>
    </r>
    <phoneticPr fontId="18" type="noConversion"/>
  </si>
  <si>
    <r>
      <rPr>
        <sz val="14"/>
        <rFont val="標楷體"/>
        <family val="4"/>
        <charset val="136"/>
      </rPr>
      <t>仁德區</t>
    </r>
  </si>
  <si>
    <r>
      <rPr>
        <sz val="14"/>
        <rFont val="標楷體"/>
        <family val="4"/>
        <charset val="136"/>
      </rPr>
      <t>港尾溝溪排水系統</t>
    </r>
  </si>
  <si>
    <r>
      <rPr>
        <sz val="14"/>
        <rFont val="標楷體"/>
        <family val="4"/>
        <charset val="136"/>
      </rPr>
      <t>仁德區港尾溝溪排水下游護岸治理工程</t>
    </r>
  </si>
  <si>
    <r>
      <rPr>
        <sz val="14"/>
        <rFont val="標楷體"/>
        <family val="4"/>
        <charset val="136"/>
      </rPr>
      <t>排水路改善</t>
    </r>
    <r>
      <rPr>
        <sz val="14"/>
        <rFont val="Times New Roman"/>
        <family val="1"/>
      </rPr>
      <t>924</t>
    </r>
    <r>
      <rPr>
        <sz val="14"/>
        <rFont val="標楷體"/>
        <family val="4"/>
        <charset val="136"/>
      </rPr>
      <t>公尺</t>
    </r>
    <r>
      <rPr>
        <sz val="14"/>
        <rFont val="Times New Roman"/>
        <family val="1"/>
      </rPr>
      <t>(</t>
    </r>
    <r>
      <rPr>
        <sz val="14"/>
        <rFont val="標楷體"/>
        <family val="4"/>
        <charset val="136"/>
      </rPr>
      <t>兩岸合計</t>
    </r>
    <r>
      <rPr>
        <sz val="14"/>
        <rFont val="Times New Roman"/>
        <family val="1"/>
      </rPr>
      <t>1,848</t>
    </r>
    <r>
      <rPr>
        <sz val="14"/>
        <rFont val="標楷體"/>
        <family val="4"/>
        <charset val="136"/>
      </rPr>
      <t>公尺</t>
    </r>
    <r>
      <rPr>
        <sz val="14"/>
        <rFont val="Times New Roman"/>
        <family val="1"/>
      </rPr>
      <t>)</t>
    </r>
  </si>
  <si>
    <r>
      <rPr>
        <sz val="14"/>
        <rFont val="標楷體"/>
        <family val="4"/>
        <charset val="136"/>
      </rPr>
      <t>將軍區</t>
    </r>
  </si>
  <si>
    <r>
      <t>1.</t>
    </r>
    <r>
      <rPr>
        <sz val="14"/>
        <rFont val="標楷體"/>
        <family val="4"/>
        <charset val="136"/>
      </rPr>
      <t>新建箱涵蒐集水路</t>
    </r>
    <r>
      <rPr>
        <sz val="14"/>
        <rFont val="Times New Roman"/>
        <family val="1"/>
      </rPr>
      <t>690</t>
    </r>
    <r>
      <rPr>
        <sz val="14"/>
        <rFont val="標楷體"/>
        <family val="4"/>
        <charset val="136"/>
      </rPr>
      <t xml:space="preserve">公尺。
</t>
    </r>
    <r>
      <rPr>
        <sz val="14"/>
        <rFont val="Times New Roman"/>
        <family val="1"/>
      </rPr>
      <t>2.</t>
    </r>
    <r>
      <rPr>
        <sz val="14"/>
        <rFont val="標楷體"/>
        <family val="4"/>
        <charset val="136"/>
      </rPr>
      <t>護岸加高約</t>
    </r>
    <r>
      <rPr>
        <sz val="14"/>
        <rFont val="Times New Roman"/>
        <family val="1"/>
      </rPr>
      <t>450</t>
    </r>
    <r>
      <rPr>
        <sz val="14"/>
        <rFont val="標楷體"/>
        <family val="4"/>
        <charset val="136"/>
      </rPr>
      <t>公尺。</t>
    </r>
  </si>
  <si>
    <r>
      <rPr>
        <sz val="14"/>
        <rFont val="標楷體"/>
        <family val="4"/>
        <charset val="136"/>
      </rPr>
      <t>仁德區港尾溝溪排水（台</t>
    </r>
    <r>
      <rPr>
        <sz val="14"/>
        <rFont val="Times New Roman"/>
        <family val="1"/>
      </rPr>
      <t>86</t>
    </r>
    <r>
      <rPr>
        <sz val="14"/>
        <rFont val="標楷體"/>
        <family val="4"/>
        <charset val="136"/>
      </rPr>
      <t>下方）護岸治理工程</t>
    </r>
  </si>
  <si>
    <r>
      <rPr>
        <sz val="14"/>
        <rFont val="標楷體"/>
        <family val="4"/>
        <charset val="136"/>
      </rPr>
      <t>南區</t>
    </r>
  </si>
  <si>
    <r>
      <rPr>
        <sz val="14"/>
        <rFont val="標楷體"/>
        <family val="4"/>
        <charset val="136"/>
      </rPr>
      <t>台南市政府</t>
    </r>
    <phoneticPr fontId="18" type="noConversion"/>
  </si>
  <si>
    <r>
      <rPr>
        <sz val="14"/>
        <rFont val="標楷體"/>
        <family val="4"/>
        <charset val="136"/>
      </rPr>
      <t>南區明興路截流治理工程</t>
    </r>
  </si>
  <si>
    <r>
      <rPr>
        <sz val="14"/>
        <rFont val="標楷體"/>
        <family val="4"/>
        <charset val="136"/>
      </rPr>
      <t>新建雙孔箱涵</t>
    </r>
    <r>
      <rPr>
        <sz val="14"/>
        <rFont val="Times New Roman"/>
        <family val="1"/>
      </rPr>
      <t>630</t>
    </r>
    <r>
      <rPr>
        <sz val="14"/>
        <rFont val="標楷體"/>
        <family val="4"/>
        <charset val="136"/>
      </rPr>
      <t>公尺</t>
    </r>
  </si>
  <si>
    <r>
      <rPr>
        <sz val="14"/>
        <rFont val="標楷體"/>
        <family val="4"/>
        <charset val="136"/>
      </rPr>
      <t>北門區雙春部落防護治理工程</t>
    </r>
  </si>
  <si>
    <r>
      <rPr>
        <sz val="14"/>
        <rFont val="標楷體"/>
        <family val="4"/>
        <charset val="136"/>
      </rPr>
      <t>永康區</t>
    </r>
  </si>
  <si>
    <r>
      <rPr>
        <sz val="14"/>
        <rFont val="標楷體"/>
        <family val="4"/>
        <charset val="136"/>
      </rPr>
      <t>永康排水系統</t>
    </r>
  </si>
  <si>
    <r>
      <rPr>
        <sz val="14"/>
        <rFont val="標楷體"/>
        <family val="4"/>
        <charset val="136"/>
      </rPr>
      <t>永康區西勢中排一</t>
    </r>
    <r>
      <rPr>
        <sz val="14"/>
        <rFont val="Times New Roman"/>
        <family val="1"/>
      </rPr>
      <t>(</t>
    </r>
    <r>
      <rPr>
        <sz val="14"/>
        <rFont val="標楷體"/>
        <family val="4"/>
        <charset val="136"/>
      </rPr>
      <t>第三期</t>
    </r>
    <r>
      <rPr>
        <sz val="14"/>
        <rFont val="Times New Roman"/>
        <family val="1"/>
      </rPr>
      <t>)</t>
    </r>
    <r>
      <rPr>
        <sz val="14"/>
        <rFont val="標楷體"/>
        <family val="4"/>
        <charset val="136"/>
      </rPr>
      <t>護岸治理工程</t>
    </r>
  </si>
  <si>
    <r>
      <rPr>
        <sz val="14"/>
        <rFont val="標楷體"/>
        <family val="4"/>
        <charset val="136"/>
      </rPr>
      <t>排水路改善長度</t>
    </r>
    <r>
      <rPr>
        <sz val="14"/>
        <rFont val="Times New Roman"/>
        <family val="1"/>
      </rPr>
      <t>700</t>
    </r>
    <r>
      <rPr>
        <sz val="14"/>
        <rFont val="標楷體"/>
        <family val="4"/>
        <charset val="136"/>
      </rPr>
      <t>公尺</t>
    </r>
  </si>
  <si>
    <r>
      <rPr>
        <sz val="14"/>
        <rFont val="標楷體"/>
        <family val="4"/>
        <charset val="136"/>
      </rPr>
      <t>安南區城西里竹筏港之二排水支線護岸治理工程</t>
    </r>
  </si>
  <si>
    <r>
      <rPr>
        <sz val="14"/>
        <rFont val="標楷體"/>
        <family val="4"/>
        <charset val="136"/>
      </rPr>
      <t>施作擋土牆長度</t>
    </r>
    <r>
      <rPr>
        <sz val="14"/>
        <rFont val="Times New Roman"/>
        <family val="1"/>
      </rPr>
      <t>251</t>
    </r>
    <r>
      <rPr>
        <sz val="14"/>
        <rFont val="標楷體"/>
        <family val="4"/>
        <charset val="136"/>
      </rPr>
      <t>公尺</t>
    </r>
  </si>
  <si>
    <r>
      <rPr>
        <sz val="14"/>
        <rFont val="標楷體"/>
        <family val="4"/>
        <charset val="136"/>
      </rPr>
      <t>麻豆區</t>
    </r>
    <phoneticPr fontId="18" type="noConversion"/>
  </si>
  <si>
    <r>
      <rPr>
        <sz val="14"/>
        <rFont val="標楷體"/>
        <family val="4"/>
        <charset val="136"/>
      </rPr>
      <t>將軍溪排水系統</t>
    </r>
  </si>
  <si>
    <r>
      <rPr>
        <sz val="14"/>
        <rFont val="標楷體"/>
        <family val="4"/>
        <charset val="136"/>
      </rPr>
      <t>麻豆區埤頭排水西邊寮橋改建工程</t>
    </r>
  </si>
  <si>
    <r>
      <rPr>
        <sz val="14"/>
        <rFont val="標楷體"/>
        <family val="4"/>
        <charset val="136"/>
      </rPr>
      <t>橋梁改建</t>
    </r>
    <r>
      <rPr>
        <sz val="14"/>
        <rFont val="Times New Roman"/>
        <family val="1"/>
      </rPr>
      <t>1</t>
    </r>
    <r>
      <rPr>
        <sz val="14"/>
        <rFont val="標楷體"/>
        <family val="4"/>
        <charset val="136"/>
      </rPr>
      <t>座</t>
    </r>
  </si>
  <si>
    <r>
      <t xml:space="preserve"> </t>
    </r>
    <r>
      <rPr>
        <sz val="14"/>
        <rFont val="標楷體"/>
        <family val="4"/>
        <charset val="136"/>
      </rPr>
      <t>麻豆區</t>
    </r>
  </si>
  <si>
    <r>
      <rPr>
        <sz val="14"/>
        <rFont val="標楷體"/>
        <family val="4"/>
        <charset val="136"/>
      </rPr>
      <t>麻豆區埤頭排水西邊寮橋上下游護岸治理工程</t>
    </r>
  </si>
  <si>
    <r>
      <rPr>
        <sz val="14"/>
        <rFont val="標楷體"/>
        <family val="4"/>
        <charset val="136"/>
      </rPr>
      <t>護岸引道合計</t>
    </r>
    <r>
      <rPr>
        <sz val="14"/>
        <rFont val="Times New Roman"/>
        <family val="1"/>
      </rPr>
      <t>350</t>
    </r>
    <r>
      <rPr>
        <sz val="14"/>
        <rFont val="標楷體"/>
        <family val="4"/>
        <charset val="136"/>
      </rPr>
      <t>公尺</t>
    </r>
  </si>
  <si>
    <r>
      <rPr>
        <sz val="14"/>
        <rFont val="標楷體"/>
        <family val="4"/>
        <charset val="136"/>
      </rPr>
      <t>善化區</t>
    </r>
  </si>
  <si>
    <r>
      <rPr>
        <sz val="14"/>
        <rFont val="標楷體"/>
        <family val="4"/>
        <charset val="136"/>
      </rPr>
      <t>曾文溪排水系統</t>
    </r>
  </si>
  <si>
    <r>
      <rPr>
        <sz val="14"/>
        <rFont val="標楷體"/>
        <family val="4"/>
        <charset val="136"/>
      </rPr>
      <t>排水路改善</t>
    </r>
    <r>
      <rPr>
        <sz val="14"/>
        <rFont val="Times New Roman"/>
        <family val="1"/>
      </rPr>
      <t>350</t>
    </r>
    <r>
      <rPr>
        <sz val="14"/>
        <rFont val="標楷體"/>
        <family val="4"/>
        <charset val="136"/>
      </rPr>
      <t>公尺及涵管</t>
    </r>
    <r>
      <rPr>
        <sz val="14"/>
        <rFont val="Times New Roman"/>
        <family val="1"/>
      </rPr>
      <t>270</t>
    </r>
    <r>
      <rPr>
        <sz val="14"/>
        <rFont val="標楷體"/>
        <family val="4"/>
        <charset val="136"/>
      </rPr>
      <t>公尺</t>
    </r>
  </si>
  <si>
    <r>
      <rPr>
        <sz val="14"/>
        <rFont val="標楷體"/>
        <family val="4"/>
        <charset val="136"/>
      </rPr>
      <t>七股區</t>
    </r>
  </si>
  <si>
    <r>
      <rPr>
        <sz val="14"/>
        <rFont val="標楷體"/>
        <family val="4"/>
        <charset val="136"/>
      </rPr>
      <t>七股區大塭寮排水中游治理工程</t>
    </r>
  </si>
  <si>
    <r>
      <rPr>
        <sz val="14"/>
        <rFont val="標楷體"/>
        <family val="4"/>
        <charset val="136"/>
      </rPr>
      <t>排水路改善</t>
    </r>
    <r>
      <rPr>
        <sz val="14"/>
        <rFont val="Times New Roman"/>
        <family val="1"/>
      </rPr>
      <t>1,000</t>
    </r>
    <r>
      <rPr>
        <sz val="14"/>
        <rFont val="標楷體"/>
        <family val="4"/>
        <charset val="136"/>
      </rPr>
      <t>公尺</t>
    </r>
    <r>
      <rPr>
        <sz val="14"/>
        <rFont val="Times New Roman"/>
        <family val="1"/>
      </rPr>
      <t>(</t>
    </r>
    <r>
      <rPr>
        <sz val="14"/>
        <rFont val="標楷體"/>
        <family val="4"/>
        <charset val="136"/>
      </rPr>
      <t>兩岸合計</t>
    </r>
    <r>
      <rPr>
        <sz val="14"/>
        <rFont val="Times New Roman"/>
        <family val="1"/>
      </rPr>
      <t>1,100</t>
    </r>
    <r>
      <rPr>
        <sz val="14"/>
        <rFont val="標楷體"/>
        <family val="4"/>
        <charset val="136"/>
      </rPr>
      <t>公尺</t>
    </r>
    <r>
      <rPr>
        <sz val="14"/>
        <rFont val="Times New Roman"/>
        <family val="1"/>
      </rPr>
      <t>)</t>
    </r>
  </si>
  <si>
    <r>
      <rPr>
        <sz val="14"/>
        <rFont val="標楷體"/>
        <family val="4"/>
        <charset val="136"/>
      </rPr>
      <t>北門區北馬社區部落防護治理工程</t>
    </r>
  </si>
  <si>
    <r>
      <rPr>
        <sz val="14"/>
        <rFont val="標楷體"/>
        <family val="4"/>
        <charset val="136"/>
      </rPr>
      <t>圍堤</t>
    </r>
    <r>
      <rPr>
        <sz val="14"/>
        <rFont val="Times New Roman"/>
        <family val="1"/>
      </rPr>
      <t>L=815m(</t>
    </r>
    <r>
      <rPr>
        <sz val="14"/>
        <rFont val="標楷體"/>
        <family val="4"/>
        <charset val="136"/>
      </rPr>
      <t>含路拱</t>
    </r>
    <r>
      <rPr>
        <sz val="14"/>
        <rFont val="Times New Roman"/>
        <family val="1"/>
      </rPr>
      <t>2</t>
    </r>
    <r>
      <rPr>
        <sz val="14"/>
        <rFont val="標楷體"/>
        <family val="4"/>
        <charset val="136"/>
      </rPr>
      <t>處</t>
    </r>
    <r>
      <rPr>
        <sz val="14"/>
        <rFont val="Times New Roman"/>
        <family val="1"/>
      </rPr>
      <t xml:space="preserve">)
</t>
    </r>
    <r>
      <rPr>
        <sz val="14"/>
        <rFont val="標楷體"/>
        <family val="4"/>
        <charset val="136"/>
      </rPr>
      <t>抽水機組</t>
    </r>
    <r>
      <rPr>
        <sz val="14"/>
        <rFont val="Times New Roman"/>
        <family val="1"/>
      </rPr>
      <t>1</t>
    </r>
    <r>
      <rPr>
        <sz val="14"/>
        <rFont val="標楷體"/>
        <family val="4"/>
        <charset val="136"/>
      </rPr>
      <t>台</t>
    </r>
    <phoneticPr fontId="18" type="noConversion"/>
  </si>
  <si>
    <r>
      <rPr>
        <sz val="14"/>
        <rFont val="標楷體"/>
        <family val="4"/>
        <charset val="136"/>
      </rPr>
      <t>柳營區</t>
    </r>
  </si>
  <si>
    <r>
      <rPr>
        <sz val="14"/>
        <rFont val="標楷體"/>
        <family val="4"/>
        <charset val="136"/>
      </rPr>
      <t>大腳腿排水系統</t>
    </r>
  </si>
  <si>
    <r>
      <rPr>
        <sz val="14"/>
        <rFont val="標楷體"/>
        <family val="4"/>
        <charset val="136"/>
      </rPr>
      <t>柳營區大腳腿排水五軍營橋改建工程</t>
    </r>
  </si>
  <si>
    <r>
      <rPr>
        <sz val="14"/>
        <rFont val="標楷體"/>
        <family val="4"/>
        <charset val="136"/>
      </rPr>
      <t>柳營區大腳腿排水五軍營橋上游段治理工程一工區</t>
    </r>
  </si>
  <si>
    <r>
      <rPr>
        <sz val="14"/>
        <rFont val="標楷體"/>
        <family val="4"/>
        <charset val="136"/>
      </rPr>
      <t>排水路改善</t>
    </r>
    <r>
      <rPr>
        <sz val="14"/>
        <rFont val="Times New Roman"/>
        <family val="1"/>
      </rPr>
      <t>450</t>
    </r>
    <r>
      <rPr>
        <sz val="14"/>
        <rFont val="標楷體"/>
        <family val="4"/>
        <charset val="136"/>
      </rPr>
      <t>公尺</t>
    </r>
    <r>
      <rPr>
        <sz val="14"/>
        <rFont val="Times New Roman"/>
        <family val="1"/>
      </rPr>
      <t>(</t>
    </r>
    <r>
      <rPr>
        <sz val="14"/>
        <rFont val="標楷體"/>
        <family val="4"/>
        <charset val="136"/>
      </rPr>
      <t>兩岸合計</t>
    </r>
    <r>
      <rPr>
        <sz val="14"/>
        <rFont val="Times New Roman"/>
        <family val="1"/>
      </rPr>
      <t>900</t>
    </r>
    <r>
      <rPr>
        <sz val="14"/>
        <rFont val="標楷體"/>
        <family val="4"/>
        <charset val="136"/>
      </rPr>
      <t>公尺</t>
    </r>
    <r>
      <rPr>
        <sz val="14"/>
        <rFont val="Times New Roman"/>
        <family val="1"/>
      </rPr>
      <t>)</t>
    </r>
  </si>
  <si>
    <r>
      <rPr>
        <sz val="14"/>
        <rFont val="標楷體"/>
        <family val="4"/>
        <charset val="136"/>
      </rPr>
      <t>柳營區大腳腿排水五軍營橋上游段治理工程二工區</t>
    </r>
  </si>
  <si>
    <r>
      <rPr>
        <sz val="14"/>
        <rFont val="標楷體"/>
        <family val="4"/>
        <charset val="136"/>
      </rPr>
      <t>柳營區大腳腿排水上游段治理工程</t>
    </r>
  </si>
  <si>
    <r>
      <rPr>
        <sz val="14"/>
        <rFont val="標楷體"/>
        <family val="4"/>
        <charset val="136"/>
      </rPr>
      <t>排水路改善</t>
    </r>
    <r>
      <rPr>
        <sz val="14"/>
        <rFont val="Times New Roman"/>
        <family val="1"/>
      </rPr>
      <t>210</t>
    </r>
    <r>
      <rPr>
        <sz val="14"/>
        <rFont val="標楷體"/>
        <family val="4"/>
        <charset val="136"/>
      </rPr>
      <t>公尺</t>
    </r>
    <r>
      <rPr>
        <sz val="14"/>
        <rFont val="Times New Roman"/>
        <family val="1"/>
      </rPr>
      <t>(</t>
    </r>
    <r>
      <rPr>
        <sz val="14"/>
        <rFont val="標楷體"/>
        <family val="4"/>
        <charset val="136"/>
      </rPr>
      <t>兩岸合計</t>
    </r>
    <r>
      <rPr>
        <sz val="14"/>
        <rFont val="Times New Roman"/>
        <family val="1"/>
      </rPr>
      <t>420</t>
    </r>
    <r>
      <rPr>
        <sz val="14"/>
        <rFont val="標楷體"/>
        <family val="4"/>
        <charset val="136"/>
      </rPr>
      <t>公尺</t>
    </r>
    <r>
      <rPr>
        <sz val="14"/>
        <rFont val="Times New Roman"/>
        <family val="1"/>
      </rPr>
      <t>)</t>
    </r>
  </si>
  <si>
    <r>
      <rPr>
        <sz val="14"/>
        <rFont val="標楷體"/>
        <family val="4"/>
        <charset val="136"/>
      </rPr>
      <t>佳里區</t>
    </r>
  </si>
  <si>
    <r>
      <rPr>
        <sz val="14"/>
        <rFont val="標楷體"/>
        <family val="4"/>
        <charset val="136"/>
      </rPr>
      <t>北門區永隆溝排水南</t>
    </r>
    <r>
      <rPr>
        <sz val="14"/>
        <rFont val="Times New Roman"/>
        <family val="1"/>
      </rPr>
      <t>9</t>
    </r>
    <r>
      <rPr>
        <sz val="14"/>
        <rFont val="標楷體"/>
        <family val="4"/>
        <charset val="136"/>
      </rPr>
      <t>線上游左岸護岸治理工程</t>
    </r>
  </si>
  <si>
    <r>
      <rPr>
        <sz val="14"/>
        <rFont val="標楷體"/>
        <family val="4"/>
        <charset val="136"/>
      </rPr>
      <t>排水路改善</t>
    </r>
    <r>
      <rPr>
        <sz val="14"/>
        <rFont val="Times New Roman"/>
        <family val="1"/>
      </rPr>
      <t>900</t>
    </r>
    <r>
      <rPr>
        <sz val="14"/>
        <rFont val="標楷體"/>
        <family val="4"/>
        <charset val="136"/>
      </rPr>
      <t>公尺</t>
    </r>
  </si>
  <si>
    <r>
      <rPr>
        <sz val="14"/>
        <rFont val="標楷體"/>
        <family val="4"/>
        <charset val="136"/>
      </rPr>
      <t>永康區永康排水段護岸</t>
    </r>
    <r>
      <rPr>
        <sz val="14"/>
        <rFont val="Times New Roman"/>
        <family val="1"/>
      </rPr>
      <t>(</t>
    </r>
    <r>
      <rPr>
        <sz val="14"/>
        <rFont val="標楷體"/>
        <family val="4"/>
        <charset val="136"/>
      </rPr>
      <t>右岸</t>
    </r>
    <r>
      <rPr>
        <sz val="14"/>
        <rFont val="Times New Roman"/>
        <family val="1"/>
      </rPr>
      <t>)</t>
    </r>
    <r>
      <rPr>
        <sz val="14"/>
        <rFont val="標楷體"/>
        <family val="4"/>
        <charset val="136"/>
      </rPr>
      <t>治理工程</t>
    </r>
  </si>
  <si>
    <r>
      <rPr>
        <sz val="14"/>
        <rFont val="標楷體"/>
        <family val="4"/>
        <charset val="136"/>
      </rPr>
      <t>護岸</t>
    </r>
    <r>
      <rPr>
        <sz val="14"/>
        <rFont val="Times New Roman"/>
        <family val="1"/>
      </rPr>
      <t>(</t>
    </r>
    <r>
      <rPr>
        <sz val="14"/>
        <rFont val="標楷體"/>
        <family val="4"/>
        <charset val="136"/>
      </rPr>
      <t>右岸</t>
    </r>
    <r>
      <rPr>
        <sz val="14"/>
        <rFont val="Times New Roman"/>
        <family val="1"/>
      </rPr>
      <t>)</t>
    </r>
    <r>
      <rPr>
        <sz val="14"/>
        <rFont val="標楷體"/>
        <family val="4"/>
        <charset val="136"/>
      </rPr>
      <t>整治</t>
    </r>
    <r>
      <rPr>
        <sz val="14"/>
        <rFont val="Times New Roman"/>
        <family val="1"/>
      </rPr>
      <t>L=350m</t>
    </r>
  </si>
  <si>
    <r>
      <rPr>
        <sz val="14"/>
        <rFont val="標楷體"/>
        <family val="4"/>
        <charset val="136"/>
      </rPr>
      <t>高雄市</t>
    </r>
    <phoneticPr fontId="18" type="noConversion"/>
  </si>
  <si>
    <r>
      <rPr>
        <sz val="14"/>
        <rFont val="標楷體"/>
        <family val="4"/>
        <charset val="136"/>
      </rPr>
      <t>路竹區</t>
    </r>
  </si>
  <si>
    <r>
      <rPr>
        <sz val="14"/>
        <rFont val="標楷體"/>
        <family val="4"/>
        <charset val="136"/>
      </rPr>
      <t>高雄市政府</t>
    </r>
    <phoneticPr fontId="18" type="noConversion"/>
  </si>
  <si>
    <r>
      <rPr>
        <sz val="14"/>
        <rFont val="標楷體"/>
        <family val="4"/>
        <charset val="136"/>
      </rPr>
      <t>高雄市路竹區客人埤排水（高科交流道上下游）護岸治理工程</t>
    </r>
  </si>
  <si>
    <r>
      <rPr>
        <sz val="14"/>
        <rFont val="標楷體"/>
        <family val="4"/>
        <charset val="136"/>
      </rPr>
      <t>護岸整治</t>
    </r>
    <r>
      <rPr>
        <sz val="14"/>
        <rFont val="Times New Roman"/>
        <family val="1"/>
      </rPr>
      <t xml:space="preserve">L=300m </t>
    </r>
  </si>
  <si>
    <r>
      <rPr>
        <sz val="14"/>
        <rFont val="標楷體"/>
        <family val="4"/>
        <charset val="136"/>
      </rPr>
      <t>美濃區</t>
    </r>
  </si>
  <si>
    <r>
      <rPr>
        <sz val="14"/>
        <rFont val="標楷體"/>
        <family val="4"/>
        <charset val="136"/>
      </rPr>
      <t>美濃地區排水系統</t>
    </r>
  </si>
  <si>
    <r>
      <rPr>
        <sz val="14"/>
        <rFont val="標楷體"/>
        <family val="4"/>
        <charset val="136"/>
      </rPr>
      <t>高雄市政府</t>
    </r>
    <phoneticPr fontId="18" type="noConversion"/>
  </si>
  <si>
    <r>
      <rPr>
        <sz val="14"/>
        <rFont val="標楷體"/>
        <family val="4"/>
        <charset val="136"/>
      </rPr>
      <t>竹子門排水石籠護岸治理工程</t>
    </r>
  </si>
  <si>
    <r>
      <rPr>
        <sz val="14"/>
        <rFont val="標楷體"/>
        <family val="4"/>
        <charset val="136"/>
      </rPr>
      <t>新建護岸</t>
    </r>
    <r>
      <rPr>
        <sz val="14"/>
        <rFont val="Times New Roman"/>
        <family val="1"/>
      </rPr>
      <t>L=500m</t>
    </r>
  </si>
  <si>
    <r>
      <rPr>
        <sz val="14"/>
        <rFont val="標楷體"/>
        <family val="4"/>
        <charset val="136"/>
      </rPr>
      <t>美濃區福安排水護岸治理工程</t>
    </r>
  </si>
  <si>
    <r>
      <t>1.</t>
    </r>
    <r>
      <rPr>
        <sz val="14"/>
        <rFont val="標楷體"/>
        <family val="4"/>
        <charset val="136"/>
      </rPr>
      <t>新設護岸</t>
    </r>
    <r>
      <rPr>
        <sz val="14"/>
        <rFont val="Times New Roman"/>
        <family val="1"/>
      </rPr>
      <t>L=829m
2.</t>
    </r>
    <r>
      <rPr>
        <sz val="14"/>
        <rFont val="標楷體"/>
        <family val="4"/>
        <charset val="136"/>
      </rPr>
      <t>防汛道路</t>
    </r>
    <r>
      <rPr>
        <sz val="14"/>
        <rFont val="Times New Roman"/>
        <family val="1"/>
      </rPr>
      <t>L=829m</t>
    </r>
  </si>
  <si>
    <r>
      <rPr>
        <sz val="14"/>
        <rFont val="標楷體"/>
        <family val="4"/>
        <charset val="136"/>
      </rPr>
      <t>大樹區</t>
    </r>
  </si>
  <si>
    <r>
      <rPr>
        <sz val="14"/>
        <rFont val="標楷體"/>
        <family val="4"/>
        <charset val="136"/>
      </rPr>
      <t>高屏溪支流</t>
    </r>
  </si>
  <si>
    <r>
      <rPr>
        <sz val="14"/>
        <rFont val="標楷體"/>
        <family val="4"/>
        <charset val="136"/>
      </rPr>
      <t>護岸整治</t>
    </r>
    <r>
      <rPr>
        <sz val="14"/>
        <rFont val="Times New Roman"/>
        <family val="1"/>
      </rPr>
      <t>L=450m</t>
    </r>
  </si>
  <si>
    <r>
      <rPr>
        <sz val="14"/>
        <rFont val="標楷體"/>
        <family val="4"/>
        <charset val="136"/>
      </rPr>
      <t>燕巢區</t>
    </r>
  </si>
  <si>
    <r>
      <rPr>
        <sz val="14"/>
        <rFont val="標楷體"/>
        <family val="4"/>
        <charset val="136"/>
      </rPr>
      <t>典寶溪排水</t>
    </r>
  </si>
  <si>
    <r>
      <rPr>
        <sz val="14"/>
        <rFont val="標楷體"/>
        <family val="4"/>
        <charset val="136"/>
      </rPr>
      <t>護岸整治</t>
    </r>
    <r>
      <rPr>
        <sz val="14"/>
        <rFont val="Times New Roman"/>
        <family val="1"/>
      </rPr>
      <t xml:space="preserve">L=250m </t>
    </r>
  </si>
  <si>
    <r>
      <rPr>
        <sz val="14"/>
        <rFont val="標楷體"/>
        <family val="4"/>
        <charset val="136"/>
      </rPr>
      <t>燕巢區典寶溪排水橫山橋至鳳山厝橋渠段護岸設施治理工程</t>
    </r>
  </si>
  <si>
    <r>
      <rPr>
        <sz val="14"/>
        <rFont val="標楷體"/>
        <family val="4"/>
        <charset val="136"/>
      </rPr>
      <t>護岸整治</t>
    </r>
    <r>
      <rPr>
        <sz val="14"/>
        <rFont val="Times New Roman"/>
        <family val="1"/>
      </rPr>
      <t xml:space="preserve">L=400m </t>
    </r>
  </si>
  <si>
    <r>
      <rPr>
        <sz val="14"/>
        <rFont val="標楷體"/>
        <family val="4"/>
        <charset val="136"/>
      </rPr>
      <t>排水渠道</t>
    </r>
    <r>
      <rPr>
        <sz val="14"/>
        <rFont val="Times New Roman"/>
        <family val="1"/>
      </rPr>
      <t>L=120m</t>
    </r>
  </si>
  <si>
    <r>
      <rPr>
        <sz val="14"/>
        <rFont val="標楷體"/>
        <family val="4"/>
        <charset val="136"/>
      </rPr>
      <t>阿蓮區</t>
    </r>
  </si>
  <si>
    <r>
      <rPr>
        <sz val="14"/>
        <rFont val="標楷體"/>
        <family val="4"/>
        <charset val="136"/>
      </rPr>
      <t>土庫排水</t>
    </r>
  </si>
  <si>
    <r>
      <rPr>
        <sz val="14"/>
        <rFont val="標楷體"/>
        <family val="4"/>
        <charset val="136"/>
      </rPr>
      <t>阿蓮區田厝排水田厝橋至無名橋區段護岸治理工程</t>
    </r>
  </si>
  <si>
    <r>
      <rPr>
        <sz val="14"/>
        <rFont val="標楷體"/>
        <family val="4"/>
        <charset val="136"/>
      </rPr>
      <t>護岸整治</t>
    </r>
    <r>
      <rPr>
        <sz val="14"/>
        <rFont val="Times New Roman"/>
        <family val="1"/>
      </rPr>
      <t xml:space="preserve">L=200m </t>
    </r>
  </si>
  <si>
    <r>
      <rPr>
        <sz val="14"/>
        <rFont val="標楷體"/>
        <family val="4"/>
        <charset val="136"/>
      </rPr>
      <t>護岸整治</t>
    </r>
    <r>
      <rPr>
        <sz val="14"/>
        <rFont val="Times New Roman"/>
        <family val="1"/>
      </rPr>
      <t>L=150m</t>
    </r>
  </si>
  <si>
    <r>
      <rPr>
        <sz val="14"/>
        <rFont val="標楷體"/>
        <family val="4"/>
        <charset val="136"/>
      </rPr>
      <t>永安區</t>
    </r>
  </si>
  <si>
    <r>
      <rPr>
        <sz val="14"/>
        <rFont val="標楷體"/>
        <family val="4"/>
        <charset val="136"/>
      </rPr>
      <t>永安區各抽水站設備治理工程</t>
    </r>
  </si>
  <si>
    <r>
      <rPr>
        <sz val="14"/>
        <rFont val="標楷體"/>
        <family val="4"/>
        <charset val="136"/>
      </rPr>
      <t>茄萣區</t>
    </r>
  </si>
  <si>
    <r>
      <rPr>
        <sz val="14"/>
        <rFont val="標楷體"/>
        <family val="4"/>
        <charset val="136"/>
      </rPr>
      <t>涵口圳</t>
    </r>
  </si>
  <si>
    <r>
      <rPr>
        <sz val="14"/>
        <rFont val="標楷體"/>
        <family val="4"/>
        <charset val="136"/>
      </rPr>
      <t>高雄市政府</t>
    </r>
    <phoneticPr fontId="18" type="noConversion"/>
  </si>
  <si>
    <r>
      <rPr>
        <sz val="14"/>
        <rFont val="標楷體"/>
        <family val="4"/>
        <charset val="136"/>
      </rPr>
      <t>茄萣區涵口圳支流</t>
    </r>
    <r>
      <rPr>
        <sz val="14"/>
        <rFont val="Times New Roman"/>
        <family val="1"/>
      </rPr>
      <t>(</t>
    </r>
    <r>
      <rPr>
        <sz val="14"/>
        <rFont val="標楷體"/>
        <family val="4"/>
        <charset val="136"/>
      </rPr>
      <t>添志橋上游</t>
    </r>
    <r>
      <rPr>
        <sz val="14"/>
        <rFont val="Times New Roman"/>
        <family val="1"/>
      </rPr>
      <t>)</t>
    </r>
    <r>
      <rPr>
        <sz val="14"/>
        <rFont val="標楷體"/>
        <family val="4"/>
        <charset val="136"/>
      </rPr>
      <t>護岸治理工程</t>
    </r>
  </si>
  <si>
    <r>
      <rPr>
        <sz val="14"/>
        <rFont val="標楷體"/>
        <family val="4"/>
        <charset val="136"/>
      </rPr>
      <t>護岸整治</t>
    </r>
    <r>
      <rPr>
        <sz val="14"/>
        <rFont val="Times New Roman"/>
        <family val="1"/>
      </rPr>
      <t>L=300M</t>
    </r>
  </si>
  <si>
    <r>
      <rPr>
        <sz val="14"/>
        <rFont val="標楷體"/>
        <family val="4"/>
        <charset val="136"/>
      </rPr>
      <t>土庫排水</t>
    </r>
    <r>
      <rPr>
        <sz val="14"/>
        <rFont val="Times New Roman"/>
        <family val="1"/>
      </rPr>
      <t>/</t>
    </r>
    <r>
      <rPr>
        <sz val="14"/>
        <rFont val="標楷體"/>
        <family val="4"/>
        <charset val="136"/>
      </rPr>
      <t>客人埤排水系統</t>
    </r>
  </si>
  <si>
    <r>
      <rPr>
        <sz val="14"/>
        <rFont val="標楷體"/>
        <family val="4"/>
        <charset val="136"/>
      </rPr>
      <t>路竹區客人埤排水支線</t>
    </r>
    <r>
      <rPr>
        <sz val="14"/>
        <rFont val="Times New Roman"/>
        <family val="1"/>
      </rPr>
      <t>(</t>
    </r>
    <r>
      <rPr>
        <sz val="14"/>
        <rFont val="標楷體"/>
        <family val="4"/>
        <charset val="136"/>
      </rPr>
      <t>復興路</t>
    </r>
    <r>
      <rPr>
        <sz val="14"/>
        <rFont val="Times New Roman"/>
        <family val="1"/>
      </rPr>
      <t>327</t>
    </r>
    <r>
      <rPr>
        <sz val="14"/>
        <rFont val="標楷體"/>
        <family val="4"/>
        <charset val="136"/>
      </rPr>
      <t>巷</t>
    </r>
    <r>
      <rPr>
        <sz val="14"/>
        <rFont val="Times New Roman"/>
        <family val="1"/>
      </rPr>
      <t>)</t>
    </r>
    <r>
      <rPr>
        <sz val="14"/>
        <rFont val="標楷體"/>
        <family val="4"/>
        <charset val="136"/>
      </rPr>
      <t>護岸治理工程</t>
    </r>
  </si>
  <si>
    <r>
      <rPr>
        <sz val="14"/>
        <rFont val="標楷體"/>
        <family val="4"/>
        <charset val="136"/>
      </rPr>
      <t>護岸整治</t>
    </r>
    <r>
      <rPr>
        <sz val="14"/>
        <rFont val="Times New Roman"/>
        <family val="1"/>
      </rPr>
      <t>L=985M</t>
    </r>
  </si>
  <si>
    <r>
      <rPr>
        <sz val="14"/>
        <rFont val="標楷體"/>
        <family val="4"/>
        <charset val="136"/>
      </rPr>
      <t>高雄市茄萣區大湖埤排水（約</t>
    </r>
    <r>
      <rPr>
        <sz val="14"/>
        <rFont val="Times New Roman"/>
        <family val="1"/>
      </rPr>
      <t>0k+900</t>
    </r>
    <r>
      <rPr>
        <sz val="14"/>
        <rFont val="標楷體"/>
        <family val="4"/>
        <charset val="136"/>
      </rPr>
      <t>下游段）護岸治理工程</t>
    </r>
  </si>
  <si>
    <r>
      <rPr>
        <sz val="14"/>
        <rFont val="標楷體"/>
        <family val="4"/>
        <charset val="136"/>
      </rPr>
      <t>護岸整治</t>
    </r>
    <r>
      <rPr>
        <sz val="14"/>
        <rFont val="Times New Roman"/>
        <family val="1"/>
      </rPr>
      <t xml:space="preserve">L=500m </t>
    </r>
  </si>
  <si>
    <r>
      <rPr>
        <sz val="14"/>
        <rFont val="標楷體"/>
        <family val="4"/>
        <charset val="136"/>
      </rPr>
      <t>高雄市路竹區埔溝排水（成功橋下游）護岸治理工程</t>
    </r>
  </si>
  <si>
    <r>
      <rPr>
        <sz val="14"/>
        <rFont val="標楷體"/>
        <family val="4"/>
        <charset val="136"/>
      </rPr>
      <t>仁武區</t>
    </r>
  </si>
  <si>
    <r>
      <rPr>
        <sz val="14"/>
        <rFont val="標楷體"/>
        <family val="4"/>
        <charset val="136"/>
      </rPr>
      <t>仁武區獅龍溪排水水管路下游渠道治理工程</t>
    </r>
  </si>
  <si>
    <r>
      <rPr>
        <sz val="14"/>
        <rFont val="標楷體"/>
        <family val="4"/>
        <charset val="136"/>
      </rPr>
      <t>新設護岸</t>
    </r>
    <r>
      <rPr>
        <sz val="14"/>
        <rFont val="Times New Roman"/>
        <family val="1"/>
      </rPr>
      <t>L=118m</t>
    </r>
  </si>
  <si>
    <r>
      <rPr>
        <sz val="14"/>
        <rFont val="標楷體"/>
        <family val="4"/>
        <charset val="136"/>
      </rPr>
      <t>岡山區</t>
    </r>
  </si>
  <si>
    <r>
      <rPr>
        <sz val="14"/>
        <rFont val="標楷體"/>
        <family val="4"/>
        <charset val="136"/>
      </rPr>
      <t>土庫排水</t>
    </r>
    <r>
      <rPr>
        <sz val="14"/>
        <rFont val="Times New Roman"/>
        <family val="1"/>
      </rPr>
      <t>/</t>
    </r>
    <r>
      <rPr>
        <sz val="14"/>
        <rFont val="標楷體"/>
        <family val="4"/>
        <charset val="136"/>
      </rPr>
      <t>五甲尾排水</t>
    </r>
  </si>
  <si>
    <r>
      <rPr>
        <sz val="14"/>
        <rFont val="標楷體"/>
        <family val="4"/>
        <charset val="136"/>
      </rPr>
      <t>岡山區五甲尾排水嘉興橋上游右岸暨嘉為橋上游左岸護岸治理工程</t>
    </r>
  </si>
  <si>
    <r>
      <t>1.</t>
    </r>
    <r>
      <rPr>
        <sz val="14"/>
        <rFont val="標楷體"/>
        <family val="4"/>
        <charset val="136"/>
      </rPr>
      <t>嘉興橋上游護岸整治</t>
    </r>
    <r>
      <rPr>
        <sz val="14"/>
        <rFont val="Times New Roman"/>
        <family val="1"/>
      </rPr>
      <t>100m
2.</t>
    </r>
    <r>
      <rPr>
        <sz val="14"/>
        <rFont val="標楷體"/>
        <family val="4"/>
        <charset val="136"/>
      </rPr>
      <t>嘉為橋上游護岸整治</t>
    </r>
    <r>
      <rPr>
        <sz val="14"/>
        <rFont val="Times New Roman"/>
        <family val="1"/>
      </rPr>
      <t>560m</t>
    </r>
  </si>
  <si>
    <r>
      <rPr>
        <sz val="14"/>
        <rFont val="標楷體"/>
        <family val="4"/>
        <charset val="136"/>
      </rPr>
      <t>岡山區五甲尾排水嘉為橋下游左右岸護岸治理工程</t>
    </r>
  </si>
  <si>
    <r>
      <rPr>
        <sz val="14"/>
        <rFont val="標楷體"/>
        <family val="4"/>
        <charset val="136"/>
      </rPr>
      <t>湖內區</t>
    </r>
  </si>
  <si>
    <r>
      <rPr>
        <sz val="14"/>
        <rFont val="標楷體"/>
        <family val="4"/>
        <charset val="136"/>
      </rPr>
      <t>湖內排水</t>
    </r>
  </si>
  <si>
    <r>
      <rPr>
        <sz val="14"/>
        <rFont val="標楷體"/>
        <family val="4"/>
        <charset val="136"/>
      </rPr>
      <t>高雄市湖內區湖內排水（台</t>
    </r>
    <r>
      <rPr>
        <sz val="14"/>
        <rFont val="Times New Roman"/>
        <family val="1"/>
      </rPr>
      <t>17</t>
    </r>
    <r>
      <rPr>
        <sz val="14"/>
        <rFont val="標楷體"/>
        <family val="4"/>
        <charset val="136"/>
      </rPr>
      <t>縣下游）護岸治理工程</t>
    </r>
  </si>
  <si>
    <r>
      <rPr>
        <sz val="14"/>
        <rFont val="標楷體"/>
        <family val="4"/>
        <charset val="136"/>
      </rPr>
      <t>護岸整治</t>
    </r>
    <r>
      <rPr>
        <sz val="14"/>
        <rFont val="Times New Roman"/>
        <family val="1"/>
      </rPr>
      <t xml:space="preserve">L=1000m </t>
    </r>
  </si>
  <si>
    <r>
      <rPr>
        <sz val="14"/>
        <rFont val="標楷體"/>
        <family val="4"/>
        <charset val="136"/>
      </rPr>
      <t>楠梓區</t>
    </r>
  </si>
  <si>
    <r>
      <rPr>
        <sz val="14"/>
        <rFont val="標楷體"/>
        <family val="4"/>
        <charset val="136"/>
      </rPr>
      <t>後勁溪</t>
    </r>
  </si>
  <si>
    <r>
      <rPr>
        <sz val="14"/>
        <rFont val="標楷體"/>
        <family val="4"/>
        <charset val="136"/>
      </rPr>
      <t>高雄市政府</t>
    </r>
    <phoneticPr fontId="18" type="noConversion"/>
  </si>
  <si>
    <r>
      <rPr>
        <sz val="14"/>
        <rFont val="標楷體"/>
        <family val="4"/>
        <charset val="136"/>
      </rPr>
      <t>美昌街抽水站設備治理工程</t>
    </r>
  </si>
  <si>
    <r>
      <rPr>
        <sz val="14"/>
        <rFont val="標楷體"/>
        <family val="4"/>
        <charset val="136"/>
      </rPr>
      <t>美濃區竹子門支流護岸治理工程</t>
    </r>
  </si>
  <si>
    <r>
      <rPr>
        <sz val="14"/>
        <rFont val="標楷體"/>
        <family val="4"/>
        <charset val="136"/>
      </rPr>
      <t>新建護岸</t>
    </r>
    <r>
      <rPr>
        <sz val="14"/>
        <rFont val="Times New Roman"/>
        <family val="1"/>
      </rPr>
      <t>L=200M</t>
    </r>
  </si>
  <si>
    <r>
      <rPr>
        <sz val="14"/>
        <rFont val="標楷體"/>
        <family val="4"/>
        <charset val="136"/>
      </rPr>
      <t>美濃湖排水系統</t>
    </r>
    <r>
      <rPr>
        <sz val="14"/>
        <rFont val="Times New Roman"/>
        <family val="1"/>
      </rPr>
      <t>/</t>
    </r>
    <r>
      <rPr>
        <sz val="14"/>
        <rFont val="標楷體"/>
        <family val="4"/>
        <charset val="136"/>
      </rPr>
      <t>美濃湖排水</t>
    </r>
  </si>
  <si>
    <r>
      <rPr>
        <sz val="14"/>
        <rFont val="標楷體"/>
        <family val="4"/>
        <charset val="136"/>
      </rPr>
      <t>美濃區高</t>
    </r>
    <r>
      <rPr>
        <sz val="14"/>
        <rFont val="Times New Roman"/>
        <family val="1"/>
      </rPr>
      <t>108</t>
    </r>
    <r>
      <rPr>
        <sz val="14"/>
        <rFont val="標楷體"/>
        <family val="4"/>
        <charset val="136"/>
      </rPr>
      <t>線福美橋上游護岸治理工程</t>
    </r>
  </si>
  <si>
    <r>
      <rPr>
        <sz val="14"/>
        <rFont val="標楷體"/>
        <family val="4"/>
        <charset val="136"/>
      </rPr>
      <t>新建護岸</t>
    </r>
    <r>
      <rPr>
        <sz val="14"/>
        <rFont val="Times New Roman"/>
        <family val="1"/>
      </rPr>
      <t>L=380M</t>
    </r>
  </si>
  <si>
    <r>
      <rPr>
        <sz val="14"/>
        <rFont val="標楷體"/>
        <family val="4"/>
        <charset val="136"/>
      </rPr>
      <t>旗山區</t>
    </r>
  </si>
  <si>
    <r>
      <rPr>
        <sz val="14"/>
        <rFont val="標楷體"/>
        <family val="4"/>
        <charset val="136"/>
      </rPr>
      <t>旗山地區排水系統</t>
    </r>
    <r>
      <rPr>
        <sz val="14"/>
        <rFont val="Times New Roman"/>
        <family val="1"/>
      </rPr>
      <t xml:space="preserve"> /</t>
    </r>
    <r>
      <rPr>
        <sz val="14"/>
        <rFont val="標楷體"/>
        <family val="4"/>
        <charset val="136"/>
      </rPr>
      <t>溪洲排水</t>
    </r>
  </si>
  <si>
    <r>
      <rPr>
        <sz val="14"/>
        <rFont val="標楷體"/>
        <family val="4"/>
        <charset val="136"/>
      </rPr>
      <t>旗山區中南大排護岸治理工程</t>
    </r>
  </si>
  <si>
    <r>
      <rPr>
        <sz val="14"/>
        <rFont val="標楷體"/>
        <family val="4"/>
        <charset val="136"/>
      </rPr>
      <t>護岸整治</t>
    </r>
    <r>
      <rPr>
        <sz val="14"/>
        <rFont val="Times New Roman"/>
        <family val="1"/>
      </rPr>
      <t>L=1250m</t>
    </r>
  </si>
  <si>
    <r>
      <rPr>
        <sz val="14"/>
        <rFont val="標楷體"/>
        <family val="4"/>
        <charset val="136"/>
      </rPr>
      <t>土庫排水系統</t>
    </r>
    <r>
      <rPr>
        <sz val="14"/>
        <rFont val="Times New Roman"/>
        <family val="1"/>
      </rPr>
      <t>/</t>
    </r>
    <r>
      <rPr>
        <sz val="14"/>
        <rFont val="標楷體"/>
        <family val="4"/>
        <charset val="136"/>
      </rPr>
      <t>中甲排水上游支流</t>
    </r>
  </si>
  <si>
    <r>
      <rPr>
        <sz val="14"/>
        <rFont val="標楷體"/>
        <family val="4"/>
        <charset val="136"/>
      </rPr>
      <t>阿蓮區中甲排水支流護岸治理工程</t>
    </r>
  </si>
  <si>
    <r>
      <rPr>
        <sz val="14"/>
        <rFont val="標楷體"/>
        <family val="4"/>
        <charset val="136"/>
      </rPr>
      <t>護岸整治</t>
    </r>
    <r>
      <rPr>
        <sz val="14"/>
        <rFont val="Times New Roman"/>
        <family val="1"/>
      </rPr>
      <t>L=250M</t>
    </r>
  </si>
  <si>
    <r>
      <rPr>
        <sz val="14"/>
        <rFont val="標楷體"/>
        <family val="4"/>
        <charset val="136"/>
      </rPr>
      <t>旗山區大林排水護岸治理工程</t>
    </r>
  </si>
  <si>
    <r>
      <rPr>
        <sz val="14"/>
        <rFont val="標楷體"/>
        <family val="4"/>
        <charset val="136"/>
      </rPr>
      <t>新建護岸</t>
    </r>
    <r>
      <rPr>
        <sz val="14"/>
        <rFont val="Times New Roman"/>
        <family val="1"/>
      </rPr>
      <t>L=500M</t>
    </r>
  </si>
  <si>
    <r>
      <rPr>
        <sz val="14"/>
        <rFont val="標楷體"/>
        <family val="4"/>
        <charset val="136"/>
      </rPr>
      <t>美濃區廣興排水</t>
    </r>
    <r>
      <rPr>
        <sz val="14"/>
        <rFont val="Times New Roman"/>
        <family val="1"/>
      </rPr>
      <t>(</t>
    </r>
    <r>
      <rPr>
        <sz val="14"/>
        <rFont val="標楷體"/>
        <family val="4"/>
        <charset val="136"/>
      </rPr>
      <t>大坑橋下游</t>
    </r>
    <r>
      <rPr>
        <sz val="14"/>
        <rFont val="Times New Roman"/>
        <family val="1"/>
      </rPr>
      <t>)</t>
    </r>
    <r>
      <rPr>
        <sz val="14"/>
        <rFont val="標楷體"/>
        <family val="4"/>
        <charset val="136"/>
      </rPr>
      <t>護岸治理工程</t>
    </r>
  </si>
  <si>
    <r>
      <rPr>
        <sz val="14"/>
        <rFont val="標楷體"/>
        <family val="4"/>
        <charset val="136"/>
      </rPr>
      <t>新建護岸</t>
    </r>
    <r>
      <rPr>
        <sz val="14"/>
        <rFont val="Times New Roman"/>
        <family val="1"/>
      </rPr>
      <t>L=250M</t>
    </r>
  </si>
  <si>
    <r>
      <rPr>
        <sz val="14"/>
        <rFont val="標楷體"/>
        <family val="4"/>
        <charset val="136"/>
      </rPr>
      <t>路竹區後鄉排水支線護岸治理工程</t>
    </r>
  </si>
  <si>
    <r>
      <rPr>
        <sz val="14"/>
        <rFont val="標楷體"/>
        <family val="4"/>
        <charset val="136"/>
      </rPr>
      <t>新建護岸</t>
    </r>
    <r>
      <rPr>
        <sz val="14"/>
        <rFont val="Times New Roman"/>
        <family val="1"/>
      </rPr>
      <t>L=275m</t>
    </r>
  </si>
  <si>
    <r>
      <rPr>
        <sz val="14"/>
        <rFont val="標楷體"/>
        <family val="4"/>
        <charset val="136"/>
      </rPr>
      <t>梓官區</t>
    </r>
  </si>
  <si>
    <r>
      <rPr>
        <sz val="14"/>
        <rFont val="標楷體"/>
        <family val="4"/>
        <charset val="136"/>
      </rPr>
      <t>典寶溪支線</t>
    </r>
  </si>
  <si>
    <r>
      <rPr>
        <sz val="14"/>
        <rFont val="標楷體"/>
        <family val="4"/>
        <charset val="136"/>
      </rPr>
      <t>梓官區典寶溪支線排水治理工程</t>
    </r>
  </si>
  <si>
    <r>
      <rPr>
        <sz val="14"/>
        <rFont val="標楷體"/>
        <family val="4"/>
        <charset val="136"/>
      </rPr>
      <t>排水整治</t>
    </r>
    <r>
      <rPr>
        <sz val="14"/>
        <rFont val="Times New Roman"/>
        <family val="1"/>
      </rPr>
      <t>L=190M</t>
    </r>
  </si>
  <si>
    <r>
      <rPr>
        <sz val="14"/>
        <rFont val="標楷體"/>
        <family val="4"/>
        <charset val="136"/>
      </rPr>
      <t>護岸整治</t>
    </r>
    <r>
      <rPr>
        <sz val="14"/>
        <rFont val="Times New Roman"/>
        <family val="1"/>
      </rPr>
      <t>L=200m</t>
    </r>
  </si>
  <si>
    <r>
      <rPr>
        <sz val="14"/>
        <rFont val="標楷體"/>
        <family val="4"/>
        <charset val="136"/>
      </rPr>
      <t>內門區</t>
    </r>
    <phoneticPr fontId="18" type="noConversion"/>
  </si>
  <si>
    <r>
      <rPr>
        <sz val="14"/>
        <rFont val="標楷體"/>
        <family val="4"/>
        <charset val="136"/>
      </rPr>
      <t>二仁溪支排</t>
    </r>
  </si>
  <si>
    <r>
      <rPr>
        <sz val="14"/>
        <rFont val="標楷體"/>
        <family val="4"/>
        <charset val="136"/>
      </rPr>
      <t>順賢宮廣場前農塘排水及邊坡治理工程</t>
    </r>
  </si>
  <si>
    <r>
      <t>1.</t>
    </r>
    <r>
      <rPr>
        <sz val="14"/>
        <rFont val="標楷體"/>
        <family val="4"/>
        <charset val="136"/>
      </rPr>
      <t>護坡</t>
    </r>
    <r>
      <rPr>
        <sz val="14"/>
        <rFont val="Times New Roman"/>
        <family val="1"/>
      </rPr>
      <t>L=139m
2.</t>
    </r>
    <r>
      <rPr>
        <sz val="14"/>
        <rFont val="標楷體"/>
        <family val="4"/>
        <charset val="136"/>
      </rPr>
      <t>護岸</t>
    </r>
    <r>
      <rPr>
        <sz val="14"/>
        <rFont val="Times New Roman"/>
        <family val="1"/>
      </rPr>
      <t>L=171m</t>
    </r>
  </si>
  <si>
    <r>
      <rPr>
        <sz val="14"/>
        <rFont val="標楷體"/>
        <family val="4"/>
        <charset val="136"/>
      </rPr>
      <t>七河局</t>
    </r>
    <phoneticPr fontId="18" type="noConversion"/>
  </si>
  <si>
    <r>
      <rPr>
        <sz val="14"/>
        <rFont val="標楷體"/>
        <family val="4"/>
        <charset val="136"/>
      </rPr>
      <t>屏東縣</t>
    </r>
    <phoneticPr fontId="18" type="noConversion"/>
  </si>
  <si>
    <r>
      <rPr>
        <sz val="14"/>
        <rFont val="標楷體"/>
        <family val="4"/>
        <charset val="136"/>
      </rPr>
      <t>佳冬鄉</t>
    </r>
  </si>
  <si>
    <r>
      <rPr>
        <sz val="14"/>
        <rFont val="標楷體"/>
        <family val="4"/>
        <charset val="136"/>
      </rPr>
      <t>林邊溪水系</t>
    </r>
  </si>
  <si>
    <r>
      <rPr>
        <sz val="14"/>
        <rFont val="標楷體"/>
        <family val="4"/>
        <charset val="136"/>
      </rPr>
      <t>屏東縣政府</t>
    </r>
    <phoneticPr fontId="18" type="noConversion"/>
  </si>
  <si>
    <r>
      <rPr>
        <sz val="14"/>
        <rFont val="標楷體"/>
        <family val="4"/>
        <charset val="136"/>
      </rPr>
      <t>防潮閘門</t>
    </r>
    <r>
      <rPr>
        <sz val="14"/>
        <rFont val="Times New Roman"/>
        <family val="1"/>
      </rPr>
      <t>(7</t>
    </r>
    <r>
      <rPr>
        <sz val="14"/>
        <rFont val="標楷體"/>
        <family val="4"/>
        <charset val="136"/>
      </rPr>
      <t>門</t>
    </r>
    <r>
      <rPr>
        <sz val="14"/>
        <rFont val="Times New Roman"/>
        <family val="1"/>
      </rPr>
      <t>)</t>
    </r>
    <phoneticPr fontId="18" type="noConversion"/>
  </si>
  <si>
    <r>
      <rPr>
        <sz val="14"/>
        <rFont val="標楷體"/>
        <family val="4"/>
        <charset val="136"/>
      </rPr>
      <t>澎湖縣</t>
    </r>
    <phoneticPr fontId="18" type="noConversion"/>
  </si>
  <si>
    <r>
      <rPr>
        <sz val="14"/>
        <rFont val="標楷體"/>
        <family val="4"/>
        <charset val="136"/>
      </rPr>
      <t>湖西鄉</t>
    </r>
    <phoneticPr fontId="18" type="noConversion"/>
  </si>
  <si>
    <r>
      <rPr>
        <sz val="14"/>
        <rFont val="標楷體"/>
        <family val="4"/>
        <charset val="136"/>
      </rPr>
      <t>尖山排水系統</t>
    </r>
    <phoneticPr fontId="18" type="noConversion"/>
  </si>
  <si>
    <r>
      <rPr>
        <sz val="14"/>
        <rFont val="標楷體"/>
        <family val="4"/>
        <charset val="136"/>
      </rPr>
      <t>澎湖縣政府</t>
    </r>
    <phoneticPr fontId="18" type="noConversion"/>
  </si>
  <si>
    <r>
      <rPr>
        <sz val="14"/>
        <rFont val="標楷體"/>
        <family val="4"/>
        <charset val="136"/>
      </rPr>
      <t>尖山排水系統治理工程</t>
    </r>
    <phoneticPr fontId="18" type="noConversion"/>
  </si>
  <si>
    <r>
      <t>1.</t>
    </r>
    <r>
      <rPr>
        <sz val="14"/>
        <rFont val="標楷體"/>
        <family val="4"/>
        <charset val="136"/>
      </rPr>
      <t>尖山</t>
    </r>
    <r>
      <rPr>
        <sz val="14"/>
        <rFont val="Times New Roman"/>
        <family val="1"/>
      </rPr>
      <t>3</t>
    </r>
    <r>
      <rPr>
        <sz val="14"/>
        <rFont val="標楷體"/>
        <family val="4"/>
        <charset val="136"/>
      </rPr>
      <t>號箱涵拓寬</t>
    </r>
    <r>
      <rPr>
        <sz val="14"/>
        <rFont val="Times New Roman"/>
        <family val="1"/>
      </rPr>
      <t>321</t>
    </r>
    <r>
      <rPr>
        <sz val="14"/>
        <rFont val="標楷體"/>
        <family val="4"/>
        <charset val="136"/>
      </rPr>
      <t>公尺、新建箱涵</t>
    </r>
    <r>
      <rPr>
        <sz val="14"/>
        <rFont val="Times New Roman"/>
        <family val="1"/>
      </rPr>
      <t>15</t>
    </r>
    <r>
      <rPr>
        <sz val="14"/>
        <rFont val="標楷體"/>
        <family val="4"/>
        <charset val="136"/>
      </rPr>
      <t xml:space="preserve">公尺。
</t>
    </r>
    <r>
      <rPr>
        <sz val="14"/>
        <rFont val="Times New Roman"/>
        <family val="1"/>
      </rPr>
      <t>2.</t>
    </r>
    <r>
      <rPr>
        <sz val="14"/>
        <rFont val="標楷體"/>
        <family val="4"/>
        <charset val="136"/>
      </rPr>
      <t>尖山</t>
    </r>
    <r>
      <rPr>
        <sz val="14"/>
        <rFont val="Times New Roman"/>
        <family val="1"/>
      </rPr>
      <t>3</t>
    </r>
    <r>
      <rPr>
        <sz val="14"/>
        <rFont val="標楷體"/>
        <family val="4"/>
        <charset val="136"/>
      </rPr>
      <t>號新建截水溝</t>
    </r>
    <r>
      <rPr>
        <sz val="14"/>
        <rFont val="Times New Roman"/>
        <family val="1"/>
      </rPr>
      <t>4</t>
    </r>
    <r>
      <rPr>
        <sz val="14"/>
        <rFont val="標楷體"/>
        <family val="4"/>
        <charset val="136"/>
      </rPr>
      <t xml:space="preserve">公尺。
</t>
    </r>
    <r>
      <rPr>
        <sz val="14"/>
        <rFont val="Times New Roman"/>
        <family val="1"/>
      </rPr>
      <t>3.</t>
    </r>
    <r>
      <rPr>
        <sz val="14"/>
        <rFont val="標楷體"/>
        <family val="4"/>
        <charset val="136"/>
      </rPr>
      <t>尖山</t>
    </r>
    <r>
      <rPr>
        <sz val="14"/>
        <rFont val="Times New Roman"/>
        <family val="1"/>
      </rPr>
      <t>3</t>
    </r>
    <r>
      <rPr>
        <sz val="14"/>
        <rFont val="標楷體"/>
        <family val="4"/>
        <charset val="136"/>
      </rPr>
      <t>號版橋改建</t>
    </r>
    <r>
      <rPr>
        <sz val="14"/>
        <rFont val="Times New Roman"/>
        <family val="1"/>
      </rPr>
      <t>1</t>
    </r>
    <r>
      <rPr>
        <sz val="14"/>
        <rFont val="標楷體"/>
        <family val="4"/>
        <charset val="136"/>
      </rPr>
      <t xml:space="preserve">處。
</t>
    </r>
    <r>
      <rPr>
        <sz val="14"/>
        <rFont val="Times New Roman"/>
        <family val="1"/>
      </rPr>
      <t>4.</t>
    </r>
    <r>
      <rPr>
        <sz val="14"/>
        <rFont val="標楷體"/>
        <family val="4"/>
        <charset val="136"/>
      </rPr>
      <t>尖山</t>
    </r>
    <r>
      <rPr>
        <sz val="14"/>
        <rFont val="Times New Roman"/>
        <family val="1"/>
      </rPr>
      <t>4</t>
    </r>
    <r>
      <rPr>
        <sz val="14"/>
        <rFont val="標楷體"/>
        <family val="4"/>
        <charset val="136"/>
      </rPr>
      <t>號新建箱涵</t>
    </r>
    <r>
      <rPr>
        <sz val="14"/>
        <rFont val="Times New Roman"/>
        <family val="1"/>
      </rPr>
      <t>26</t>
    </r>
    <r>
      <rPr>
        <sz val="14"/>
        <rFont val="標楷體"/>
        <family val="4"/>
        <charset val="136"/>
      </rPr>
      <t xml:space="preserve">公尺。
</t>
    </r>
    <r>
      <rPr>
        <sz val="14"/>
        <rFont val="Times New Roman"/>
        <family val="1"/>
      </rPr>
      <t>5.</t>
    </r>
    <r>
      <rPr>
        <sz val="14"/>
        <rFont val="標楷體"/>
        <family val="4"/>
        <charset val="136"/>
      </rPr>
      <t>尖山</t>
    </r>
    <r>
      <rPr>
        <sz val="14"/>
        <rFont val="Times New Roman"/>
        <family val="1"/>
      </rPr>
      <t>4</t>
    </r>
    <r>
      <rPr>
        <sz val="14"/>
        <rFont val="標楷體"/>
        <family val="4"/>
        <charset val="136"/>
      </rPr>
      <t>號新建截水溝</t>
    </r>
    <r>
      <rPr>
        <sz val="14"/>
        <rFont val="Times New Roman"/>
        <family val="1"/>
      </rPr>
      <t>31</t>
    </r>
    <r>
      <rPr>
        <sz val="14"/>
        <rFont val="標楷體"/>
        <family val="4"/>
        <charset val="136"/>
      </rPr>
      <t xml:space="preserve">公尺。
</t>
    </r>
    <r>
      <rPr>
        <sz val="14"/>
        <rFont val="Times New Roman"/>
        <family val="1"/>
      </rPr>
      <t>6.</t>
    </r>
    <r>
      <rPr>
        <sz val="14"/>
        <rFont val="標楷體"/>
        <family val="4"/>
        <charset val="136"/>
      </rPr>
      <t>尖山</t>
    </r>
    <r>
      <rPr>
        <sz val="14"/>
        <rFont val="Times New Roman"/>
        <family val="1"/>
      </rPr>
      <t>4</t>
    </r>
    <r>
      <rPr>
        <sz val="14"/>
        <rFont val="標楷體"/>
        <family val="4"/>
        <charset val="136"/>
      </rPr>
      <t>號側溝拓寬</t>
    </r>
    <r>
      <rPr>
        <sz val="14"/>
        <rFont val="Times New Roman"/>
        <family val="1"/>
      </rPr>
      <t>219</t>
    </r>
    <r>
      <rPr>
        <sz val="14"/>
        <rFont val="標楷體"/>
        <family val="4"/>
        <charset val="136"/>
      </rPr>
      <t>公尺。</t>
    </r>
    <phoneticPr fontId="18" type="noConversion"/>
  </si>
  <si>
    <r>
      <rPr>
        <sz val="14"/>
        <rFont val="標楷體"/>
        <family val="4"/>
        <charset val="136"/>
      </rPr>
      <t>八河局</t>
    </r>
    <phoneticPr fontId="18" type="noConversion"/>
  </si>
  <si>
    <r>
      <rPr>
        <sz val="14"/>
        <rFont val="標楷體"/>
        <family val="4"/>
        <charset val="136"/>
      </rPr>
      <t>金門縣</t>
    </r>
    <phoneticPr fontId="18" type="noConversion"/>
  </si>
  <si>
    <r>
      <rPr>
        <sz val="14"/>
        <rFont val="標楷體"/>
        <family val="4"/>
        <charset val="136"/>
      </rPr>
      <t>烈嶼鄉</t>
    </r>
  </si>
  <si>
    <r>
      <rPr>
        <sz val="14"/>
        <rFont val="標楷體"/>
        <family val="4"/>
        <charset val="136"/>
      </rPr>
      <t>金門縣政府</t>
    </r>
    <phoneticPr fontId="18" type="noConversion"/>
  </si>
  <si>
    <r>
      <rPr>
        <sz val="14"/>
        <rFont val="標楷體"/>
        <family val="4"/>
        <charset val="136"/>
      </rPr>
      <t>烈嶼鄉中墩排水工程</t>
    </r>
    <phoneticPr fontId="18" type="noConversion"/>
  </si>
  <si>
    <r>
      <rPr>
        <sz val="14"/>
        <rFont val="標楷體"/>
        <family val="4"/>
        <charset val="136"/>
      </rPr>
      <t>排水路及護岸整治</t>
    </r>
    <r>
      <rPr>
        <sz val="14"/>
        <rFont val="Times New Roman"/>
        <family val="1"/>
      </rPr>
      <t>150</t>
    </r>
    <r>
      <rPr>
        <sz val="14"/>
        <rFont val="標楷體"/>
        <family val="4"/>
        <charset val="136"/>
      </rPr>
      <t>公尺，並整治排水路排水閘門及抽水機。</t>
    </r>
    <phoneticPr fontId="18" type="noConversion"/>
  </si>
  <si>
    <r>
      <rPr>
        <sz val="14"/>
        <rFont val="標楷體"/>
        <family val="4"/>
        <charset val="136"/>
      </rPr>
      <t>金寧鄉</t>
    </r>
  </si>
  <si>
    <r>
      <rPr>
        <sz val="14"/>
        <rFont val="標楷體"/>
        <family val="4"/>
        <charset val="136"/>
      </rPr>
      <t>金門地區湖下區排工程</t>
    </r>
  </si>
  <si>
    <r>
      <rPr>
        <sz val="14"/>
        <rFont val="標楷體"/>
        <family val="4"/>
        <charset val="136"/>
      </rPr>
      <t>區排整治工程</t>
    </r>
    <r>
      <rPr>
        <sz val="14"/>
        <rFont val="Times New Roman"/>
        <family val="1"/>
      </rPr>
      <t>243</t>
    </r>
    <r>
      <rPr>
        <sz val="14"/>
        <rFont val="標楷體"/>
        <family val="4"/>
        <charset val="136"/>
      </rPr>
      <t>公尺，堤頂道路整治工程</t>
    </r>
    <r>
      <rPr>
        <sz val="14"/>
        <rFont val="Times New Roman"/>
        <family val="1"/>
      </rPr>
      <t>243</t>
    </r>
    <r>
      <rPr>
        <sz val="14"/>
        <rFont val="標楷體"/>
        <family val="4"/>
        <charset val="136"/>
      </rPr>
      <t>公尺。</t>
    </r>
  </si>
  <si>
    <r>
      <rPr>
        <sz val="14"/>
        <rFont val="標楷體"/>
        <family val="4"/>
        <charset val="136"/>
      </rPr>
      <t>金湖鎮</t>
    </r>
  </si>
  <si>
    <r>
      <rPr>
        <sz val="14"/>
        <rFont val="標楷體"/>
        <family val="4"/>
        <charset val="136"/>
      </rPr>
      <t>后壟溪</t>
    </r>
  </si>
  <si>
    <r>
      <rPr>
        <sz val="14"/>
        <rFont val="標楷體"/>
        <family val="4"/>
        <charset val="136"/>
      </rPr>
      <t>金門縣政府</t>
    </r>
    <phoneticPr fontId="18" type="noConversion"/>
  </si>
  <si>
    <r>
      <rPr>
        <sz val="14"/>
        <rFont val="標楷體"/>
        <family val="4"/>
        <charset val="136"/>
      </rPr>
      <t>后壟溪排水工程</t>
    </r>
    <phoneticPr fontId="18" type="noConversion"/>
  </si>
  <si>
    <r>
      <rPr>
        <sz val="14"/>
        <rFont val="標楷體"/>
        <family val="4"/>
        <charset val="136"/>
      </rPr>
      <t>新作漿砌塊石渠道</t>
    </r>
    <r>
      <rPr>
        <sz val="14"/>
        <rFont val="Times New Roman"/>
        <family val="1"/>
      </rPr>
      <t>:600M</t>
    </r>
  </si>
  <si>
    <r>
      <t>1</t>
    </r>
    <r>
      <rPr>
        <sz val="14"/>
        <rFont val="標楷體"/>
        <family val="4"/>
        <charset val="136"/>
      </rPr>
      <t>、新建護岸</t>
    </r>
    <r>
      <rPr>
        <sz val="14"/>
        <rFont val="Times New Roman"/>
        <family val="1"/>
      </rPr>
      <t>416m(</t>
    </r>
    <r>
      <rPr>
        <sz val="14"/>
        <rFont val="標楷體"/>
        <family val="4"/>
        <charset val="136"/>
      </rPr>
      <t>左岸</t>
    </r>
    <r>
      <rPr>
        <sz val="14"/>
        <rFont val="Times New Roman"/>
        <family val="1"/>
      </rPr>
      <t>196</t>
    </r>
    <r>
      <rPr>
        <sz val="14"/>
        <rFont val="標楷體"/>
        <family val="4"/>
        <charset val="136"/>
      </rPr>
      <t>ｍ、右岸</t>
    </r>
    <r>
      <rPr>
        <sz val="14"/>
        <rFont val="Times New Roman"/>
        <family val="1"/>
      </rPr>
      <t>220m)</t>
    </r>
    <r>
      <rPr>
        <sz val="14"/>
        <rFont val="標楷體"/>
        <family val="4"/>
        <charset val="136"/>
      </rPr>
      <t>，整建護岸</t>
    </r>
    <r>
      <rPr>
        <sz val="14"/>
        <rFont val="Times New Roman"/>
        <family val="1"/>
      </rPr>
      <t>314m(</t>
    </r>
    <r>
      <rPr>
        <sz val="14"/>
        <rFont val="標楷體"/>
        <family val="4"/>
        <charset val="136"/>
      </rPr>
      <t>左岸</t>
    </r>
    <r>
      <rPr>
        <sz val="14"/>
        <rFont val="Times New Roman"/>
        <family val="1"/>
      </rPr>
      <t>95m</t>
    </r>
    <r>
      <rPr>
        <sz val="14"/>
        <rFont val="標楷體"/>
        <family val="4"/>
        <charset val="136"/>
      </rPr>
      <t>、右岸</t>
    </r>
    <r>
      <rPr>
        <sz val="14"/>
        <rFont val="Times New Roman"/>
        <family val="1"/>
      </rPr>
      <t>219m)</t>
    </r>
    <r>
      <rPr>
        <sz val="14"/>
        <rFont val="標楷體"/>
        <family val="4"/>
        <charset val="136"/>
      </rPr>
      <t xml:space="preserve">。
</t>
    </r>
    <r>
      <rPr>
        <sz val="14"/>
        <rFont val="Times New Roman"/>
        <family val="1"/>
      </rPr>
      <t>2</t>
    </r>
    <r>
      <rPr>
        <sz val="14"/>
        <rFont val="標楷體"/>
        <family val="4"/>
        <charset val="136"/>
      </rPr>
      <t>、橋梁改建</t>
    </r>
    <r>
      <rPr>
        <sz val="14"/>
        <rFont val="Times New Roman"/>
        <family val="1"/>
      </rPr>
      <t>2</t>
    </r>
    <r>
      <rPr>
        <sz val="14"/>
        <rFont val="標楷體"/>
        <family val="4"/>
        <charset val="136"/>
      </rPr>
      <t>座。</t>
    </r>
    <r>
      <rPr>
        <sz val="14"/>
        <rFont val="細明體"/>
        <family val="3"/>
        <charset val="136"/>
      </rPr>
      <t/>
    </r>
    <phoneticPr fontId="18" type="noConversion"/>
  </si>
  <si>
    <r>
      <rPr>
        <sz val="14"/>
        <rFont val="標楷體"/>
        <family val="4"/>
        <charset val="136"/>
      </rPr>
      <t>排水路改善長度</t>
    </r>
    <r>
      <rPr>
        <sz val="14"/>
        <rFont val="Times New Roman"/>
        <family val="1"/>
      </rPr>
      <t>58</t>
    </r>
    <r>
      <rPr>
        <sz val="14"/>
        <rFont val="標楷體"/>
        <family val="4"/>
        <charset val="136"/>
      </rPr>
      <t>公尺</t>
    </r>
    <r>
      <rPr>
        <sz val="14"/>
        <rFont val="Times New Roman"/>
        <family val="1"/>
      </rPr>
      <t>(</t>
    </r>
    <r>
      <rPr>
        <sz val="14"/>
        <rFont val="標楷體"/>
        <family val="4"/>
        <charset val="136"/>
      </rPr>
      <t>兩岸合計</t>
    </r>
    <r>
      <rPr>
        <sz val="14"/>
        <rFont val="Times New Roman"/>
        <family val="1"/>
      </rPr>
      <t>116</t>
    </r>
    <r>
      <rPr>
        <sz val="14"/>
        <rFont val="標楷體"/>
        <family val="4"/>
        <charset val="136"/>
      </rPr>
      <t>公尺</t>
    </r>
    <r>
      <rPr>
        <sz val="14"/>
        <rFont val="Times New Roman"/>
        <family val="1"/>
      </rPr>
      <t>)</t>
    </r>
    <phoneticPr fontId="18" type="noConversion"/>
  </si>
  <si>
    <r>
      <rPr>
        <sz val="14"/>
        <rFont val="標楷體"/>
        <family val="4"/>
        <charset val="136"/>
      </rPr>
      <t>護岸整治</t>
    </r>
    <r>
      <rPr>
        <sz val="14"/>
        <rFont val="Times New Roman"/>
        <family val="1"/>
      </rPr>
      <t>L=540m</t>
    </r>
    <phoneticPr fontId="18" type="noConversion"/>
  </si>
  <si>
    <r>
      <rPr>
        <sz val="14"/>
        <rFont val="標楷體"/>
        <family val="4"/>
        <charset val="136"/>
      </rPr>
      <t>護岸新建工程，</t>
    </r>
    <r>
      <rPr>
        <sz val="14"/>
        <rFont val="Times New Roman"/>
        <family val="1"/>
      </rPr>
      <t>L=210m</t>
    </r>
    <phoneticPr fontId="18" type="noConversion"/>
  </si>
  <si>
    <r>
      <t>1.</t>
    </r>
    <r>
      <rPr>
        <sz val="14"/>
        <rFont val="標楷體"/>
        <family val="4"/>
        <charset val="136"/>
      </rPr>
      <t>護岸</t>
    </r>
    <r>
      <rPr>
        <sz val="14"/>
        <rFont val="Times New Roman"/>
        <family val="1"/>
      </rPr>
      <t>49.6</t>
    </r>
    <r>
      <rPr>
        <sz val="14"/>
        <rFont val="標楷體"/>
        <family val="4"/>
        <charset val="136"/>
      </rPr>
      <t xml:space="preserve">公尺
</t>
    </r>
    <r>
      <rPr>
        <sz val="14"/>
        <rFont val="Times New Roman"/>
        <family val="1"/>
      </rPr>
      <t>2.</t>
    </r>
    <r>
      <rPr>
        <sz val="14"/>
        <rFont val="標楷體"/>
        <family val="4"/>
        <charset val="136"/>
      </rPr>
      <t>新設階梯式固床工</t>
    </r>
    <r>
      <rPr>
        <sz val="14"/>
        <rFont val="Times New Roman"/>
        <family val="1"/>
      </rPr>
      <t>7</t>
    </r>
    <r>
      <rPr>
        <sz val="14"/>
        <rFont val="標楷體"/>
        <family val="4"/>
        <charset val="136"/>
      </rPr>
      <t xml:space="preserve">座
</t>
    </r>
    <r>
      <rPr>
        <sz val="14"/>
        <rFont val="Times New Roman"/>
        <family val="1"/>
      </rPr>
      <t>3.</t>
    </r>
    <r>
      <rPr>
        <sz val="14"/>
        <rFont val="標楷體"/>
        <family val="4"/>
        <charset val="136"/>
      </rPr>
      <t>河道工程</t>
    </r>
    <r>
      <rPr>
        <sz val="14"/>
        <rFont val="Times New Roman"/>
        <family val="1"/>
      </rPr>
      <t>184</t>
    </r>
    <r>
      <rPr>
        <sz val="14"/>
        <rFont val="標楷體"/>
        <family val="4"/>
        <charset val="136"/>
      </rPr>
      <t>公尺</t>
    </r>
    <phoneticPr fontId="18" type="noConversion"/>
  </si>
  <si>
    <r>
      <rPr>
        <sz val="14"/>
        <rFont val="標楷體"/>
        <family val="4"/>
        <charset val="136"/>
      </rPr>
      <t>排水路治理工</t>
    </r>
    <r>
      <rPr>
        <sz val="14"/>
        <rFont val="Times New Roman"/>
        <family val="1"/>
      </rPr>
      <t>450</t>
    </r>
    <r>
      <rPr>
        <sz val="14"/>
        <rFont val="標楷體"/>
        <family val="4"/>
        <charset val="136"/>
      </rPr>
      <t>公尺</t>
    </r>
    <phoneticPr fontId="18" type="noConversion"/>
  </si>
  <si>
    <r>
      <rPr>
        <sz val="14"/>
        <rFont val="標楷體"/>
        <family val="4"/>
        <charset val="136"/>
      </rPr>
      <t>擋土牆護岸改善</t>
    </r>
    <r>
      <rPr>
        <sz val="14"/>
        <rFont val="Times New Roman"/>
        <family val="1"/>
      </rPr>
      <t>400M</t>
    </r>
    <phoneticPr fontId="18" type="noConversion"/>
  </si>
  <si>
    <r>
      <t>6cms</t>
    </r>
    <r>
      <rPr>
        <sz val="14"/>
        <color theme="1"/>
        <rFont val="標楷體"/>
        <family val="4"/>
        <charset val="136"/>
      </rPr>
      <t>抽水站、上游抽水站拆除改建水門</t>
    </r>
    <phoneticPr fontId="18" type="noConversion"/>
  </si>
  <si>
    <r>
      <rPr>
        <sz val="14"/>
        <color theme="1"/>
        <rFont val="標楷體"/>
        <family val="4"/>
        <charset val="136"/>
      </rPr>
      <t>排水路</t>
    </r>
    <r>
      <rPr>
        <sz val="14"/>
        <color theme="1"/>
        <rFont val="Times New Roman"/>
        <family val="1"/>
      </rPr>
      <t>L=320m</t>
    </r>
    <phoneticPr fontId="18" type="noConversion"/>
  </si>
  <si>
    <r>
      <rPr>
        <sz val="14"/>
        <color theme="1"/>
        <rFont val="標楷體"/>
        <family val="4"/>
        <charset val="136"/>
      </rPr>
      <t>護岸</t>
    </r>
    <r>
      <rPr>
        <sz val="14"/>
        <color theme="1"/>
        <rFont val="Times New Roman"/>
        <family val="1"/>
      </rPr>
      <t>200</t>
    </r>
    <r>
      <rPr>
        <sz val="14"/>
        <color theme="1"/>
        <rFont val="標楷體"/>
        <family val="4"/>
        <charset val="136"/>
      </rPr>
      <t>公尺</t>
    </r>
    <phoneticPr fontId="18" type="noConversion"/>
  </si>
  <si>
    <r>
      <rPr>
        <sz val="14"/>
        <color theme="1"/>
        <rFont val="標楷體"/>
        <family val="4"/>
        <charset val="136"/>
      </rPr>
      <t>護岸</t>
    </r>
    <r>
      <rPr>
        <sz val="14"/>
        <color theme="1"/>
        <rFont val="Times New Roman"/>
        <family val="1"/>
      </rPr>
      <t>,</t>
    </r>
    <r>
      <rPr>
        <sz val="14"/>
        <color theme="1"/>
        <rFont val="標楷體"/>
        <family val="4"/>
        <charset val="136"/>
      </rPr>
      <t>堤內坡</t>
    </r>
    <r>
      <rPr>
        <sz val="14"/>
        <color theme="1"/>
        <rFont val="Times New Roman"/>
        <family val="1"/>
      </rPr>
      <t>900m</t>
    </r>
    <phoneticPr fontId="18" type="noConversion"/>
  </si>
  <si>
    <r>
      <rPr>
        <sz val="14"/>
        <color theme="1"/>
        <rFont val="標楷體"/>
        <family val="4"/>
        <charset val="136"/>
      </rPr>
      <t>護岸</t>
    </r>
    <r>
      <rPr>
        <sz val="14"/>
        <color theme="1"/>
        <rFont val="Times New Roman"/>
        <family val="1"/>
      </rPr>
      <t>860m</t>
    </r>
    <phoneticPr fontId="18" type="noConversion"/>
  </si>
  <si>
    <r>
      <rPr>
        <sz val="14"/>
        <color theme="1"/>
        <rFont val="標楷體"/>
        <family val="4"/>
        <charset val="136"/>
      </rPr>
      <t>排水路</t>
    </r>
    <r>
      <rPr>
        <sz val="14"/>
        <color theme="1"/>
        <rFont val="Times New Roman"/>
        <family val="1"/>
      </rPr>
      <t>860m</t>
    </r>
    <phoneticPr fontId="18" type="noConversion"/>
  </si>
  <si>
    <r>
      <rPr>
        <sz val="14"/>
        <color theme="1"/>
        <rFont val="標楷體"/>
        <family val="4"/>
        <charset val="136"/>
      </rPr>
      <t>護岸</t>
    </r>
    <r>
      <rPr>
        <sz val="14"/>
        <color theme="1"/>
        <rFont val="Times New Roman"/>
        <family val="1"/>
      </rPr>
      <t>700m</t>
    </r>
    <phoneticPr fontId="18" type="noConversion"/>
  </si>
  <si>
    <r>
      <rPr>
        <sz val="14"/>
        <color theme="1"/>
        <rFont val="標楷體"/>
        <family val="4"/>
        <charset val="136"/>
      </rPr>
      <t>抽水站前池擴建</t>
    </r>
    <phoneticPr fontId="18" type="noConversion"/>
  </si>
  <si>
    <r>
      <rPr>
        <sz val="14"/>
        <color theme="1"/>
        <rFont val="標楷體"/>
        <family val="4"/>
        <charset val="136"/>
      </rPr>
      <t>排水路</t>
    </r>
    <r>
      <rPr>
        <sz val="14"/>
        <color theme="1"/>
        <rFont val="Times New Roman"/>
        <family val="1"/>
      </rPr>
      <t>1960</t>
    </r>
    <r>
      <rPr>
        <sz val="14"/>
        <color theme="1"/>
        <rFont val="標楷體"/>
        <family val="4"/>
        <charset val="136"/>
      </rPr>
      <t>公尺</t>
    </r>
    <phoneticPr fontId="18" type="noConversion"/>
  </si>
  <si>
    <r>
      <t>4</t>
    </r>
    <r>
      <rPr>
        <sz val="14"/>
        <color theme="1"/>
        <rFont val="標楷體"/>
        <family val="4"/>
        <charset val="136"/>
      </rPr>
      <t>孔水門</t>
    </r>
    <r>
      <rPr>
        <sz val="14"/>
        <color theme="1"/>
        <rFont val="Times New Roman"/>
        <family val="1"/>
      </rPr>
      <t>(3k+285)</t>
    </r>
    <r>
      <rPr>
        <sz val="14"/>
        <color theme="1"/>
        <rFont val="標楷體"/>
        <family val="4"/>
        <charset val="136"/>
      </rPr>
      <t>改建</t>
    </r>
    <r>
      <rPr>
        <sz val="14"/>
        <color theme="1"/>
        <rFont val="Times New Roman"/>
        <family val="1"/>
      </rPr>
      <t xml:space="preserve">                                                                      </t>
    </r>
    <phoneticPr fontId="18" type="noConversion"/>
  </si>
  <si>
    <r>
      <rPr>
        <sz val="14"/>
        <color theme="1"/>
        <rFont val="標楷體"/>
        <family val="4"/>
        <charset val="136"/>
      </rPr>
      <t>抽水站增建</t>
    </r>
    <r>
      <rPr>
        <sz val="14"/>
        <color theme="1"/>
        <rFont val="Times New Roman"/>
        <family val="1"/>
      </rPr>
      <t>0.5cms</t>
    </r>
    <r>
      <rPr>
        <sz val="14"/>
        <color theme="1"/>
        <rFont val="標楷體"/>
        <family val="4"/>
        <charset val="136"/>
      </rPr>
      <t>。</t>
    </r>
    <r>
      <rPr>
        <sz val="14"/>
        <color theme="1"/>
        <rFont val="Times New Roman"/>
        <family val="1"/>
      </rPr>
      <t xml:space="preserve">   </t>
    </r>
    <phoneticPr fontId="18" type="noConversion"/>
  </si>
  <si>
    <r>
      <rPr>
        <sz val="14"/>
        <color theme="1"/>
        <rFont val="標楷體"/>
        <family val="4"/>
        <charset val="136"/>
      </rPr>
      <t>護岸</t>
    </r>
    <r>
      <rPr>
        <sz val="14"/>
        <color theme="1"/>
        <rFont val="Times New Roman"/>
        <family val="1"/>
      </rPr>
      <t>L=500m (</t>
    </r>
    <r>
      <rPr>
        <sz val="14"/>
        <color theme="1"/>
        <rFont val="標楷體"/>
        <family val="4"/>
        <charset val="136"/>
      </rPr>
      <t>左岸</t>
    </r>
    <r>
      <rPr>
        <sz val="14"/>
        <color theme="1"/>
        <rFont val="Times New Roman"/>
        <family val="1"/>
      </rPr>
      <t xml:space="preserve">)
</t>
    </r>
    <r>
      <rPr>
        <sz val="14"/>
        <color theme="1"/>
        <rFont val="標楷體"/>
        <family val="4"/>
        <charset val="136"/>
      </rPr>
      <t>護岸</t>
    </r>
    <r>
      <rPr>
        <sz val="14"/>
        <color theme="1"/>
        <rFont val="Times New Roman"/>
        <family val="1"/>
      </rPr>
      <t>L=150m (</t>
    </r>
    <r>
      <rPr>
        <sz val="14"/>
        <color theme="1"/>
        <rFont val="標楷體"/>
        <family val="4"/>
        <charset val="136"/>
      </rPr>
      <t>右岸</t>
    </r>
    <r>
      <rPr>
        <sz val="14"/>
        <color theme="1"/>
        <rFont val="Times New Roman"/>
        <family val="1"/>
      </rPr>
      <t>)</t>
    </r>
    <phoneticPr fontId="18" type="noConversion"/>
  </si>
  <si>
    <r>
      <rPr>
        <sz val="14"/>
        <color theme="1"/>
        <rFont val="標楷體"/>
        <family val="4"/>
        <charset val="136"/>
      </rPr>
      <t>橋梁</t>
    </r>
    <r>
      <rPr>
        <sz val="14"/>
        <color theme="1"/>
        <rFont val="Times New Roman"/>
        <family val="1"/>
      </rPr>
      <t>1</t>
    </r>
    <r>
      <rPr>
        <sz val="14"/>
        <color theme="1"/>
        <rFont val="標楷體"/>
        <family val="4"/>
        <charset val="136"/>
      </rPr>
      <t>座</t>
    </r>
    <r>
      <rPr>
        <sz val="14"/>
        <color theme="1"/>
        <rFont val="Times New Roman"/>
        <family val="1"/>
      </rPr>
      <t>W=18m</t>
    </r>
    <r>
      <rPr>
        <sz val="14"/>
        <color theme="1"/>
        <rFont val="標楷體"/>
        <family val="4"/>
        <charset val="136"/>
      </rPr>
      <t>，</t>
    </r>
    <r>
      <rPr>
        <sz val="14"/>
        <color theme="1"/>
        <rFont val="Times New Roman"/>
        <family val="1"/>
      </rPr>
      <t>L=33m</t>
    </r>
    <phoneticPr fontId="18" type="noConversion"/>
  </si>
  <si>
    <r>
      <rPr>
        <sz val="14"/>
        <color theme="1"/>
        <rFont val="標楷體"/>
        <family val="4"/>
        <charset val="136"/>
      </rPr>
      <t>排水路</t>
    </r>
    <r>
      <rPr>
        <sz val="14"/>
        <color theme="1"/>
        <rFont val="Times New Roman"/>
        <family val="1"/>
      </rPr>
      <t>800</t>
    </r>
    <r>
      <rPr>
        <sz val="14"/>
        <color theme="1"/>
        <rFont val="標楷體"/>
        <family val="4"/>
        <charset val="136"/>
      </rPr>
      <t>公尺</t>
    </r>
    <phoneticPr fontId="18" type="noConversion"/>
  </si>
  <si>
    <r>
      <rPr>
        <sz val="14"/>
        <color theme="1"/>
        <rFont val="標楷體"/>
        <family val="4"/>
        <charset val="136"/>
      </rPr>
      <t>護岸</t>
    </r>
    <r>
      <rPr>
        <sz val="14"/>
        <color theme="1"/>
        <rFont val="Times New Roman"/>
        <family val="1"/>
      </rPr>
      <t>200m</t>
    </r>
    <phoneticPr fontId="18" type="noConversion"/>
  </si>
  <si>
    <r>
      <rPr>
        <sz val="14"/>
        <color theme="1"/>
        <rFont val="標楷體"/>
        <family val="4"/>
        <charset val="136"/>
      </rPr>
      <t>排水路</t>
    </r>
    <r>
      <rPr>
        <sz val="14"/>
        <color theme="1"/>
        <rFont val="Times New Roman"/>
        <family val="1"/>
      </rPr>
      <t>300m</t>
    </r>
    <phoneticPr fontId="18" type="noConversion"/>
  </si>
  <si>
    <r>
      <rPr>
        <sz val="14"/>
        <color theme="1"/>
        <rFont val="標楷體"/>
        <family val="4"/>
        <charset val="136"/>
      </rPr>
      <t>排水路</t>
    </r>
    <r>
      <rPr>
        <sz val="14"/>
        <color theme="1"/>
        <rFont val="Times New Roman"/>
        <family val="1"/>
      </rPr>
      <t>1,325</t>
    </r>
    <r>
      <rPr>
        <sz val="14"/>
        <color theme="1"/>
        <rFont val="標楷體"/>
        <family val="4"/>
        <charset val="136"/>
      </rPr>
      <t>公尺</t>
    </r>
    <phoneticPr fontId="18" type="noConversion"/>
  </si>
  <si>
    <r>
      <t>0.5CMS</t>
    </r>
    <r>
      <rPr>
        <sz val="14"/>
        <color theme="1"/>
        <rFont val="標楷體"/>
        <family val="4"/>
        <charset val="136"/>
      </rPr>
      <t>抽水站</t>
    </r>
    <r>
      <rPr>
        <sz val="14"/>
        <color theme="1"/>
        <rFont val="Times New Roman"/>
        <family val="1"/>
      </rPr>
      <t>1</t>
    </r>
    <r>
      <rPr>
        <sz val="14"/>
        <color theme="1"/>
        <rFont val="標楷體"/>
        <family val="4"/>
        <charset val="136"/>
      </rPr>
      <t>座、支流排水路</t>
    </r>
    <r>
      <rPr>
        <sz val="14"/>
        <color theme="1"/>
        <rFont val="Times New Roman"/>
        <family val="1"/>
      </rPr>
      <t>250M</t>
    </r>
    <r>
      <rPr>
        <sz val="14"/>
        <color theme="1"/>
        <rFont val="標楷體"/>
        <family val="4"/>
        <charset val="136"/>
      </rPr>
      <t>及抽水站水情系統建置</t>
    </r>
    <phoneticPr fontId="18" type="noConversion"/>
  </si>
  <si>
    <t>第一批次核定件數</t>
    <phoneticPr fontId="18" type="noConversion"/>
  </si>
  <si>
    <t>第二批次核定件數</t>
    <phoneticPr fontId="18" type="noConversion"/>
  </si>
  <si>
    <r>
      <t>108</t>
    </r>
    <r>
      <rPr>
        <sz val="12"/>
        <color theme="1"/>
        <rFont val="標楷體"/>
        <family val="4"/>
        <charset val="136"/>
      </rPr>
      <t>年度生態檢核工作已核總經費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</si>
  <si>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r>
      <t>109</t>
    </r>
    <r>
      <rPr>
        <sz val="12"/>
        <color theme="1"/>
        <rFont val="標楷體"/>
        <family val="4"/>
        <charset val="136"/>
      </rPr>
      <t>年度生態檢核工作已核總經費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</si>
  <si>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r>
      <t>110</t>
    </r>
    <r>
      <rPr>
        <sz val="12"/>
        <color theme="1"/>
        <rFont val="標楷體"/>
        <family val="4"/>
        <charset val="136"/>
      </rPr>
      <t>年度生態檢核工作已核總經費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</si>
  <si>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r>
      <rPr>
        <sz val="14"/>
        <rFont val="標楷體"/>
        <family val="4"/>
        <charset val="136"/>
      </rPr>
      <t>矩形溝</t>
    </r>
    <r>
      <rPr>
        <sz val="14"/>
        <rFont val="Times New Roman"/>
        <family val="1"/>
      </rPr>
      <t>W×H=2.0×3.0m
L=370m</t>
    </r>
    <phoneticPr fontId="18" type="noConversion"/>
  </si>
  <si>
    <t>生態檢核</t>
    <phoneticPr fontId="18" type="noConversion"/>
  </si>
  <si>
    <r>
      <rPr>
        <b/>
        <sz val="14"/>
        <color theme="1"/>
        <rFont val="標楷體"/>
        <family val="4"/>
        <charset val="136"/>
      </rPr>
      <t>第一批次治理規劃及檢討已核總經費</t>
    </r>
    <r>
      <rPr>
        <b/>
        <sz val="14"/>
        <color theme="1"/>
        <rFont val="Times New Roman"/>
        <family val="1"/>
      </rPr>
      <t>(</t>
    </r>
    <r>
      <rPr>
        <b/>
        <sz val="14"/>
        <color theme="1"/>
        <rFont val="標楷體"/>
        <family val="4"/>
        <charset val="136"/>
      </rPr>
      <t>千元</t>
    </r>
    <r>
      <rPr>
        <b/>
        <sz val="14"/>
        <color theme="1"/>
        <rFont val="Times New Roman"/>
        <family val="1"/>
      </rPr>
      <t>)</t>
    </r>
    <phoneticPr fontId="41" type="noConversion"/>
  </si>
  <si>
    <t>中央款(千元)</t>
    <phoneticPr fontId="18" type="noConversion"/>
  </si>
  <si>
    <t>地方款(千元)</t>
    <phoneticPr fontId="18" type="noConversion"/>
  </si>
  <si>
    <r>
      <t>107</t>
    </r>
    <r>
      <rPr>
        <sz val="10"/>
        <color theme="1"/>
        <rFont val="標楷體"/>
        <family val="4"/>
        <charset val="136"/>
      </rPr>
      <t>年需求</t>
    </r>
    <r>
      <rPr>
        <sz val="10"/>
        <color theme="1"/>
        <rFont val="Times New Roman"/>
        <family val="1"/>
      </rPr>
      <t>(</t>
    </r>
    <r>
      <rPr>
        <sz val="10"/>
        <color theme="1"/>
        <rFont val="標楷體"/>
        <family val="4"/>
        <charset val="136"/>
      </rPr>
      <t>地方款</t>
    </r>
    <r>
      <rPr>
        <sz val="10"/>
        <color theme="1"/>
        <rFont val="Times New Roman"/>
        <family val="1"/>
      </rPr>
      <t>)</t>
    </r>
    <phoneticPr fontId="41" type="noConversion"/>
  </si>
  <si>
    <r>
      <t>108</t>
    </r>
    <r>
      <rPr>
        <sz val="10"/>
        <color theme="1"/>
        <rFont val="標楷體"/>
        <family val="4"/>
        <charset val="136"/>
      </rPr>
      <t>年需求</t>
    </r>
    <r>
      <rPr>
        <sz val="10"/>
        <color theme="1"/>
        <rFont val="Times New Roman"/>
        <family val="1"/>
      </rPr>
      <t>(</t>
    </r>
    <r>
      <rPr>
        <sz val="10"/>
        <color theme="1"/>
        <rFont val="標楷體"/>
        <family val="4"/>
        <charset val="136"/>
      </rPr>
      <t>地方款</t>
    </r>
    <r>
      <rPr>
        <sz val="10"/>
        <color theme="1"/>
        <rFont val="Times New Roman"/>
        <family val="1"/>
      </rPr>
      <t>)</t>
    </r>
    <phoneticPr fontId="41" type="noConversion"/>
  </si>
  <si>
    <r>
      <t>109</t>
    </r>
    <r>
      <rPr>
        <sz val="10"/>
        <color theme="1"/>
        <rFont val="標楷體"/>
        <family val="4"/>
        <charset val="136"/>
      </rPr>
      <t>年需求</t>
    </r>
    <r>
      <rPr>
        <sz val="10"/>
        <color theme="1"/>
        <rFont val="Times New Roman"/>
        <family val="1"/>
      </rPr>
      <t>(</t>
    </r>
    <r>
      <rPr>
        <sz val="10"/>
        <color theme="1"/>
        <rFont val="標楷體"/>
        <family val="4"/>
        <charset val="136"/>
      </rPr>
      <t>地方款</t>
    </r>
    <r>
      <rPr>
        <sz val="10"/>
        <color theme="1"/>
        <rFont val="Times New Roman"/>
        <family val="1"/>
      </rPr>
      <t>)</t>
    </r>
    <phoneticPr fontId="41" type="noConversion"/>
  </si>
  <si>
    <t>第一批次治理工程已核中央經費(千元)</t>
    <phoneticPr fontId="41" type="noConversion"/>
  </si>
  <si>
    <t>第一批次治理工程已核地方自籌經費(千元)</t>
    <phoneticPr fontId="41" type="noConversion"/>
  </si>
  <si>
    <t>第二批次治理工程已核中央經費(千元)</t>
    <phoneticPr fontId="41" type="noConversion"/>
  </si>
  <si>
    <t>第二批次治理工程已核地方自籌經費(千元)</t>
    <phoneticPr fontId="41" type="noConversion"/>
  </si>
  <si>
    <t>總核定經費(千元)</t>
    <phoneticPr fontId="41" type="noConversion"/>
  </si>
  <si>
    <t>第一批次治理工程</t>
    <phoneticPr fontId="41" type="noConversion"/>
  </si>
  <si>
    <t>第二批次治理工程</t>
    <phoneticPr fontId="41" type="noConversion"/>
  </si>
  <si>
    <t>水系修正</t>
    <phoneticPr fontId="18" type="noConversion"/>
  </si>
  <si>
    <t>老街溪水系</t>
    <phoneticPr fontId="18" type="noConversion"/>
  </si>
  <si>
    <t>社子溪水系</t>
    <phoneticPr fontId="18" type="noConversion"/>
  </si>
  <si>
    <t>埔心溪排水系統</t>
    <phoneticPr fontId="18" type="noConversion"/>
  </si>
  <si>
    <t>溝貝幹線排水系統</t>
    <phoneticPr fontId="18" type="noConversion"/>
  </si>
  <si>
    <t>新豐溪支流排水系統</t>
    <phoneticPr fontId="18" type="noConversion"/>
  </si>
  <si>
    <t>田寮排水系統</t>
    <phoneticPr fontId="18" type="noConversion"/>
  </si>
  <si>
    <t>后溪底、車籠埤排水系統</t>
    <phoneticPr fontId="18" type="noConversion"/>
  </si>
  <si>
    <t>中興段排水</t>
    <phoneticPr fontId="18" type="noConversion"/>
  </si>
  <si>
    <t>樹王埤、中興排水系統</t>
    <phoneticPr fontId="18" type="noConversion"/>
  </si>
  <si>
    <t>舊虎尾溪排水系統</t>
    <phoneticPr fontId="18" type="noConversion"/>
  </si>
  <si>
    <t>後溝子大排</t>
    <phoneticPr fontId="18" type="noConversion"/>
  </si>
  <si>
    <t>施厝寮大排</t>
    <phoneticPr fontId="18" type="noConversion"/>
  </si>
  <si>
    <t>大義崙排水</t>
    <phoneticPr fontId="18" type="noConversion"/>
  </si>
  <si>
    <t>馬公厝排水</t>
    <phoneticPr fontId="18" type="noConversion"/>
  </si>
  <si>
    <t>羊稠厝大排</t>
    <phoneticPr fontId="18" type="noConversion"/>
  </si>
  <si>
    <t>新港大排二</t>
    <phoneticPr fontId="18" type="noConversion"/>
  </si>
  <si>
    <t>有才寮大排</t>
    <phoneticPr fontId="18" type="noConversion"/>
  </si>
  <si>
    <t>八角亭大排</t>
    <phoneticPr fontId="18" type="noConversion"/>
  </si>
  <si>
    <t>新街大排</t>
    <phoneticPr fontId="18" type="noConversion"/>
  </si>
  <si>
    <t>牛挑灣溪</t>
    <phoneticPr fontId="18" type="noConversion"/>
  </si>
  <si>
    <t>延潭大排</t>
    <phoneticPr fontId="18" type="noConversion"/>
  </si>
  <si>
    <t>中央大排</t>
    <phoneticPr fontId="18" type="noConversion"/>
  </si>
  <si>
    <t>中央排水系統</t>
  </si>
  <si>
    <t>舊頂埤頭大排</t>
    <phoneticPr fontId="18" type="noConversion"/>
  </si>
  <si>
    <t>大義崙排水</t>
    <phoneticPr fontId="18" type="noConversion"/>
  </si>
  <si>
    <t>將軍區青鯤鯓社區部落防護治理工程</t>
    <phoneticPr fontId="18" type="noConversion"/>
  </si>
  <si>
    <t>塭仔抽水站防潮閘門治理工程</t>
    <phoneticPr fontId="18" type="noConversion"/>
  </si>
  <si>
    <t>施厝寮排水系統</t>
    <phoneticPr fontId="18" type="noConversion"/>
  </si>
  <si>
    <t>大義崙排水系統</t>
    <phoneticPr fontId="18" type="noConversion"/>
  </si>
  <si>
    <t>馬公厝排水系統</t>
    <phoneticPr fontId="18" type="noConversion"/>
  </si>
  <si>
    <t>羊稠厝排水系統</t>
    <phoneticPr fontId="18" type="noConversion"/>
  </si>
  <si>
    <t>下崙排水、新港大排二及蚶子寮大排排水系統</t>
    <phoneticPr fontId="18" type="noConversion"/>
  </si>
  <si>
    <t>有才寮排水系統</t>
    <phoneticPr fontId="18" type="noConversion"/>
  </si>
  <si>
    <t>八角亭排水系統</t>
    <phoneticPr fontId="18" type="noConversion"/>
  </si>
  <si>
    <t>新街大排排水系統</t>
    <phoneticPr fontId="18" type="noConversion"/>
  </si>
  <si>
    <t>牛挑灣排水系統</t>
    <phoneticPr fontId="18" type="noConversion"/>
  </si>
  <si>
    <t>延潭排水系統</t>
    <phoneticPr fontId="18" type="noConversion"/>
  </si>
  <si>
    <t>中央排水系統</t>
    <phoneticPr fontId="18" type="noConversion"/>
  </si>
  <si>
    <t>新虎尾溪水系</t>
    <phoneticPr fontId="18" type="noConversion"/>
  </si>
  <si>
    <t>石龜溪支流</t>
    <phoneticPr fontId="18" type="noConversion"/>
  </si>
  <si>
    <t>荷包嶼排水系統</t>
    <phoneticPr fontId="18" type="noConversion"/>
  </si>
  <si>
    <t>八掌溪支流排水系統</t>
    <phoneticPr fontId="18" type="noConversion"/>
  </si>
  <si>
    <t>六腳排水系統</t>
    <phoneticPr fontId="18" type="noConversion"/>
  </si>
  <si>
    <t>六腳鰲鼓排水系統</t>
  </si>
  <si>
    <t>新埤排水系統</t>
    <phoneticPr fontId="18" type="noConversion"/>
  </si>
  <si>
    <t>龍宮溪排水系統</t>
    <phoneticPr fontId="18" type="noConversion"/>
  </si>
  <si>
    <t>埤子頭排水系統</t>
    <phoneticPr fontId="18" type="noConversion"/>
  </si>
  <si>
    <t>朴子溪支流</t>
    <phoneticPr fontId="18" type="noConversion"/>
  </si>
  <si>
    <t>三疊溪支流排水系統</t>
    <phoneticPr fontId="18" type="noConversion"/>
  </si>
  <si>
    <t>金陵排水系統</t>
    <phoneticPr fontId="18" type="noConversion"/>
  </si>
  <si>
    <t>將軍溪排水</t>
    <phoneticPr fontId="18" type="noConversion"/>
  </si>
  <si>
    <t>鹽水溪排水系統</t>
    <phoneticPr fontId="18" type="noConversion"/>
  </si>
  <si>
    <t>菁寮排水</t>
    <phoneticPr fontId="18" type="noConversion"/>
  </si>
  <si>
    <t>新田寮排水</t>
    <phoneticPr fontId="18" type="noConversion"/>
  </si>
  <si>
    <t>木柵中排</t>
    <phoneticPr fontId="18" type="noConversion"/>
  </si>
  <si>
    <t>虎頭溪排水</t>
    <phoneticPr fontId="18" type="noConversion"/>
  </si>
  <si>
    <t>三疊溪支流排水系統</t>
    <phoneticPr fontId="18" type="noConversion"/>
  </si>
  <si>
    <t>港尾大排</t>
    <phoneticPr fontId="18" type="noConversion"/>
  </si>
  <si>
    <t>石龜溪支流排水系統</t>
    <phoneticPr fontId="18" type="noConversion"/>
  </si>
  <si>
    <t>荷包嶼排水系統</t>
    <phoneticPr fontId="18" type="noConversion"/>
  </si>
  <si>
    <t>六腳鰲鼓排水系統</t>
    <phoneticPr fontId="18" type="noConversion"/>
  </si>
  <si>
    <t>新埤排水系統</t>
    <phoneticPr fontId="18" type="noConversion"/>
  </si>
  <si>
    <t>龍宮溪排水系統</t>
    <phoneticPr fontId="18" type="noConversion"/>
  </si>
  <si>
    <t>埤子頭排水系統</t>
    <phoneticPr fontId="18" type="noConversion"/>
  </si>
  <si>
    <t>朴子溪支流排水系統</t>
    <phoneticPr fontId="18" type="noConversion"/>
  </si>
  <si>
    <t>金陵排水系統</t>
    <phoneticPr fontId="18" type="noConversion"/>
  </si>
  <si>
    <t>將軍溪水系排水系統</t>
    <phoneticPr fontId="18" type="noConversion"/>
  </si>
  <si>
    <t>鹽水溪排水及曾文溪排水系統</t>
    <phoneticPr fontId="18" type="noConversion"/>
  </si>
  <si>
    <t>後鎮菁寮排水系統</t>
    <phoneticPr fontId="18" type="noConversion"/>
  </si>
  <si>
    <t>新田寮排水系統</t>
    <phoneticPr fontId="18" type="noConversion"/>
  </si>
  <si>
    <t>上坑排水</t>
    <phoneticPr fontId="18" type="noConversion"/>
  </si>
  <si>
    <t>龜子港排水</t>
    <phoneticPr fontId="18" type="noConversion"/>
  </si>
  <si>
    <t>下茄苳排水</t>
    <phoneticPr fontId="18" type="noConversion"/>
  </si>
  <si>
    <t>劉厝排水</t>
    <phoneticPr fontId="18" type="noConversion"/>
  </si>
  <si>
    <t>菁寮排水</t>
    <phoneticPr fontId="18" type="noConversion"/>
  </si>
  <si>
    <t>新田寮水排水系統</t>
    <phoneticPr fontId="18" type="noConversion"/>
  </si>
  <si>
    <t>錦湖排水</t>
    <phoneticPr fontId="18" type="noConversion"/>
  </si>
  <si>
    <t>錦湖地區排水系統</t>
  </si>
  <si>
    <t>烏樹林排水</t>
    <phoneticPr fontId="18" type="noConversion"/>
  </si>
  <si>
    <t>山上排水</t>
    <phoneticPr fontId="18" type="noConversion"/>
  </si>
  <si>
    <t>烏樹林排水</t>
    <phoneticPr fontId="18" type="noConversion"/>
  </si>
  <si>
    <t>旗山地區排水系統-鯤洲排水、溪洲排水</t>
    <phoneticPr fontId="18" type="noConversion"/>
  </si>
  <si>
    <t>土庫排水系統</t>
    <phoneticPr fontId="18" type="noConversion"/>
  </si>
  <si>
    <t>美濃地區排水系統</t>
    <phoneticPr fontId="18" type="noConversion"/>
  </si>
  <si>
    <t>二仁溪支排</t>
    <phoneticPr fontId="18" type="noConversion"/>
  </si>
  <si>
    <t>典寶溪排水系統</t>
    <phoneticPr fontId="18" type="noConversion"/>
  </si>
  <si>
    <t>湖內地區排水系統</t>
    <phoneticPr fontId="18" type="noConversion"/>
  </si>
  <si>
    <t>員林大排排水系統</t>
    <phoneticPr fontId="18" type="noConversion"/>
  </si>
  <si>
    <t>番雅溝排水系統</t>
    <phoneticPr fontId="18" type="noConversion"/>
  </si>
  <si>
    <t>彰化山寮排水系統(含大竹坑排水)</t>
    <phoneticPr fontId="18" type="noConversion"/>
  </si>
  <si>
    <t>舊濁水溪排水系統</t>
    <phoneticPr fontId="18" type="noConversion"/>
  </si>
  <si>
    <t>龜子港排水系統</t>
    <phoneticPr fontId="18" type="noConversion"/>
  </si>
  <si>
    <t>錦湖地區排水系統</t>
    <phoneticPr fontId="18" type="noConversion"/>
  </si>
  <si>
    <t>湖內排水系統</t>
    <phoneticPr fontId="18" type="noConversion"/>
  </si>
  <si>
    <t>旗山區手巾寮排水增設抽水平台工程</t>
    <phoneticPr fontId="18" type="noConversion"/>
  </si>
  <si>
    <t>手巾寮排水</t>
    <phoneticPr fontId="18" type="noConversion"/>
  </si>
  <si>
    <t>東港溪支流排水系統</t>
  </si>
  <si>
    <t>保力溪水系</t>
  </si>
  <si>
    <t>林邊溪水系</t>
    <phoneticPr fontId="18" type="noConversion"/>
  </si>
  <si>
    <t>安岐排水</t>
    <phoneticPr fontId="18" type="noConversion"/>
  </si>
  <si>
    <t>金沙溪排水系統</t>
    <phoneticPr fontId="18" type="noConversion"/>
  </si>
  <si>
    <t>吉安溪水系</t>
    <phoneticPr fontId="18" type="noConversion"/>
  </si>
  <si>
    <t>西湖溪水系</t>
    <phoneticPr fontId="18" type="noConversion"/>
  </si>
  <si>
    <t>山腳排水</t>
    <phoneticPr fontId="18" type="noConversion"/>
  </si>
  <si>
    <t>旱溪水系</t>
    <phoneticPr fontId="18" type="noConversion"/>
  </si>
  <si>
    <t>大義崙大排</t>
    <phoneticPr fontId="18" type="noConversion"/>
  </si>
  <si>
    <t>牛挑灣溪</t>
    <phoneticPr fontId="18" type="noConversion"/>
  </si>
  <si>
    <t>考試潭排水</t>
    <phoneticPr fontId="18" type="noConversion"/>
  </si>
  <si>
    <t>考試潭排水系統</t>
  </si>
  <si>
    <t>外溪洲排水系統</t>
    <phoneticPr fontId="18" type="noConversion"/>
  </si>
  <si>
    <t>金陵排水系統</t>
    <phoneticPr fontId="18" type="noConversion"/>
  </si>
  <si>
    <t>埤子頭排水系統</t>
    <phoneticPr fontId="18" type="noConversion"/>
  </si>
  <si>
    <t>龍宮溪排水系統</t>
    <phoneticPr fontId="18" type="noConversion"/>
  </si>
  <si>
    <t>栗子崙排水</t>
    <phoneticPr fontId="18" type="noConversion"/>
  </si>
  <si>
    <t>栗子崙排水系統</t>
  </si>
  <si>
    <t>內溪洲排水</t>
    <phoneticPr fontId="18" type="noConversion"/>
  </si>
  <si>
    <t>東石海埔地排水系統</t>
    <phoneticPr fontId="18" type="noConversion"/>
  </si>
  <si>
    <t>塭港排水系統</t>
  </si>
  <si>
    <t>塭港排水系統</t>
    <phoneticPr fontId="18" type="noConversion"/>
  </si>
  <si>
    <t>六腳排水系統</t>
    <phoneticPr fontId="18" type="noConversion"/>
  </si>
  <si>
    <t>栗子崙排水</t>
    <phoneticPr fontId="18" type="noConversion"/>
  </si>
  <si>
    <t>虎頭溪排水系統</t>
    <phoneticPr fontId="18" type="noConversion"/>
  </si>
  <si>
    <t>港尾溝溪排水系統</t>
    <phoneticPr fontId="18" type="noConversion"/>
  </si>
  <si>
    <r>
      <rPr>
        <sz val="14"/>
        <rFont val="標楷體"/>
        <family val="4"/>
        <charset val="136"/>
      </rPr>
      <t>旗山地區排水系統</t>
    </r>
    <r>
      <rPr>
        <sz val="14"/>
        <rFont val="Times New Roman"/>
        <family val="1"/>
      </rPr>
      <t xml:space="preserve"> /</t>
    </r>
    <r>
      <rPr>
        <sz val="14"/>
        <rFont val="標楷體"/>
        <family val="4"/>
        <charset val="136"/>
      </rPr>
      <t>大林排水</t>
    </r>
    <phoneticPr fontId="18" type="noConversion"/>
  </si>
  <si>
    <t>客人埤排水</t>
    <phoneticPr fontId="18" type="noConversion"/>
  </si>
  <si>
    <r>
      <rPr>
        <sz val="14"/>
        <rFont val="標楷體"/>
        <family val="4"/>
        <charset val="136"/>
      </rPr>
      <t>大樹區大坑排水自強橋至三和橋區段護岸治理工程</t>
    </r>
    <r>
      <rPr>
        <sz val="14"/>
        <rFont val="Times New Roman"/>
        <family val="1"/>
      </rPr>
      <t xml:space="preserve"> </t>
    </r>
    <phoneticPr fontId="18" type="noConversion"/>
  </si>
  <si>
    <t>大樹區井腳里湖底排水上游護岸治理工程</t>
    <phoneticPr fontId="18" type="noConversion"/>
  </si>
  <si>
    <t>北溝排水系統</t>
    <phoneticPr fontId="18" type="noConversion"/>
  </si>
  <si>
    <t>大湖埤排水</t>
    <phoneticPr fontId="18" type="noConversion"/>
  </si>
  <si>
    <t>埔溝排水</t>
    <phoneticPr fontId="18" type="noConversion"/>
  </si>
  <si>
    <r>
      <rPr>
        <sz val="14"/>
        <rFont val="標楷體"/>
        <family val="4"/>
        <charset val="136"/>
      </rPr>
      <t>後勁溪排水系統</t>
    </r>
    <r>
      <rPr>
        <sz val="14"/>
        <rFont val="Times New Roman"/>
        <family val="1"/>
      </rPr>
      <t>(</t>
    </r>
    <r>
      <rPr>
        <sz val="14"/>
        <rFont val="標楷體"/>
        <family val="4"/>
        <charset val="136"/>
      </rPr>
      <t>獅龍溪排水</t>
    </r>
    <r>
      <rPr>
        <sz val="14"/>
        <rFont val="Times New Roman"/>
        <family val="1"/>
      </rPr>
      <t>)</t>
    </r>
    <phoneticPr fontId="18" type="noConversion"/>
  </si>
  <si>
    <t>竹子門排水系統</t>
    <phoneticPr fontId="18" type="noConversion"/>
  </si>
  <si>
    <r>
      <rPr>
        <sz val="14"/>
        <rFont val="標楷體"/>
        <family val="4"/>
        <charset val="136"/>
      </rPr>
      <t>角宿排水系統</t>
    </r>
    <r>
      <rPr>
        <sz val="14"/>
        <rFont val="Times New Roman"/>
        <family val="1"/>
      </rPr>
      <t>/</t>
    </r>
    <r>
      <rPr>
        <sz val="14"/>
        <rFont val="標楷體"/>
        <family val="4"/>
        <charset val="136"/>
      </rPr>
      <t>角宿排水支線</t>
    </r>
    <phoneticPr fontId="18" type="noConversion"/>
  </si>
  <si>
    <t>廣興排水</t>
    <phoneticPr fontId="18" type="noConversion"/>
  </si>
  <si>
    <r>
      <rPr>
        <sz val="14"/>
        <rFont val="標楷體"/>
        <family val="4"/>
        <charset val="136"/>
      </rPr>
      <t>後鄉排水系統</t>
    </r>
    <r>
      <rPr>
        <sz val="14"/>
        <rFont val="Times New Roman"/>
        <family val="1"/>
      </rPr>
      <t>/</t>
    </r>
    <r>
      <rPr>
        <sz val="14"/>
        <rFont val="標楷體"/>
        <family val="4"/>
        <charset val="136"/>
      </rPr>
      <t>後鄉排水支線</t>
    </r>
    <phoneticPr fontId="18" type="noConversion"/>
  </si>
  <si>
    <t>復興渠田厝支線</t>
    <phoneticPr fontId="18" type="noConversion"/>
  </si>
  <si>
    <t>岡山區中崙寮溪護岸治理工程</t>
    <phoneticPr fontId="18" type="noConversion"/>
  </si>
  <si>
    <t>大樹地區排水系統</t>
    <phoneticPr fontId="18" type="noConversion"/>
  </si>
  <si>
    <t>後勁溪排水系統</t>
    <phoneticPr fontId="18" type="noConversion"/>
  </si>
  <si>
    <t>尖山排水系統</t>
    <phoneticPr fontId="18" type="noConversion"/>
  </si>
  <si>
    <t>中墩排水</t>
    <phoneticPr fontId="18" type="noConversion"/>
  </si>
  <si>
    <t>湖下區排</t>
    <phoneticPr fontId="18" type="noConversion"/>
  </si>
  <si>
    <t>后壟溪排水系統</t>
    <phoneticPr fontId="18" type="noConversion"/>
  </si>
  <si>
    <t>治理工程總改善面積
(公頃)</t>
    <phoneticPr fontId="18" type="noConversion"/>
  </si>
  <si>
    <r>
      <t>曾文溪水系及鹽水溪支流排水系統</t>
    </r>
    <r>
      <rPr>
        <sz val="14"/>
        <rFont val="Times New Roman"/>
        <family val="1"/>
      </rPr>
      <t>-</t>
    </r>
    <r>
      <rPr>
        <sz val="14"/>
        <rFont val="標楷體"/>
        <family val="4"/>
        <charset val="136"/>
      </rPr>
      <t>溪尾排水系統及虎頭溪排水系統</t>
    </r>
    <r>
      <rPr>
        <sz val="14"/>
        <rFont val="Times New Roman"/>
        <family val="1"/>
      </rPr>
      <t>(</t>
    </r>
    <r>
      <rPr>
        <sz val="14"/>
        <rFont val="標楷體"/>
        <family val="4"/>
        <charset val="136"/>
      </rPr>
      <t>含衛生</t>
    </r>
    <r>
      <rPr>
        <sz val="14"/>
        <rFont val="Times New Roman"/>
        <family val="1"/>
      </rPr>
      <t>1</t>
    </r>
    <r>
      <rPr>
        <sz val="14"/>
        <rFont val="標楷體"/>
        <family val="4"/>
        <charset val="136"/>
      </rPr>
      <t>號排水</t>
    </r>
    <r>
      <rPr>
        <sz val="14"/>
        <rFont val="Times New Roman"/>
        <family val="1"/>
      </rPr>
      <t>)</t>
    </r>
    <phoneticPr fontId="18" type="noConversion"/>
  </si>
  <si>
    <r>
      <rPr>
        <sz val="14"/>
        <rFont val="標楷體"/>
        <family val="4"/>
        <charset val="136"/>
      </rPr>
      <t>楓港溪水系</t>
    </r>
  </si>
  <si>
    <r>
      <rPr>
        <sz val="14"/>
        <rFont val="標楷體"/>
        <family val="4"/>
        <charset val="136"/>
      </rPr>
      <t>東港溪支流排水系統</t>
    </r>
    <r>
      <rPr>
        <sz val="14"/>
        <rFont val="Times New Roman"/>
        <family val="1"/>
      </rPr>
      <t>/</t>
    </r>
    <r>
      <rPr>
        <sz val="14"/>
        <rFont val="標楷體"/>
        <family val="4"/>
        <charset val="136"/>
      </rPr>
      <t>頭溝水排水</t>
    </r>
    <phoneticPr fontId="18" type="noConversion"/>
  </si>
  <si>
    <r>
      <rPr>
        <sz val="14"/>
        <rFont val="標楷體"/>
        <family val="4"/>
        <charset val="136"/>
      </rPr>
      <t>保力溪水系</t>
    </r>
    <r>
      <rPr>
        <sz val="14"/>
        <rFont val="Times New Roman"/>
        <family val="1"/>
      </rPr>
      <t>/</t>
    </r>
    <r>
      <rPr>
        <sz val="14"/>
        <rFont val="標楷體"/>
        <family val="4"/>
        <charset val="136"/>
      </rPr>
      <t>保力溪</t>
    </r>
    <phoneticPr fontId="18" type="noConversion"/>
  </si>
  <si>
    <r>
      <rPr>
        <sz val="14"/>
        <rFont val="標楷體"/>
        <family val="4"/>
        <charset val="136"/>
      </rPr>
      <t>東港溪支流排水系統</t>
    </r>
    <r>
      <rPr>
        <sz val="14"/>
        <rFont val="Times New Roman"/>
        <family val="1"/>
      </rPr>
      <t>/</t>
    </r>
    <r>
      <rPr>
        <sz val="14"/>
        <rFont val="標楷體"/>
        <family val="4"/>
        <charset val="136"/>
      </rPr>
      <t>溪州溪排水</t>
    </r>
  </si>
  <si>
    <r>
      <rPr>
        <sz val="14"/>
        <rFont val="標楷體"/>
        <family val="4"/>
        <charset val="136"/>
      </rPr>
      <t>武洛溪排水系統</t>
    </r>
    <r>
      <rPr>
        <sz val="14"/>
        <rFont val="Times New Roman"/>
        <family val="1"/>
      </rPr>
      <t>/</t>
    </r>
    <r>
      <rPr>
        <sz val="14"/>
        <rFont val="標楷體"/>
        <family val="4"/>
        <charset val="136"/>
      </rPr>
      <t>武洛溪排水</t>
    </r>
  </si>
  <si>
    <r>
      <rPr>
        <sz val="14"/>
        <rFont val="標楷體"/>
        <family val="4"/>
        <charset val="136"/>
      </rPr>
      <t>東港溪支流排水系統</t>
    </r>
    <r>
      <rPr>
        <sz val="14"/>
        <rFont val="Times New Roman"/>
        <family val="1"/>
      </rPr>
      <t>/</t>
    </r>
    <r>
      <rPr>
        <sz val="14"/>
        <rFont val="標楷體"/>
        <family val="4"/>
        <charset val="136"/>
      </rPr>
      <t>民治溪排水</t>
    </r>
    <phoneticPr fontId="18" type="noConversion"/>
  </si>
  <si>
    <r>
      <rPr>
        <sz val="14"/>
        <rFont val="標楷體"/>
        <family val="4"/>
        <charset val="136"/>
      </rPr>
      <t>林邊溪</t>
    </r>
  </si>
  <si>
    <r>
      <rPr>
        <sz val="14"/>
        <rFont val="標楷體"/>
        <family val="4"/>
        <charset val="136"/>
      </rPr>
      <t>保力溪水系</t>
    </r>
    <r>
      <rPr>
        <sz val="14"/>
        <rFont val="Times New Roman"/>
        <family val="1"/>
      </rPr>
      <t>/</t>
    </r>
    <r>
      <rPr>
        <sz val="14"/>
        <rFont val="標楷體"/>
        <family val="4"/>
        <charset val="136"/>
      </rPr>
      <t>虎頭山排水</t>
    </r>
    <phoneticPr fontId="18" type="noConversion"/>
  </si>
  <si>
    <r>
      <rPr>
        <sz val="14"/>
        <rFont val="標楷體"/>
        <family val="4"/>
        <charset val="136"/>
      </rPr>
      <t>東港溪支流排水系統</t>
    </r>
    <r>
      <rPr>
        <sz val="14"/>
        <rFont val="Times New Roman"/>
        <family val="1"/>
      </rPr>
      <t>/</t>
    </r>
    <r>
      <rPr>
        <sz val="14"/>
        <rFont val="標楷體"/>
        <family val="4"/>
        <charset val="136"/>
      </rPr>
      <t>麟洛溪排水</t>
    </r>
  </si>
  <si>
    <r>
      <rPr>
        <sz val="14"/>
        <rFont val="標楷體"/>
        <family val="4"/>
        <charset val="136"/>
      </rPr>
      <t>林邊溪水系支流排水</t>
    </r>
    <r>
      <rPr>
        <sz val="14"/>
        <rFont val="Times New Roman"/>
        <family val="1"/>
      </rPr>
      <t>/</t>
    </r>
    <r>
      <rPr>
        <sz val="14"/>
        <rFont val="標楷體"/>
        <family val="4"/>
        <charset val="136"/>
      </rPr>
      <t>塭仔一號、塭仔二號排水</t>
    </r>
    <phoneticPr fontId="18" type="noConversion"/>
  </si>
  <si>
    <r>
      <rPr>
        <sz val="14"/>
        <rFont val="標楷體"/>
        <family val="4"/>
        <charset val="136"/>
      </rPr>
      <t>東港溪支流排水系統</t>
    </r>
    <r>
      <rPr>
        <sz val="14"/>
        <rFont val="Times New Roman"/>
        <family val="1"/>
      </rPr>
      <t>/</t>
    </r>
    <r>
      <rPr>
        <sz val="14"/>
        <rFont val="標楷體"/>
        <family val="4"/>
        <charset val="136"/>
      </rPr>
      <t>魚池溝排水</t>
    </r>
    <phoneticPr fontId="18" type="noConversion"/>
  </si>
  <si>
    <r>
      <rPr>
        <sz val="14"/>
        <rFont val="標楷體"/>
        <family val="4"/>
        <charset val="136"/>
      </rPr>
      <t>牛埔溪排水</t>
    </r>
    <r>
      <rPr>
        <sz val="14"/>
        <rFont val="Times New Roman"/>
        <family val="1"/>
      </rPr>
      <t>/</t>
    </r>
    <r>
      <rPr>
        <sz val="14"/>
        <rFont val="標楷體"/>
        <family val="4"/>
        <charset val="136"/>
      </rPr>
      <t>東港第一大排水</t>
    </r>
  </si>
  <si>
    <r>
      <rPr>
        <sz val="14"/>
        <rFont val="標楷體"/>
        <family val="4"/>
        <charset val="136"/>
      </rPr>
      <t>得子口溪排水系統</t>
    </r>
  </si>
  <si>
    <r>
      <rPr>
        <sz val="14"/>
        <rFont val="標楷體"/>
        <family val="4"/>
        <charset val="136"/>
      </rPr>
      <t>龍井大排排水系統</t>
    </r>
    <phoneticPr fontId="18" type="noConversion"/>
  </si>
  <si>
    <t>(4)</t>
  </si>
  <si>
    <t>(5)</t>
  </si>
  <si>
    <t>(6)</t>
  </si>
  <si>
    <t>旱溪排水</t>
    <phoneticPr fontId="18" type="noConversion"/>
  </si>
  <si>
    <t>後溝子排水及大東中排排水系統</t>
    <phoneticPr fontId="18" type="noConversion"/>
  </si>
  <si>
    <t>許秀才排水系統</t>
    <phoneticPr fontId="18" type="noConversion"/>
  </si>
  <si>
    <t>曾文溪水系及鹽水溪支流排水系統-溪尾排水系統及虎頭溪排水系統(含衛生1號排水)</t>
    <phoneticPr fontId="18" type="noConversion"/>
  </si>
  <si>
    <t>漚汪排水系統</t>
    <phoneticPr fontId="18" type="noConversion"/>
  </si>
  <si>
    <t>日新溪排水系統</t>
    <phoneticPr fontId="18" type="noConversion"/>
  </si>
  <si>
    <t>喜樹排水系統</t>
  </si>
  <si>
    <t>錦湖排水系統</t>
    <phoneticPr fontId="18" type="noConversion"/>
  </si>
  <si>
    <t>永康排水系統</t>
    <phoneticPr fontId="18" type="noConversion"/>
  </si>
  <si>
    <t>鹿耳門排水系統</t>
    <phoneticPr fontId="18" type="noConversion"/>
  </si>
  <si>
    <t>善化區茄拔排水護岸（第二期）及分洪治理工程</t>
    <phoneticPr fontId="18" type="noConversion"/>
  </si>
  <si>
    <t>劉厝排水系統</t>
    <phoneticPr fontId="18" type="noConversion"/>
  </si>
  <si>
    <r>
      <t>劉厝排水系統</t>
    </r>
    <r>
      <rPr>
        <sz val="13"/>
        <rFont val="Times New Roman"/>
        <family val="1"/>
      </rPr>
      <t>(</t>
    </r>
    <r>
      <rPr>
        <sz val="13"/>
        <rFont val="標楷體"/>
        <family val="4"/>
        <charset val="136"/>
      </rPr>
      <t>含大寮排水</t>
    </r>
    <r>
      <rPr>
        <sz val="13"/>
        <rFont val="Times New Roman"/>
        <family val="1"/>
      </rPr>
      <t>)</t>
    </r>
    <phoneticPr fontId="18" type="noConversion"/>
  </si>
  <si>
    <t>大腳腿排水系統</t>
    <phoneticPr fontId="18" type="noConversion"/>
  </si>
  <si>
    <t>頭港排水系統</t>
    <phoneticPr fontId="18" type="noConversion"/>
  </si>
  <si>
    <r>
      <t>曾文溪水系支流排水</t>
    </r>
    <r>
      <rPr>
        <sz val="14"/>
        <rFont val="Times New Roman"/>
        <family val="1"/>
      </rPr>
      <t>-</t>
    </r>
    <r>
      <rPr>
        <sz val="14"/>
        <rFont val="標楷體"/>
        <family val="4"/>
        <charset val="136"/>
      </rPr>
      <t>後堀、內江、大內、石子瀨、山上及後營等排水</t>
    </r>
    <phoneticPr fontId="18" type="noConversion"/>
  </si>
  <si>
    <t>中崙寮排水</t>
    <phoneticPr fontId="18" type="noConversion"/>
  </si>
  <si>
    <t>後鄉排水系統</t>
    <phoneticPr fontId="18" type="noConversion"/>
  </si>
  <si>
    <t>林邊排水系統</t>
    <phoneticPr fontId="18" type="noConversion"/>
  </si>
  <si>
    <t>吉安溪水系</t>
    <phoneticPr fontId="18" type="noConversion"/>
  </si>
  <si>
    <r>
      <t>曾文溪水系及鹽水溪支流排水系統</t>
    </r>
    <r>
      <rPr>
        <sz val="14"/>
        <color theme="1"/>
        <rFont val="Times New Roman"/>
        <family val="1"/>
      </rPr>
      <t>-</t>
    </r>
    <r>
      <rPr>
        <sz val="14"/>
        <color theme="1"/>
        <rFont val="標楷體"/>
        <family val="4"/>
        <charset val="136"/>
      </rPr>
      <t>溪尾排水系統及虎頭溪排水系統</t>
    </r>
    <r>
      <rPr>
        <sz val="14"/>
        <color theme="1"/>
        <rFont val="Times New Roman"/>
        <family val="1"/>
      </rPr>
      <t>(</t>
    </r>
    <r>
      <rPr>
        <sz val="14"/>
        <color theme="1"/>
        <rFont val="標楷體"/>
        <family val="4"/>
        <charset val="136"/>
      </rPr>
      <t>含衛生</t>
    </r>
    <r>
      <rPr>
        <sz val="14"/>
        <color theme="1"/>
        <rFont val="Times New Roman"/>
        <family val="1"/>
      </rPr>
      <t>1</t>
    </r>
    <r>
      <rPr>
        <sz val="14"/>
        <color theme="1"/>
        <rFont val="標楷體"/>
        <family val="4"/>
        <charset val="136"/>
      </rPr>
      <t>號排水</t>
    </r>
    <r>
      <rPr>
        <sz val="14"/>
        <color theme="1"/>
        <rFont val="Times New Roman"/>
        <family val="1"/>
      </rPr>
      <t>)</t>
    </r>
    <phoneticPr fontId="18" type="noConversion"/>
  </si>
  <si>
    <r>
      <t>劉厝排水系統</t>
    </r>
    <r>
      <rPr>
        <sz val="14"/>
        <color theme="1"/>
        <rFont val="Times New Roman"/>
        <family val="1"/>
      </rPr>
      <t>(</t>
    </r>
    <r>
      <rPr>
        <sz val="14"/>
        <color theme="1"/>
        <rFont val="標楷體"/>
        <family val="4"/>
        <charset val="136"/>
      </rPr>
      <t>含大寮排水</t>
    </r>
    <r>
      <rPr>
        <sz val="14"/>
        <color theme="1"/>
        <rFont val="Times New Roman"/>
        <family val="1"/>
      </rPr>
      <t>)</t>
    </r>
    <phoneticPr fontId="18" type="noConversion"/>
  </si>
  <si>
    <r>
      <t>曾文溪水系支流排水</t>
    </r>
    <r>
      <rPr>
        <sz val="14"/>
        <color theme="1"/>
        <rFont val="Times New Roman"/>
        <family val="1"/>
      </rPr>
      <t>-</t>
    </r>
    <r>
      <rPr>
        <sz val="14"/>
        <color theme="1"/>
        <rFont val="標楷體"/>
        <family val="4"/>
        <charset val="136"/>
      </rPr>
      <t>後堀、內江、大內、石子瀨、山上及後營等排水</t>
    </r>
    <phoneticPr fontId="18" type="noConversion"/>
  </si>
  <si>
    <r>
      <rPr>
        <sz val="14"/>
        <color theme="1"/>
        <rFont val="標楷體"/>
        <family val="4"/>
        <charset val="136"/>
      </rPr>
      <t>楓港溪水系</t>
    </r>
  </si>
  <si>
    <t>安岐排水</t>
    <phoneticPr fontId="18" type="noConversion"/>
  </si>
  <si>
    <t>中墩排水</t>
    <phoneticPr fontId="18" type="noConversion"/>
  </si>
  <si>
    <t>湖下區排</t>
    <phoneticPr fontId="18" type="noConversion"/>
  </si>
  <si>
    <t>(7)</t>
  </si>
  <si>
    <t>(8)</t>
  </si>
  <si>
    <t>(9)</t>
  </si>
  <si>
    <t>(10)</t>
  </si>
  <si>
    <t>(11)</t>
  </si>
  <si>
    <t>(12)</t>
  </si>
  <si>
    <t>106-B-11-13-F-003-00-0</t>
  </si>
  <si>
    <t>106-B-11-13-F-004-00-0</t>
  </si>
  <si>
    <t>107/7/24</t>
  </si>
  <si>
    <t>項次</t>
    <phoneticPr fontId="18" type="noConversion"/>
  </si>
  <si>
    <t>河川局</t>
    <phoneticPr fontId="18" type="noConversion"/>
  </si>
  <si>
    <t>縣市別</t>
    <phoneticPr fontId="18" type="noConversion"/>
  </si>
  <si>
    <t>鄉鎮市</t>
    <phoneticPr fontId="18" type="noConversion"/>
  </si>
  <si>
    <t>水系</t>
    <phoneticPr fontId="18" type="noConversion"/>
  </si>
  <si>
    <t>執行單位</t>
    <phoneticPr fontId="18" type="noConversion"/>
  </si>
  <si>
    <t>工程名稱</t>
    <phoneticPr fontId="18" type="noConversion"/>
  </si>
  <si>
    <r>
      <t>工程內容</t>
    </r>
    <r>
      <rPr>
        <sz val="12"/>
        <rFont val="Times New Roman"/>
        <family val="1"/>
      </rPr>
      <t/>
    </r>
    <phoneticPr fontId="18" type="noConversion"/>
  </si>
  <si>
    <t>總經費需求
(千元)</t>
    <phoneticPr fontId="18" type="noConversion"/>
  </si>
  <si>
    <t>總中央款工程費
(含橋梁中央款)
(千元)</t>
    <phoneticPr fontId="18" type="noConversion"/>
  </si>
  <si>
    <t>一般工程費
(不含橋樑)</t>
    <phoneticPr fontId="18" type="noConversion"/>
  </si>
  <si>
    <t>工程費</t>
    <phoneticPr fontId="18" type="noConversion"/>
  </si>
  <si>
    <t>中央負擔用地費合計(千元)</t>
    <phoneticPr fontId="18" type="noConversion"/>
  </si>
  <si>
    <t>用地費</t>
    <phoneticPr fontId="18" type="noConversion"/>
  </si>
  <si>
    <t>中央補助橋樑費合計(千元)</t>
    <phoneticPr fontId="18" type="noConversion"/>
  </si>
  <si>
    <t>橋梁改建費</t>
    <phoneticPr fontId="18" type="noConversion"/>
  </si>
  <si>
    <t>橋梁總工程費(千元)</t>
    <phoneticPr fontId="18" type="noConversion"/>
  </si>
  <si>
    <t>實際用地費需求(千元)</t>
    <phoneticPr fontId="18" type="noConversion"/>
  </si>
  <si>
    <t>目前總經費需求(中央款)(千元)</t>
    <phoneticPr fontId="18" type="noConversion"/>
  </si>
  <si>
    <t>預計用地取得日期</t>
    <phoneticPr fontId="18" type="noConversion"/>
  </si>
  <si>
    <t>預定設計案勞務標決標日期</t>
    <phoneticPr fontId="18" type="noConversion"/>
  </si>
  <si>
    <t>預計辦理測設日期</t>
    <phoneticPr fontId="18" type="noConversion"/>
  </si>
  <si>
    <t>預定發包日期</t>
    <phoneticPr fontId="18" type="noConversion"/>
  </si>
  <si>
    <t>預定開工日期</t>
    <phoneticPr fontId="18" type="noConversion"/>
  </si>
  <si>
    <t>預定完工日期</t>
    <phoneticPr fontId="18" type="noConversion"/>
  </si>
  <si>
    <t>總長度</t>
    <phoneticPr fontId="18" type="noConversion"/>
  </si>
  <si>
    <t>總改善面積(公頃)</t>
    <phoneticPr fontId="18" type="noConversion"/>
  </si>
  <si>
    <t>已完成長度</t>
    <phoneticPr fontId="18" type="noConversion"/>
  </si>
  <si>
    <t>已改善面積(公頃)</t>
    <phoneticPr fontId="18" type="noConversion"/>
  </si>
  <si>
    <t>用到第一期(105~106)決算金額(元)</t>
    <phoneticPr fontId="18" type="noConversion"/>
  </si>
  <si>
    <t>委外設計監造
工程編號</t>
    <phoneticPr fontId="18" type="noConversion"/>
  </si>
  <si>
    <t>備註(登帳用)</t>
    <phoneticPr fontId="18" type="noConversion"/>
  </si>
  <si>
    <t>工程異動紀錄</t>
    <phoneticPr fontId="18" type="noConversion"/>
  </si>
  <si>
    <t>執行單位分類</t>
    <phoneticPr fontId="18" type="noConversion"/>
  </si>
  <si>
    <t>執行狀態判斷</t>
    <phoneticPr fontId="18" type="noConversion"/>
  </si>
  <si>
    <t>目前可請款進度%</t>
    <phoneticPr fontId="18" type="noConversion"/>
  </si>
  <si>
    <t>執行落後判斷</t>
    <phoneticPr fontId="18" type="noConversion"/>
  </si>
  <si>
    <t>工程編號</t>
    <phoneticPr fontId="18" type="noConversion"/>
  </si>
  <si>
    <t>中央補助</t>
    <phoneticPr fontId="18" type="noConversion"/>
  </si>
  <si>
    <t>地方自籌</t>
    <phoneticPr fontId="18" type="noConversion"/>
  </si>
  <si>
    <t>工程內容</t>
    <phoneticPr fontId="18" type="noConversion"/>
  </si>
  <si>
    <t>總中央款工程費(含橋梁中央款)</t>
    <phoneticPr fontId="18" type="noConversion"/>
  </si>
  <si>
    <t>一般工程費(不含橋樑)</t>
    <phoneticPr fontId="18" type="noConversion"/>
  </si>
  <si>
    <t>中央負擔用地費</t>
    <phoneticPr fontId="18" type="noConversion"/>
  </si>
  <si>
    <t>總長度(m)</t>
    <phoneticPr fontId="18" type="noConversion"/>
  </si>
  <si>
    <r>
      <t>1.</t>
    </r>
    <r>
      <rPr>
        <sz val="14"/>
        <rFont val="標楷體"/>
        <family val="4"/>
        <charset val="136"/>
      </rPr>
      <t>尖山</t>
    </r>
    <r>
      <rPr>
        <sz val="14"/>
        <rFont val="Times New Roman"/>
        <family val="1"/>
      </rPr>
      <t>2</t>
    </r>
    <r>
      <rPr>
        <sz val="14"/>
        <rFont val="標楷體"/>
        <family val="4"/>
        <charset val="136"/>
      </rPr>
      <t>號排水</t>
    </r>
    <r>
      <rPr>
        <sz val="14"/>
        <rFont val="Times New Roman"/>
        <family val="1"/>
      </rPr>
      <t>0K+640~0K+800</t>
    </r>
    <r>
      <rPr>
        <sz val="14"/>
        <rFont val="標楷體"/>
        <family val="4"/>
        <charset val="136"/>
      </rPr>
      <t>辦理排水路整理，</t>
    </r>
    <r>
      <rPr>
        <sz val="14"/>
        <rFont val="Times New Roman"/>
        <family val="1"/>
      </rPr>
      <t>L=160</t>
    </r>
    <r>
      <rPr>
        <sz val="14"/>
        <rFont val="標楷體"/>
        <family val="4"/>
        <charset val="136"/>
      </rPr>
      <t xml:space="preserve">公尺
</t>
    </r>
    <r>
      <rPr>
        <sz val="14"/>
        <rFont val="Times New Roman"/>
        <family val="1"/>
      </rPr>
      <t>2.</t>
    </r>
    <r>
      <rPr>
        <sz val="14"/>
        <rFont val="標楷體"/>
        <family val="4"/>
        <charset val="136"/>
      </rPr>
      <t>新建排水箱涵</t>
    </r>
    <r>
      <rPr>
        <sz val="14"/>
        <rFont val="Times New Roman"/>
        <family val="1"/>
      </rPr>
      <t xml:space="preserve"> L=695.8</t>
    </r>
    <r>
      <rPr>
        <sz val="14"/>
        <rFont val="標楷體"/>
        <family val="4"/>
        <charset val="136"/>
      </rPr>
      <t xml:space="preserve">公尺
</t>
    </r>
    <r>
      <rPr>
        <sz val="14"/>
        <rFont val="Times New Roman"/>
        <family val="1"/>
      </rPr>
      <t>3.</t>
    </r>
    <r>
      <rPr>
        <sz val="14"/>
        <rFont val="標楷體"/>
        <family val="4"/>
        <charset val="136"/>
      </rPr>
      <t>新建</t>
    </r>
    <r>
      <rPr>
        <sz val="14"/>
        <rFont val="Times New Roman"/>
        <family val="1"/>
      </rPr>
      <t>1.5MψRCP</t>
    </r>
    <r>
      <rPr>
        <sz val="14"/>
        <rFont val="標楷體"/>
        <family val="4"/>
        <charset val="136"/>
      </rPr>
      <t>管涵，</t>
    </r>
    <r>
      <rPr>
        <sz val="14"/>
        <rFont val="Times New Roman"/>
        <family val="1"/>
      </rPr>
      <t>L=4.4</t>
    </r>
    <r>
      <rPr>
        <sz val="14"/>
        <rFont val="標楷體"/>
        <family val="4"/>
        <charset val="136"/>
      </rPr>
      <t xml:space="preserve">公尺
</t>
    </r>
    <r>
      <rPr>
        <sz val="14"/>
        <rFont val="Times New Roman"/>
        <family val="1"/>
      </rPr>
      <t>4.</t>
    </r>
    <r>
      <rPr>
        <sz val="14"/>
        <rFont val="標楷體"/>
        <family val="4"/>
        <charset val="136"/>
      </rPr>
      <t>尖山</t>
    </r>
    <r>
      <rPr>
        <sz val="14"/>
        <rFont val="Times New Roman"/>
        <family val="1"/>
      </rPr>
      <t>1</t>
    </r>
    <r>
      <rPr>
        <sz val="14"/>
        <rFont val="標楷體"/>
        <family val="4"/>
        <charset val="136"/>
      </rPr>
      <t>號排水</t>
    </r>
    <r>
      <rPr>
        <sz val="14"/>
        <rFont val="Times New Roman"/>
        <family val="1"/>
      </rPr>
      <t>0K+000~0K+300</t>
    </r>
    <r>
      <rPr>
        <sz val="14"/>
        <rFont val="標楷體"/>
        <family val="4"/>
        <charset val="136"/>
      </rPr>
      <t>辦理排水路整理，</t>
    </r>
    <r>
      <rPr>
        <sz val="14"/>
        <rFont val="Times New Roman"/>
        <family val="1"/>
      </rPr>
      <t>L=300</t>
    </r>
    <r>
      <rPr>
        <sz val="14"/>
        <rFont val="標楷體"/>
        <family val="4"/>
        <charset val="136"/>
      </rPr>
      <t>公尺</t>
    </r>
    <phoneticPr fontId="18" type="noConversion"/>
  </si>
  <si>
    <t>金陵排水吟海橋段治理工程</t>
    <phoneticPr fontId="18" type="noConversion"/>
  </si>
  <si>
    <t>縣市管河川及區域排水整體改善計畫第二批次核定治理工程明細表</t>
    <phoneticPr fontId="19" type="noConversion"/>
  </si>
  <si>
    <t>委外工程規劃設計中。</t>
  </si>
  <si>
    <t>分洪箱涵/道</t>
    <phoneticPr fontId="41" type="noConversion"/>
  </si>
  <si>
    <t>施工中</t>
  </si>
  <si>
    <t>經授水字第10620201820號</t>
  </si>
  <si>
    <r>
      <rPr>
        <sz val="12"/>
        <rFont val="標楷體"/>
        <family val="4"/>
        <charset val="136"/>
      </rPr>
      <t>新竹市</t>
    </r>
    <phoneticPr fontId="18" type="noConversion"/>
  </si>
  <si>
    <r>
      <rPr>
        <sz val="12"/>
        <rFont val="標楷體"/>
        <family val="4"/>
        <charset val="136"/>
      </rPr>
      <t>高雄市</t>
    </r>
    <phoneticPr fontId="18" type="noConversion"/>
  </si>
  <si>
    <r>
      <t>治理工程總經費</t>
    </r>
    <r>
      <rPr>
        <sz val="14"/>
        <color theme="1"/>
        <rFont val="Times New Roman"/>
        <family val="1"/>
      </rPr>
      <t>(</t>
    </r>
    <r>
      <rPr>
        <sz val="14"/>
        <color theme="1"/>
        <rFont val="標楷體"/>
        <family val="4"/>
        <charset val="136"/>
      </rPr>
      <t>含地方配合款</t>
    </r>
    <r>
      <rPr>
        <sz val="14"/>
        <color theme="1"/>
        <rFont val="Times New Roman"/>
        <family val="1"/>
      </rPr>
      <t>)</t>
    </r>
    <r>
      <rPr>
        <sz val="14"/>
        <color theme="1"/>
        <rFont val="標楷體"/>
        <family val="4"/>
        <charset val="136"/>
      </rPr>
      <t xml:space="preserve">
</t>
    </r>
    <r>
      <rPr>
        <sz val="14"/>
        <color theme="1"/>
        <rFont val="Times New Roman"/>
        <family val="1"/>
      </rPr>
      <t>(</t>
    </r>
    <r>
      <rPr>
        <sz val="14"/>
        <color theme="1"/>
        <rFont val="標楷體"/>
        <family val="4"/>
        <charset val="136"/>
      </rPr>
      <t>千元</t>
    </r>
    <r>
      <rPr>
        <sz val="14"/>
        <color theme="1"/>
        <rFont val="Times New Roman"/>
        <family val="1"/>
      </rPr>
      <t>)</t>
    </r>
    <phoneticPr fontId="18" type="noConversion"/>
  </si>
  <si>
    <t>106-B-11-03-F-002-00-0</t>
    <phoneticPr fontId="18" type="noConversion"/>
  </si>
  <si>
    <t>柳川排水</t>
    <phoneticPr fontId="18" type="noConversion"/>
  </si>
  <si>
    <t>潭子區</t>
  </si>
  <si>
    <t>仁德區</t>
  </si>
  <si>
    <t>108年地方用地費</t>
    <phoneticPr fontId="18" type="noConversion"/>
  </si>
  <si>
    <t>縣市管河川及區域排水整體改善計畫第三批次核定治理工程明細表</t>
    <phoneticPr fontId="19" type="noConversion"/>
  </si>
  <si>
    <r>
      <rPr>
        <sz val="14"/>
        <rFont val="標楷體"/>
        <family val="4"/>
        <charset val="136"/>
      </rPr>
      <t>三河局</t>
    </r>
    <phoneticPr fontId="18" type="noConversion"/>
  </si>
  <si>
    <r>
      <rPr>
        <sz val="14"/>
        <rFont val="標楷體"/>
        <family val="4"/>
        <charset val="136"/>
      </rPr>
      <t>潭子外圍分洪道治理工程用地費</t>
    </r>
    <phoneticPr fontId="18" type="noConversion"/>
  </si>
  <si>
    <r>
      <rPr>
        <sz val="14"/>
        <rFont val="標楷體"/>
        <family val="4"/>
        <charset val="136"/>
      </rPr>
      <t>辦理用地取得及拆遷補償</t>
    </r>
    <phoneticPr fontId="18" type="noConversion"/>
  </si>
  <si>
    <r>
      <rPr>
        <sz val="14"/>
        <rFont val="標楷體"/>
        <family val="4"/>
        <charset val="136"/>
      </rPr>
      <t>潭子外圍分洪道治理工程</t>
    </r>
    <phoneticPr fontId="18" type="noConversion"/>
  </si>
  <si>
    <r>
      <rPr>
        <sz val="14"/>
        <rFont val="標楷體"/>
        <family val="4"/>
        <charset val="136"/>
      </rPr>
      <t>新闢明渠併雙孔箱涵</t>
    </r>
    <r>
      <rPr>
        <sz val="14"/>
        <rFont val="Times New Roman"/>
        <family val="1"/>
      </rPr>
      <t>1060</t>
    </r>
    <r>
      <rPr>
        <sz val="14"/>
        <rFont val="標楷體"/>
        <family val="4"/>
        <charset val="136"/>
      </rPr>
      <t>公尺、新闢明渠</t>
    </r>
    <r>
      <rPr>
        <sz val="14"/>
        <rFont val="Times New Roman"/>
        <family val="1"/>
      </rPr>
      <t>55</t>
    </r>
    <r>
      <rPr>
        <sz val="14"/>
        <rFont val="標楷體"/>
        <family val="4"/>
        <charset val="136"/>
      </rPr>
      <t>公尺</t>
    </r>
    <phoneticPr fontId="18" type="noConversion"/>
  </si>
  <si>
    <r>
      <rPr>
        <sz val="14"/>
        <rFont val="標楷體"/>
        <family val="4"/>
        <charset val="136"/>
      </rPr>
      <t>三爺溪排水</t>
    </r>
    <phoneticPr fontId="18" type="noConversion"/>
  </si>
  <si>
    <r>
      <rPr>
        <sz val="14"/>
        <rFont val="標楷體"/>
        <family val="4"/>
        <charset val="136"/>
      </rPr>
      <t>三爺溪中下游治理工程</t>
    </r>
    <r>
      <rPr>
        <sz val="14"/>
        <rFont val="Times New Roman"/>
        <family val="1"/>
      </rPr>
      <t>(</t>
    </r>
    <r>
      <rPr>
        <sz val="14"/>
        <rFont val="標楷體"/>
        <family val="4"/>
        <charset val="136"/>
      </rPr>
      <t>萬代橋至二仁溪匯流口</t>
    </r>
    <r>
      <rPr>
        <sz val="14"/>
        <rFont val="Times New Roman"/>
        <family val="1"/>
      </rPr>
      <t>)</t>
    </r>
    <r>
      <rPr>
        <sz val="14"/>
        <rFont val="標楷體"/>
        <family val="4"/>
        <charset val="136"/>
      </rPr>
      <t>用地費</t>
    </r>
    <phoneticPr fontId="18" type="noConversion"/>
  </si>
  <si>
    <r>
      <rPr>
        <sz val="14"/>
        <rFont val="標楷體"/>
        <family val="4"/>
        <charset val="136"/>
      </rPr>
      <t>辦理三爺溪排水中下游</t>
    </r>
    <r>
      <rPr>
        <sz val="14"/>
        <rFont val="Times New Roman"/>
        <family val="1"/>
      </rPr>
      <t>(</t>
    </r>
    <r>
      <rPr>
        <sz val="14"/>
        <rFont val="標楷體"/>
        <family val="4"/>
        <charset val="136"/>
      </rPr>
      <t>萬代橋至二仁溪匯流口</t>
    </r>
    <r>
      <rPr>
        <sz val="14"/>
        <rFont val="Times New Roman"/>
        <family val="1"/>
      </rPr>
      <t>)</t>
    </r>
    <r>
      <rPr>
        <sz val="14"/>
        <rFont val="標楷體"/>
        <family val="4"/>
        <charset val="136"/>
      </rPr>
      <t>護岸改善用地取得及拆遷補償</t>
    </r>
    <phoneticPr fontId="18" type="noConversion"/>
  </si>
  <si>
    <r>
      <rPr>
        <sz val="14"/>
        <rFont val="標楷體"/>
        <family val="4"/>
        <charset val="136"/>
      </rPr>
      <t>三爺溪中下游治理工程</t>
    </r>
    <r>
      <rPr>
        <sz val="14"/>
        <rFont val="Times New Roman"/>
        <family val="1"/>
      </rPr>
      <t>(</t>
    </r>
    <r>
      <rPr>
        <sz val="14"/>
        <rFont val="標楷體"/>
        <family val="4"/>
        <charset val="136"/>
      </rPr>
      <t>萬代橋至後壁厝排水口</t>
    </r>
    <r>
      <rPr>
        <sz val="14"/>
        <rFont val="Times New Roman"/>
        <family val="1"/>
      </rPr>
      <t>)</t>
    </r>
    <phoneticPr fontId="18" type="noConversion"/>
  </si>
  <si>
    <r>
      <rPr>
        <sz val="14"/>
        <rFont val="標楷體"/>
        <family val="4"/>
        <charset val="136"/>
      </rPr>
      <t>三爺溪排水</t>
    </r>
    <r>
      <rPr>
        <sz val="14"/>
        <rFont val="Times New Roman"/>
        <family val="1"/>
      </rPr>
      <t>(</t>
    </r>
    <r>
      <rPr>
        <sz val="14"/>
        <rFont val="標楷體"/>
        <family val="4"/>
        <charset val="136"/>
      </rPr>
      <t>萬代橋至後壁厝排水出口</t>
    </r>
    <r>
      <rPr>
        <sz val="14"/>
        <rFont val="Times New Roman"/>
        <family val="1"/>
      </rPr>
      <t>)</t>
    </r>
    <r>
      <rPr>
        <sz val="14"/>
        <rFont val="標楷體"/>
        <family val="4"/>
        <charset val="136"/>
      </rPr>
      <t>護岸改善長度約</t>
    </r>
    <r>
      <rPr>
        <sz val="14"/>
        <rFont val="Times New Roman"/>
        <family val="1"/>
      </rPr>
      <t>3,118m</t>
    </r>
    <phoneticPr fontId="18" type="noConversion"/>
  </si>
  <si>
    <r>
      <rPr>
        <sz val="14"/>
        <rFont val="標楷體"/>
        <family val="4"/>
        <charset val="136"/>
      </rPr>
      <t>三爺溪排水</t>
    </r>
  </si>
  <si>
    <r>
      <rPr>
        <sz val="14"/>
        <rFont val="標楷體"/>
        <family val="4"/>
        <charset val="136"/>
      </rPr>
      <t>三爺溪中下游治理工程</t>
    </r>
    <r>
      <rPr>
        <sz val="14"/>
        <rFont val="Times New Roman"/>
        <family val="1"/>
      </rPr>
      <t>(</t>
    </r>
    <r>
      <rPr>
        <sz val="14"/>
        <rFont val="標楷體"/>
        <family val="4"/>
        <charset val="136"/>
      </rPr>
      <t>後壁厝排水口至文賢排水出口</t>
    </r>
    <r>
      <rPr>
        <sz val="14"/>
        <rFont val="Times New Roman"/>
        <family val="1"/>
      </rPr>
      <t>)</t>
    </r>
    <phoneticPr fontId="18" type="noConversion"/>
  </si>
  <si>
    <r>
      <rPr>
        <sz val="14"/>
        <rFont val="標楷體"/>
        <family val="4"/>
        <charset val="136"/>
      </rPr>
      <t>三爺溪排水</t>
    </r>
    <r>
      <rPr>
        <sz val="14"/>
        <rFont val="Times New Roman"/>
        <family val="1"/>
      </rPr>
      <t>(</t>
    </r>
    <r>
      <rPr>
        <sz val="14"/>
        <rFont val="標楷體"/>
        <family val="4"/>
        <charset val="136"/>
      </rPr>
      <t>後壁厝排水口至文賢排水出口</t>
    </r>
    <r>
      <rPr>
        <sz val="14"/>
        <rFont val="Times New Roman"/>
        <family val="1"/>
      </rPr>
      <t>)</t>
    </r>
    <r>
      <rPr>
        <sz val="14"/>
        <rFont val="標楷體"/>
        <family val="4"/>
        <charset val="136"/>
      </rPr>
      <t>護岸改善長度約</t>
    </r>
    <r>
      <rPr>
        <sz val="14"/>
        <rFont val="Times New Roman"/>
        <family val="1"/>
      </rPr>
      <t>4,243m</t>
    </r>
    <phoneticPr fontId="18" type="noConversion"/>
  </si>
  <si>
    <r>
      <rPr>
        <sz val="14"/>
        <rFont val="標楷體"/>
        <family val="4"/>
        <charset val="136"/>
      </rPr>
      <t>三爺溪中下游治理工程</t>
    </r>
    <r>
      <rPr>
        <sz val="14"/>
        <rFont val="Times New Roman"/>
        <family val="1"/>
      </rPr>
      <t>(</t>
    </r>
    <r>
      <rPr>
        <sz val="14"/>
        <rFont val="標楷體"/>
        <family val="4"/>
        <charset val="136"/>
      </rPr>
      <t>文賢排水出口至二仁溪匯流口</t>
    </r>
    <r>
      <rPr>
        <sz val="14"/>
        <rFont val="Times New Roman"/>
        <family val="1"/>
      </rPr>
      <t>)</t>
    </r>
    <phoneticPr fontId="18" type="noConversion"/>
  </si>
  <si>
    <r>
      <rPr>
        <sz val="14"/>
        <rFont val="標楷體"/>
        <family val="4"/>
        <charset val="136"/>
      </rPr>
      <t>三爺溪排水</t>
    </r>
    <r>
      <rPr>
        <sz val="14"/>
        <rFont val="Times New Roman"/>
        <family val="1"/>
      </rPr>
      <t>(</t>
    </r>
    <r>
      <rPr>
        <sz val="14"/>
        <rFont val="標楷體"/>
        <family val="4"/>
        <charset val="136"/>
      </rPr>
      <t>文賢排水出口至二仁溪匯流口</t>
    </r>
    <r>
      <rPr>
        <sz val="14"/>
        <rFont val="Times New Roman"/>
        <family val="1"/>
      </rPr>
      <t>)</t>
    </r>
    <r>
      <rPr>
        <sz val="14"/>
        <rFont val="標楷體"/>
        <family val="4"/>
        <charset val="136"/>
      </rPr>
      <t>護岸改善長度約</t>
    </r>
    <r>
      <rPr>
        <sz val="14"/>
        <rFont val="Times New Roman"/>
        <family val="1"/>
      </rPr>
      <t>3,617m</t>
    </r>
    <phoneticPr fontId="18" type="noConversion"/>
  </si>
  <si>
    <r>
      <rPr>
        <sz val="12"/>
        <rFont val="標楷體"/>
        <family val="4"/>
        <charset val="136"/>
      </rPr>
      <t>頭港排水系統</t>
    </r>
    <phoneticPr fontId="18" type="noConversion"/>
  </si>
  <si>
    <t>增設3cms抽水機組2台</t>
    <phoneticPr fontId="18" type="noConversion"/>
  </si>
  <si>
    <t>下洲子中排一</t>
    <phoneticPr fontId="18" type="noConversion"/>
  </si>
  <si>
    <r>
      <rPr>
        <sz val="14"/>
        <color theme="1"/>
        <rFont val="標楷體"/>
        <family val="4"/>
        <charset val="136"/>
      </rPr>
      <t>嘉義縣</t>
    </r>
    <phoneticPr fontId="18" type="noConversion"/>
  </si>
  <si>
    <r>
      <rPr>
        <sz val="14"/>
        <color theme="1"/>
        <rFont val="標楷體"/>
        <family val="4"/>
        <charset val="136"/>
      </rPr>
      <t>嘉義縣政府</t>
    </r>
    <phoneticPr fontId="18" type="noConversion"/>
  </si>
  <si>
    <r>
      <rPr>
        <sz val="14"/>
        <color theme="1"/>
        <rFont val="標楷體"/>
        <family val="4"/>
        <charset val="136"/>
      </rPr>
      <t>台南市</t>
    </r>
    <phoneticPr fontId="18" type="noConversion"/>
  </si>
  <si>
    <r>
      <rPr>
        <sz val="14"/>
        <color theme="1"/>
        <rFont val="標楷體"/>
        <family val="4"/>
        <charset val="136"/>
      </rPr>
      <t>台南市政府</t>
    </r>
    <phoneticPr fontId="18" type="noConversion"/>
  </si>
  <si>
    <r>
      <rPr>
        <sz val="14"/>
        <color theme="1"/>
        <rFont val="標楷體"/>
        <family val="4"/>
        <charset val="136"/>
      </rPr>
      <t>高雄市</t>
    </r>
    <phoneticPr fontId="18" type="noConversion"/>
  </si>
  <si>
    <r>
      <rPr>
        <sz val="14"/>
        <color theme="1"/>
        <rFont val="標楷體"/>
        <family val="4"/>
        <charset val="136"/>
      </rPr>
      <t>高雄市政府</t>
    </r>
    <phoneticPr fontId="18" type="noConversion"/>
  </si>
  <si>
    <r>
      <rPr>
        <sz val="14"/>
        <color theme="1"/>
        <rFont val="標楷體"/>
        <family val="4"/>
        <charset val="136"/>
      </rPr>
      <t>七河局</t>
    </r>
    <phoneticPr fontId="18" type="noConversion"/>
  </si>
  <si>
    <r>
      <rPr>
        <sz val="14"/>
        <color theme="1"/>
        <rFont val="標楷體"/>
        <family val="4"/>
        <charset val="136"/>
      </rPr>
      <t>屏東縣</t>
    </r>
    <phoneticPr fontId="18" type="noConversion"/>
  </si>
  <si>
    <r>
      <rPr>
        <sz val="14"/>
        <color theme="1"/>
        <rFont val="標楷體"/>
        <family val="4"/>
        <charset val="136"/>
      </rPr>
      <t>內埔鄉</t>
    </r>
  </si>
  <si>
    <r>
      <rPr>
        <sz val="14"/>
        <color theme="1"/>
        <rFont val="標楷體"/>
        <family val="4"/>
        <charset val="136"/>
      </rPr>
      <t>屏東縣政府</t>
    </r>
    <phoneticPr fontId="18" type="noConversion"/>
  </si>
  <si>
    <r>
      <rPr>
        <sz val="14"/>
        <color theme="1"/>
        <rFont val="標楷體"/>
        <family val="4"/>
        <charset val="136"/>
      </rPr>
      <t>林邊鄉</t>
    </r>
    <phoneticPr fontId="18" type="noConversion"/>
  </si>
  <si>
    <r>
      <rPr>
        <sz val="14"/>
        <rFont val="標楷體"/>
        <family val="4"/>
        <charset val="136"/>
      </rPr>
      <t>元長鄉</t>
    </r>
    <phoneticPr fontId="18" type="noConversion"/>
  </si>
  <si>
    <r>
      <rPr>
        <sz val="14"/>
        <rFont val="標楷體"/>
        <family val="4"/>
        <charset val="136"/>
      </rPr>
      <t>客子厝大排</t>
    </r>
  </si>
  <si>
    <r>
      <rPr>
        <sz val="14"/>
        <rFont val="標楷體"/>
        <family val="4"/>
        <charset val="136"/>
      </rPr>
      <t>客子厝大排</t>
    </r>
    <r>
      <rPr>
        <sz val="14"/>
        <rFont val="Times New Roman"/>
        <family val="1"/>
      </rPr>
      <t>(</t>
    </r>
    <r>
      <rPr>
        <sz val="14"/>
        <rFont val="標楷體"/>
        <family val="4"/>
        <charset val="136"/>
      </rPr>
      <t>第一期</t>
    </r>
    <r>
      <rPr>
        <sz val="14"/>
        <rFont val="Times New Roman"/>
        <family val="1"/>
      </rPr>
      <t>)</t>
    </r>
    <r>
      <rPr>
        <sz val="14"/>
        <rFont val="標楷體"/>
        <family val="4"/>
        <charset val="136"/>
      </rPr>
      <t>治理工程</t>
    </r>
  </si>
  <si>
    <r>
      <rPr>
        <sz val="14"/>
        <rFont val="標楷體"/>
        <family val="4"/>
        <charset val="136"/>
      </rPr>
      <t>排水路約</t>
    </r>
    <r>
      <rPr>
        <sz val="14"/>
        <rFont val="Times New Roman"/>
        <family val="1"/>
      </rPr>
      <t>1000m(4K+949~5K+949)</t>
    </r>
    <phoneticPr fontId="18" type="noConversion"/>
  </si>
  <si>
    <r>
      <rPr>
        <sz val="14"/>
        <rFont val="標楷體"/>
        <family val="4"/>
        <charset val="136"/>
      </rPr>
      <t>客仔厝大排橋樑改建治理工程</t>
    </r>
  </si>
  <si>
    <r>
      <t>1.</t>
    </r>
    <r>
      <rPr>
        <sz val="14"/>
        <rFont val="標楷體"/>
        <family val="4"/>
        <charset val="136"/>
      </rPr>
      <t>農路橋</t>
    </r>
    <r>
      <rPr>
        <sz val="14"/>
        <rFont val="Times New Roman"/>
        <family val="1"/>
      </rPr>
      <t>4</t>
    </r>
    <r>
      <rPr>
        <sz val="14"/>
        <rFont val="標楷體"/>
        <family val="4"/>
        <charset val="136"/>
      </rPr>
      <t xml:space="preserve">座
</t>
    </r>
    <r>
      <rPr>
        <sz val="14"/>
        <rFont val="Times New Roman"/>
        <family val="1"/>
      </rPr>
      <t>2.</t>
    </r>
    <r>
      <rPr>
        <sz val="14"/>
        <rFont val="標楷體"/>
        <family val="4"/>
        <charset val="136"/>
      </rPr>
      <t>內寮橋</t>
    </r>
    <r>
      <rPr>
        <sz val="14"/>
        <rFont val="Times New Roman"/>
        <family val="1"/>
      </rPr>
      <t>(2K+924)</t>
    </r>
  </si>
  <si>
    <r>
      <rPr>
        <sz val="14"/>
        <rFont val="標楷體"/>
        <family val="4"/>
        <charset val="136"/>
      </rPr>
      <t>水林鄉</t>
    </r>
    <phoneticPr fontId="18" type="noConversion"/>
  </si>
  <si>
    <r>
      <rPr>
        <sz val="14"/>
        <rFont val="標楷體"/>
        <family val="4"/>
        <charset val="136"/>
      </rPr>
      <t>蔦松大排</t>
    </r>
  </si>
  <si>
    <r>
      <rPr>
        <sz val="14"/>
        <rFont val="標楷體"/>
        <family val="4"/>
        <charset val="136"/>
      </rPr>
      <t>蔦松大排松北村段治理工程</t>
    </r>
  </si>
  <si>
    <r>
      <rPr>
        <sz val="14"/>
        <rFont val="標楷體"/>
        <family val="4"/>
        <charset val="136"/>
      </rPr>
      <t>排水路約</t>
    </r>
    <r>
      <rPr>
        <sz val="14"/>
        <rFont val="Times New Roman"/>
        <family val="1"/>
      </rPr>
      <t>1200m</t>
    </r>
    <phoneticPr fontId="18" type="noConversion"/>
  </si>
  <si>
    <r>
      <rPr>
        <sz val="14"/>
        <rFont val="標楷體"/>
        <family val="4"/>
        <charset val="136"/>
      </rPr>
      <t>西螺鎮</t>
    </r>
    <phoneticPr fontId="18" type="noConversion"/>
  </si>
  <si>
    <r>
      <rPr>
        <sz val="14"/>
        <rFont val="標楷體"/>
        <family val="4"/>
        <charset val="136"/>
      </rPr>
      <t>大義崙大排</t>
    </r>
  </si>
  <si>
    <r>
      <rPr>
        <sz val="14"/>
        <rFont val="標楷體"/>
        <family val="4"/>
        <charset val="136"/>
      </rPr>
      <t>新庄子大排出口段</t>
    </r>
    <r>
      <rPr>
        <sz val="14"/>
        <rFont val="Times New Roman"/>
        <family val="1"/>
      </rPr>
      <t>(</t>
    </r>
    <r>
      <rPr>
        <sz val="14"/>
        <rFont val="標楷體"/>
        <family val="4"/>
        <charset val="136"/>
      </rPr>
      <t>第二期</t>
    </r>
    <r>
      <rPr>
        <sz val="14"/>
        <rFont val="Times New Roman"/>
        <family val="1"/>
      </rPr>
      <t>)</t>
    </r>
    <r>
      <rPr>
        <sz val="14"/>
        <rFont val="標楷體"/>
        <family val="4"/>
        <charset val="136"/>
      </rPr>
      <t>治理工程</t>
    </r>
  </si>
  <si>
    <r>
      <rPr>
        <sz val="14"/>
        <rFont val="標楷體"/>
        <family val="4"/>
        <charset val="136"/>
      </rPr>
      <t>排水路約</t>
    </r>
    <r>
      <rPr>
        <sz val="14"/>
        <rFont val="Times New Roman"/>
        <family val="1"/>
      </rPr>
      <t>150m</t>
    </r>
    <phoneticPr fontId="18" type="noConversion"/>
  </si>
  <si>
    <r>
      <rPr>
        <sz val="14"/>
        <rFont val="標楷體"/>
        <family val="4"/>
        <charset val="136"/>
      </rPr>
      <t>新庄子大排荷苞嶼橋下游治理工程</t>
    </r>
  </si>
  <si>
    <r>
      <rPr>
        <sz val="14"/>
        <rFont val="標楷體"/>
        <family val="4"/>
        <charset val="136"/>
      </rPr>
      <t>排水路約</t>
    </r>
    <r>
      <rPr>
        <sz val="14"/>
        <rFont val="Times New Roman"/>
        <family val="1"/>
      </rPr>
      <t>845m(1k+000-1k+845)</t>
    </r>
    <phoneticPr fontId="18" type="noConversion"/>
  </si>
  <si>
    <r>
      <rPr>
        <sz val="14"/>
        <rFont val="標楷體"/>
        <family val="4"/>
        <charset val="136"/>
      </rPr>
      <t>新庄子大排橋樑改建</t>
    </r>
    <r>
      <rPr>
        <sz val="14"/>
        <rFont val="Times New Roman"/>
        <family val="1"/>
      </rPr>
      <t>(</t>
    </r>
    <r>
      <rPr>
        <sz val="14"/>
        <rFont val="標楷體"/>
        <family val="4"/>
        <charset val="136"/>
      </rPr>
      <t>第一期</t>
    </r>
    <r>
      <rPr>
        <sz val="14"/>
        <rFont val="Times New Roman"/>
        <family val="1"/>
      </rPr>
      <t>)</t>
    </r>
    <r>
      <rPr>
        <sz val="14"/>
        <rFont val="標楷體"/>
        <family val="4"/>
        <charset val="136"/>
      </rPr>
      <t>治理工程</t>
    </r>
  </si>
  <si>
    <r>
      <t>1.</t>
    </r>
    <r>
      <rPr>
        <sz val="14"/>
        <rFont val="標楷體"/>
        <family val="4"/>
        <charset val="136"/>
      </rPr>
      <t>無名橋</t>
    </r>
    <r>
      <rPr>
        <sz val="14"/>
        <rFont val="Times New Roman"/>
        <family val="1"/>
      </rPr>
      <t>(1k+063)
2.</t>
    </r>
    <r>
      <rPr>
        <sz val="14"/>
        <rFont val="標楷體"/>
        <family val="4"/>
        <charset val="136"/>
      </rPr>
      <t>港後橋</t>
    </r>
    <r>
      <rPr>
        <sz val="14"/>
        <rFont val="Times New Roman"/>
        <family val="1"/>
      </rPr>
      <t>(1k+656)
3.</t>
    </r>
    <r>
      <rPr>
        <sz val="14"/>
        <rFont val="標楷體"/>
        <family val="4"/>
        <charset val="136"/>
      </rPr>
      <t>荷苞嶼橋</t>
    </r>
    <r>
      <rPr>
        <sz val="14"/>
        <rFont val="Times New Roman"/>
        <family val="1"/>
      </rPr>
      <t>(1k+845)</t>
    </r>
  </si>
  <si>
    <r>
      <rPr>
        <sz val="14"/>
        <rFont val="標楷體"/>
        <family val="4"/>
        <charset val="136"/>
      </rPr>
      <t>大埤鄉</t>
    </r>
    <phoneticPr fontId="18" type="noConversion"/>
  </si>
  <si>
    <r>
      <rPr>
        <sz val="14"/>
        <rFont val="標楷體"/>
        <family val="4"/>
        <charset val="136"/>
      </rPr>
      <t>延潭大排</t>
    </r>
  </si>
  <si>
    <r>
      <rPr>
        <sz val="14"/>
        <rFont val="標楷體"/>
        <family val="4"/>
        <charset val="136"/>
      </rPr>
      <t>延潭大排北鎮段治理工程</t>
    </r>
  </si>
  <si>
    <r>
      <t>1.</t>
    </r>
    <r>
      <rPr>
        <sz val="14"/>
        <rFont val="標楷體"/>
        <family val="4"/>
        <charset val="136"/>
      </rPr>
      <t>排水路約</t>
    </r>
    <r>
      <rPr>
        <sz val="14"/>
        <rFont val="Times New Roman"/>
        <family val="1"/>
      </rPr>
      <t>793m(4K+733~5K+526)
2.</t>
    </r>
    <r>
      <rPr>
        <sz val="14"/>
        <rFont val="標楷體"/>
        <family val="4"/>
        <charset val="136"/>
      </rPr>
      <t>抽水機組</t>
    </r>
    <r>
      <rPr>
        <sz val="14"/>
        <rFont val="Times New Roman"/>
        <family val="1"/>
      </rPr>
      <t>2.5cms</t>
    </r>
    <phoneticPr fontId="18" type="noConversion"/>
  </si>
  <si>
    <r>
      <rPr>
        <sz val="14"/>
        <rFont val="標楷體"/>
        <family val="4"/>
        <charset val="136"/>
      </rPr>
      <t>延潭大排仁彰橋改建治理工程</t>
    </r>
  </si>
  <si>
    <r>
      <rPr>
        <sz val="14"/>
        <rFont val="標楷體"/>
        <family val="4"/>
        <charset val="136"/>
      </rPr>
      <t>仁彰橋</t>
    </r>
    <r>
      <rPr>
        <sz val="14"/>
        <rFont val="Times New Roman"/>
        <family val="1"/>
      </rPr>
      <t>(5K+526)</t>
    </r>
  </si>
  <si>
    <r>
      <rPr>
        <sz val="14"/>
        <rFont val="標楷體"/>
        <family val="4"/>
        <charset val="136"/>
      </rPr>
      <t>東石鄉</t>
    </r>
    <phoneticPr fontId="18" type="noConversion"/>
  </si>
  <si>
    <r>
      <rPr>
        <sz val="14"/>
        <rFont val="標楷體"/>
        <family val="4"/>
        <charset val="136"/>
      </rPr>
      <t>松子溝排水</t>
    </r>
    <phoneticPr fontId="18" type="noConversion"/>
  </si>
  <si>
    <r>
      <rPr>
        <sz val="14"/>
        <rFont val="標楷體"/>
        <family val="4"/>
        <charset val="136"/>
      </rPr>
      <t>白水湖第</t>
    </r>
    <r>
      <rPr>
        <sz val="14"/>
        <rFont val="Times New Roman"/>
        <family val="1"/>
      </rPr>
      <t>1</t>
    </r>
    <r>
      <rPr>
        <sz val="14"/>
        <rFont val="標楷體"/>
        <family val="4"/>
        <charset val="136"/>
      </rPr>
      <t>滯洪池抽水站工程</t>
    </r>
  </si>
  <si>
    <r>
      <rPr>
        <sz val="14"/>
        <rFont val="標楷體"/>
        <family val="4"/>
        <charset val="136"/>
      </rPr>
      <t>抽水站及村落引水路</t>
    </r>
    <phoneticPr fontId="41" type="noConversion"/>
  </si>
  <si>
    <r>
      <rPr>
        <sz val="14"/>
        <rFont val="標楷體"/>
        <family val="4"/>
        <charset val="136"/>
      </rPr>
      <t>布袋鎮</t>
    </r>
    <phoneticPr fontId="18" type="noConversion"/>
  </si>
  <si>
    <r>
      <rPr>
        <sz val="14"/>
        <rFont val="標楷體"/>
        <family val="4"/>
        <charset val="136"/>
      </rPr>
      <t>內田排水</t>
    </r>
    <phoneticPr fontId="18" type="noConversion"/>
  </si>
  <si>
    <r>
      <rPr>
        <sz val="14"/>
        <rFont val="標楷體"/>
        <family val="4"/>
        <charset val="136"/>
      </rPr>
      <t>內田排水閘門及堤防治理工程</t>
    </r>
    <phoneticPr fontId="18" type="noConversion"/>
  </si>
  <si>
    <r>
      <rPr>
        <sz val="14"/>
        <rFont val="標楷體"/>
        <family val="4"/>
        <charset val="136"/>
      </rPr>
      <t>水閘門治理</t>
    </r>
    <r>
      <rPr>
        <sz val="14"/>
        <rFont val="Times New Roman"/>
        <family val="1"/>
      </rPr>
      <t>3</t>
    </r>
    <r>
      <rPr>
        <sz val="14"/>
        <rFont val="標楷體"/>
        <family val="4"/>
        <charset val="136"/>
      </rPr>
      <t>座、護岸約</t>
    </r>
    <r>
      <rPr>
        <sz val="14"/>
        <rFont val="Times New Roman"/>
        <family val="1"/>
      </rPr>
      <t>700m</t>
    </r>
    <phoneticPr fontId="18" type="noConversion"/>
  </si>
  <si>
    <r>
      <rPr>
        <sz val="14"/>
        <rFont val="標楷體"/>
        <family val="4"/>
        <charset val="136"/>
      </rPr>
      <t>內田排水出口滯洪池治理工程</t>
    </r>
  </si>
  <si>
    <r>
      <rPr>
        <sz val="14"/>
        <rFont val="標楷體"/>
        <family val="4"/>
        <charset val="136"/>
      </rPr>
      <t>抽水站、水閘門及滯洪池</t>
    </r>
    <r>
      <rPr>
        <sz val="14"/>
        <rFont val="Times New Roman"/>
        <family val="1"/>
      </rPr>
      <t>30ha</t>
    </r>
    <phoneticPr fontId="41" type="noConversion"/>
  </si>
  <si>
    <r>
      <rPr>
        <sz val="14"/>
        <rFont val="標楷體"/>
        <family val="4"/>
        <charset val="136"/>
      </rPr>
      <t>荷苞嶼排水</t>
    </r>
    <phoneticPr fontId="18" type="noConversion"/>
  </si>
  <si>
    <r>
      <rPr>
        <sz val="14"/>
        <rFont val="標楷體"/>
        <family val="4"/>
        <charset val="136"/>
      </rPr>
      <t>貴舍排水出口抽水站滯洪池閘門治理工程</t>
    </r>
  </si>
  <si>
    <r>
      <rPr>
        <sz val="14"/>
        <rFont val="標楷體"/>
        <family val="4"/>
        <charset val="136"/>
      </rPr>
      <t>抽水站</t>
    </r>
    <r>
      <rPr>
        <sz val="14"/>
        <rFont val="Times New Roman"/>
        <family val="1"/>
      </rPr>
      <t>(6cms)</t>
    </r>
    <r>
      <rPr>
        <sz val="14"/>
        <rFont val="標楷體"/>
        <family val="4"/>
        <charset val="136"/>
      </rPr>
      <t>、滯洪池</t>
    </r>
    <r>
      <rPr>
        <sz val="14"/>
        <rFont val="Times New Roman"/>
        <family val="1"/>
      </rPr>
      <t>(6.6ha)</t>
    </r>
    <r>
      <rPr>
        <sz val="14"/>
        <rFont val="標楷體"/>
        <family val="4"/>
        <charset val="136"/>
      </rPr>
      <t>、閘門各</t>
    </r>
    <r>
      <rPr>
        <sz val="14"/>
        <rFont val="Times New Roman"/>
        <family val="1"/>
      </rPr>
      <t>1</t>
    </r>
    <r>
      <rPr>
        <sz val="14"/>
        <rFont val="標楷體"/>
        <family val="4"/>
        <charset val="136"/>
      </rPr>
      <t>座</t>
    </r>
  </si>
  <si>
    <r>
      <rPr>
        <sz val="14"/>
        <rFont val="標楷體"/>
        <family val="4"/>
        <charset val="136"/>
      </rPr>
      <t>中洲排水滯洪池治理工程</t>
    </r>
  </si>
  <si>
    <r>
      <rPr>
        <sz val="14"/>
        <rFont val="標楷體"/>
        <family val="4"/>
        <charset val="136"/>
      </rPr>
      <t>滯洪池</t>
    </r>
    <r>
      <rPr>
        <sz val="14"/>
        <rFont val="Times New Roman"/>
        <family val="1"/>
      </rPr>
      <t>1</t>
    </r>
    <r>
      <rPr>
        <sz val="14"/>
        <rFont val="標楷體"/>
        <family val="4"/>
        <charset val="136"/>
      </rPr>
      <t>座</t>
    </r>
    <r>
      <rPr>
        <sz val="14"/>
        <rFont val="Times New Roman"/>
        <family val="1"/>
      </rPr>
      <t>(3.6ha)</t>
    </r>
  </si>
  <si>
    <r>
      <rPr>
        <sz val="14"/>
        <rFont val="標楷體"/>
        <family val="4"/>
        <charset val="136"/>
      </rPr>
      <t>太保市</t>
    </r>
    <phoneticPr fontId="18" type="noConversion"/>
  </si>
  <si>
    <r>
      <rPr>
        <sz val="14"/>
        <rFont val="標楷體"/>
        <family val="4"/>
        <charset val="136"/>
      </rPr>
      <t>新埤排水</t>
    </r>
    <phoneticPr fontId="18" type="noConversion"/>
  </si>
  <si>
    <r>
      <rPr>
        <sz val="14"/>
        <rFont val="標楷體"/>
        <family val="4"/>
        <charset val="136"/>
      </rPr>
      <t>新埤排水勞工住宅至農路段治理工程</t>
    </r>
  </si>
  <si>
    <r>
      <rPr>
        <sz val="14"/>
        <rFont val="標楷體"/>
        <family val="4"/>
        <charset val="136"/>
      </rPr>
      <t>排水路約</t>
    </r>
    <r>
      <rPr>
        <sz val="14"/>
        <rFont val="Times New Roman"/>
        <family val="1"/>
      </rPr>
      <t>800m(5K+530~6K+330)</t>
    </r>
    <phoneticPr fontId="18" type="noConversion"/>
  </si>
  <si>
    <r>
      <rPr>
        <sz val="14"/>
        <rFont val="標楷體"/>
        <family val="4"/>
        <charset val="136"/>
      </rPr>
      <t>貴舍排水半月橋至樹林橋治理工程</t>
    </r>
  </si>
  <si>
    <r>
      <rPr>
        <sz val="14"/>
        <rFont val="標楷體"/>
        <family val="4"/>
        <charset val="136"/>
      </rPr>
      <t>排水路約</t>
    </r>
    <r>
      <rPr>
        <sz val="14"/>
        <rFont val="Times New Roman"/>
        <family val="1"/>
      </rPr>
      <t>1800m</t>
    </r>
    <phoneticPr fontId="18" type="noConversion"/>
  </si>
  <si>
    <r>
      <rPr>
        <sz val="14"/>
        <rFont val="標楷體"/>
        <family val="4"/>
        <charset val="136"/>
      </rPr>
      <t>龍宮溪排水</t>
    </r>
    <phoneticPr fontId="18" type="noConversion"/>
  </si>
  <si>
    <r>
      <rPr>
        <sz val="14"/>
        <rFont val="標楷體"/>
        <family val="4"/>
        <charset val="136"/>
      </rPr>
      <t>溪墘排水後鎮至新庄段治理工程</t>
    </r>
  </si>
  <si>
    <r>
      <rPr>
        <sz val="14"/>
        <rFont val="標楷體"/>
        <family val="4"/>
        <charset val="136"/>
      </rPr>
      <t>排水路約</t>
    </r>
    <r>
      <rPr>
        <sz val="14"/>
        <rFont val="Times New Roman"/>
        <family val="1"/>
      </rPr>
      <t>1400m</t>
    </r>
    <phoneticPr fontId="18" type="noConversion"/>
  </si>
  <si>
    <r>
      <rPr>
        <sz val="14"/>
        <rFont val="標楷體"/>
        <family val="4"/>
        <charset val="136"/>
      </rPr>
      <t>前東港排水景山國小下游段治理工程</t>
    </r>
  </si>
  <si>
    <r>
      <rPr>
        <sz val="14"/>
        <rFont val="標楷體"/>
        <family val="4"/>
        <charset val="136"/>
      </rPr>
      <t>中洲排水</t>
    </r>
    <r>
      <rPr>
        <sz val="14"/>
        <rFont val="Times New Roman"/>
        <family val="1"/>
      </rPr>
      <t>170</t>
    </r>
    <r>
      <rPr>
        <sz val="14"/>
        <rFont val="標楷體"/>
        <family val="4"/>
        <charset val="136"/>
      </rPr>
      <t>線上下游治理工程</t>
    </r>
  </si>
  <si>
    <r>
      <rPr>
        <sz val="14"/>
        <rFont val="標楷體"/>
        <family val="4"/>
        <charset val="136"/>
      </rPr>
      <t>排水路約</t>
    </r>
    <r>
      <rPr>
        <sz val="14"/>
        <rFont val="Times New Roman"/>
        <family val="1"/>
      </rPr>
      <t>1300m</t>
    </r>
    <phoneticPr fontId="18" type="noConversion"/>
  </si>
  <si>
    <r>
      <rPr>
        <sz val="14"/>
        <rFont val="標楷體"/>
        <family val="4"/>
        <charset val="136"/>
      </rPr>
      <t>貴舍排水樹林橋至下庄橋治理工程</t>
    </r>
  </si>
  <si>
    <r>
      <rPr>
        <sz val="14"/>
        <rFont val="標楷體"/>
        <family val="4"/>
        <charset val="136"/>
      </rPr>
      <t>朴子市
布袋鎮</t>
    </r>
    <phoneticPr fontId="18" type="noConversion"/>
  </si>
  <si>
    <r>
      <rPr>
        <sz val="14"/>
        <rFont val="標楷體"/>
        <family val="4"/>
        <charset val="136"/>
      </rPr>
      <t>荷苞嶼排水系統</t>
    </r>
    <phoneticPr fontId="18" type="noConversion"/>
  </si>
  <si>
    <r>
      <rPr>
        <sz val="14"/>
        <rFont val="標楷體"/>
        <family val="4"/>
        <charset val="136"/>
      </rPr>
      <t>鴨母寮排水</t>
    </r>
    <r>
      <rPr>
        <sz val="14"/>
        <rFont val="Times New Roman"/>
        <family val="1"/>
      </rPr>
      <t>(</t>
    </r>
    <r>
      <rPr>
        <sz val="14"/>
        <rFont val="標楷體"/>
        <family val="4"/>
        <charset val="136"/>
      </rPr>
      <t>出口至中洲段</t>
    </r>
    <r>
      <rPr>
        <sz val="14"/>
        <rFont val="Times New Roman"/>
        <family val="1"/>
      </rPr>
      <t>)</t>
    </r>
    <r>
      <rPr>
        <sz val="14"/>
        <rFont val="標楷體"/>
        <family val="4"/>
        <charset val="136"/>
      </rPr>
      <t>治理工程</t>
    </r>
  </si>
  <si>
    <r>
      <rPr>
        <sz val="14"/>
        <rFont val="標楷體"/>
        <family val="4"/>
        <charset val="136"/>
      </rPr>
      <t>排水路改善約</t>
    </r>
    <r>
      <rPr>
        <sz val="14"/>
        <rFont val="Times New Roman"/>
        <family val="1"/>
      </rPr>
      <t>341m</t>
    </r>
    <r>
      <rPr>
        <sz val="14"/>
        <rFont val="標楷體"/>
        <family val="4"/>
        <charset val="136"/>
      </rPr>
      <t>，護岸約</t>
    </r>
    <r>
      <rPr>
        <sz val="14"/>
        <rFont val="Times New Roman"/>
        <family val="1"/>
      </rPr>
      <t>193m</t>
    </r>
    <phoneticPr fontId="18" type="noConversion"/>
  </si>
  <si>
    <r>
      <rPr>
        <sz val="14"/>
        <rFont val="標楷體"/>
        <family val="4"/>
        <charset val="136"/>
      </rPr>
      <t>鴨母寮排水</t>
    </r>
    <r>
      <rPr>
        <sz val="14"/>
        <rFont val="Times New Roman"/>
        <family val="1"/>
      </rPr>
      <t>(</t>
    </r>
    <r>
      <rPr>
        <sz val="14"/>
        <rFont val="標楷體"/>
        <family val="4"/>
        <charset val="136"/>
      </rPr>
      <t>中洲至農路橋段</t>
    </r>
    <r>
      <rPr>
        <sz val="14"/>
        <rFont val="Times New Roman"/>
        <family val="1"/>
      </rPr>
      <t>)</t>
    </r>
    <r>
      <rPr>
        <sz val="14"/>
        <rFont val="標楷體"/>
        <family val="4"/>
        <charset val="136"/>
      </rPr>
      <t>治理工程</t>
    </r>
  </si>
  <si>
    <r>
      <rPr>
        <sz val="14"/>
        <rFont val="標楷體"/>
        <family val="4"/>
        <charset val="136"/>
      </rPr>
      <t>護岸約</t>
    </r>
    <r>
      <rPr>
        <sz val="14"/>
        <rFont val="Times New Roman"/>
        <family val="1"/>
      </rPr>
      <t>1343m</t>
    </r>
    <phoneticPr fontId="18" type="noConversion"/>
  </si>
  <si>
    <r>
      <rPr>
        <sz val="14"/>
        <rFont val="標楷體"/>
        <family val="4"/>
        <charset val="136"/>
      </rPr>
      <t>鴨母寮排水</t>
    </r>
    <r>
      <rPr>
        <sz val="14"/>
        <rFont val="Times New Roman"/>
        <family val="1"/>
      </rPr>
      <t>(</t>
    </r>
    <r>
      <rPr>
        <sz val="14"/>
        <rFont val="標楷體"/>
        <family val="4"/>
        <charset val="136"/>
      </rPr>
      <t>農路橋至順安橋渠段</t>
    </r>
    <r>
      <rPr>
        <sz val="14"/>
        <rFont val="Times New Roman"/>
        <family val="1"/>
      </rPr>
      <t>)</t>
    </r>
    <r>
      <rPr>
        <sz val="14"/>
        <rFont val="標楷體"/>
        <family val="4"/>
        <charset val="136"/>
      </rPr>
      <t>治理工程</t>
    </r>
  </si>
  <si>
    <r>
      <rPr>
        <sz val="14"/>
        <rFont val="標楷體"/>
        <family val="4"/>
        <charset val="136"/>
      </rPr>
      <t>護岸約</t>
    </r>
    <r>
      <rPr>
        <sz val="14"/>
        <rFont val="Times New Roman"/>
        <family val="1"/>
      </rPr>
      <t>1124m</t>
    </r>
    <phoneticPr fontId="18" type="noConversion"/>
  </si>
  <si>
    <r>
      <rPr>
        <sz val="14"/>
        <rFont val="標楷體"/>
        <family val="4"/>
        <charset val="136"/>
      </rPr>
      <t>鴨母寮排水無名橋改建治理工程</t>
    </r>
  </si>
  <si>
    <r>
      <rPr>
        <sz val="14"/>
        <rFont val="標楷體"/>
        <family val="4"/>
        <charset val="136"/>
      </rPr>
      <t>無名橋改建</t>
    </r>
  </si>
  <si>
    <r>
      <rPr>
        <sz val="14"/>
        <rFont val="標楷體"/>
        <family val="4"/>
        <charset val="136"/>
      </rPr>
      <t>港墘排水</t>
    </r>
    <r>
      <rPr>
        <sz val="14"/>
        <rFont val="Times New Roman"/>
        <family val="1"/>
      </rPr>
      <t>(</t>
    </r>
    <r>
      <rPr>
        <sz val="14"/>
        <rFont val="標楷體"/>
        <family val="4"/>
        <charset val="136"/>
      </rPr>
      <t>洲仔村</t>
    </r>
    <r>
      <rPr>
        <sz val="14"/>
        <rFont val="Times New Roman"/>
        <family val="1"/>
      </rPr>
      <t>)</t>
    </r>
    <r>
      <rPr>
        <sz val="14"/>
        <rFont val="標楷體"/>
        <family val="4"/>
        <charset val="136"/>
      </rPr>
      <t>治理工程</t>
    </r>
  </si>
  <si>
    <r>
      <rPr>
        <sz val="14"/>
        <rFont val="標楷體"/>
        <family val="4"/>
        <charset val="136"/>
      </rPr>
      <t>舊洲仔抽水站治理</t>
    </r>
    <phoneticPr fontId="18" type="noConversion"/>
  </si>
  <si>
    <r>
      <rPr>
        <sz val="14"/>
        <rFont val="標楷體"/>
        <family val="4"/>
        <charset val="136"/>
      </rPr>
      <t>荷苞嶼排水系統</t>
    </r>
    <r>
      <rPr>
        <sz val="14"/>
        <rFont val="Times New Roman"/>
        <family val="1"/>
      </rPr>
      <t>-</t>
    </r>
    <r>
      <rPr>
        <sz val="14"/>
        <rFont val="標楷體"/>
        <family val="4"/>
        <charset val="136"/>
      </rPr>
      <t>下竹圍中排二抽水站治理工程</t>
    </r>
    <phoneticPr fontId="18" type="noConversion"/>
  </si>
  <si>
    <r>
      <rPr>
        <sz val="14"/>
        <rFont val="標楷體"/>
        <family val="4"/>
        <charset val="136"/>
      </rPr>
      <t>抽水站</t>
    </r>
    <r>
      <rPr>
        <sz val="14"/>
        <rFont val="Times New Roman"/>
        <family val="1"/>
      </rPr>
      <t>1</t>
    </r>
    <r>
      <rPr>
        <sz val="14"/>
        <rFont val="標楷體"/>
        <family val="4"/>
        <charset val="136"/>
      </rPr>
      <t>座</t>
    </r>
  </si>
  <si>
    <r>
      <rPr>
        <sz val="14"/>
        <rFont val="標楷體"/>
        <family val="4"/>
        <charset val="136"/>
      </rPr>
      <t>朴子市竹村里鴨母寮社區治理工程</t>
    </r>
  </si>
  <si>
    <r>
      <rPr>
        <sz val="14"/>
        <rFont val="標楷體"/>
        <family val="4"/>
        <charset val="136"/>
      </rPr>
      <t>鴨母寮社區村落防護工程、抽水站</t>
    </r>
    <r>
      <rPr>
        <sz val="14"/>
        <rFont val="Times New Roman"/>
        <family val="1"/>
      </rPr>
      <t>1</t>
    </r>
    <r>
      <rPr>
        <sz val="14"/>
        <rFont val="標楷體"/>
        <family val="4"/>
        <charset val="136"/>
      </rPr>
      <t>座</t>
    </r>
  </si>
  <si>
    <r>
      <rPr>
        <sz val="14"/>
        <rFont val="標楷體"/>
        <family val="4"/>
        <charset val="136"/>
      </rPr>
      <t>朴子市竹村里過埤子社區治理工程</t>
    </r>
  </si>
  <si>
    <r>
      <rPr>
        <sz val="14"/>
        <rFont val="標楷體"/>
        <family val="4"/>
        <charset val="136"/>
      </rPr>
      <t>過埤子社區村落防護工程、抽水站</t>
    </r>
    <r>
      <rPr>
        <sz val="14"/>
        <rFont val="Times New Roman"/>
        <family val="1"/>
      </rPr>
      <t>1</t>
    </r>
    <r>
      <rPr>
        <sz val="14"/>
        <rFont val="標楷體"/>
        <family val="4"/>
        <charset val="136"/>
      </rPr>
      <t>座</t>
    </r>
  </si>
  <si>
    <r>
      <rPr>
        <sz val="14"/>
        <rFont val="標楷體"/>
        <family val="4"/>
        <charset val="136"/>
      </rPr>
      <t>考試潭排水</t>
    </r>
    <phoneticPr fontId="18" type="noConversion"/>
  </si>
  <si>
    <r>
      <rPr>
        <sz val="14"/>
        <rFont val="標楷體"/>
        <family val="4"/>
        <charset val="136"/>
      </rPr>
      <t>布袋鎮過溝排水嘉</t>
    </r>
    <r>
      <rPr>
        <sz val="14"/>
        <rFont val="Times New Roman"/>
        <family val="1"/>
      </rPr>
      <t>18</t>
    </r>
    <r>
      <rPr>
        <sz val="14"/>
        <rFont val="標楷體"/>
        <family val="4"/>
        <charset val="136"/>
      </rPr>
      <t>線旁治理工程</t>
    </r>
    <phoneticPr fontId="18" type="noConversion"/>
  </si>
  <si>
    <r>
      <rPr>
        <sz val="14"/>
        <rFont val="標楷體"/>
        <family val="4"/>
        <charset val="136"/>
      </rPr>
      <t>排水路約</t>
    </r>
    <r>
      <rPr>
        <sz val="14"/>
        <rFont val="Times New Roman"/>
        <family val="1"/>
      </rPr>
      <t>750m</t>
    </r>
    <phoneticPr fontId="18" type="noConversion"/>
  </si>
  <si>
    <r>
      <rPr>
        <sz val="14"/>
        <rFont val="標楷體"/>
        <family val="4"/>
        <charset val="136"/>
      </rPr>
      <t>荷苞嶼排水系統</t>
    </r>
    <r>
      <rPr>
        <sz val="14"/>
        <rFont val="Times New Roman"/>
        <family val="1"/>
      </rPr>
      <t>-</t>
    </r>
    <r>
      <rPr>
        <sz val="14"/>
        <rFont val="標楷體"/>
        <family val="4"/>
        <charset val="136"/>
      </rPr>
      <t>大館支線一治理工程</t>
    </r>
    <phoneticPr fontId="18" type="noConversion"/>
  </si>
  <si>
    <r>
      <rPr>
        <sz val="14"/>
        <rFont val="標楷體"/>
        <family val="4"/>
        <charset val="136"/>
      </rPr>
      <t>排水路約</t>
    </r>
    <r>
      <rPr>
        <sz val="14"/>
        <rFont val="Times New Roman"/>
        <family val="1"/>
      </rPr>
      <t>929m( 0K+000~0K+929)</t>
    </r>
    <phoneticPr fontId="18" type="noConversion"/>
  </si>
  <si>
    <r>
      <rPr>
        <sz val="14"/>
        <rFont val="標楷體"/>
        <family val="4"/>
        <charset val="136"/>
      </rPr>
      <t>朴子市</t>
    </r>
    <phoneticPr fontId="18" type="noConversion"/>
  </si>
  <si>
    <r>
      <rPr>
        <sz val="14"/>
        <rFont val="標楷體"/>
        <family val="4"/>
        <charset val="136"/>
      </rPr>
      <t>荷苞嶼排水系統</t>
    </r>
    <r>
      <rPr>
        <sz val="14"/>
        <rFont val="Times New Roman"/>
        <family val="1"/>
      </rPr>
      <t>-</t>
    </r>
    <r>
      <rPr>
        <sz val="14"/>
        <rFont val="標楷體"/>
        <family val="4"/>
        <charset val="136"/>
      </rPr>
      <t>大館支線二治理工程</t>
    </r>
    <phoneticPr fontId="18" type="noConversion"/>
  </si>
  <si>
    <r>
      <rPr>
        <sz val="14"/>
        <rFont val="標楷體"/>
        <family val="4"/>
        <charset val="136"/>
      </rPr>
      <t>排水路約</t>
    </r>
    <r>
      <rPr>
        <sz val="14"/>
        <rFont val="Times New Roman"/>
        <family val="1"/>
      </rPr>
      <t>760m( 0K+000~0K+760)</t>
    </r>
    <r>
      <rPr>
        <sz val="14"/>
        <rFont val="標楷體"/>
        <family val="4"/>
        <charset val="136"/>
      </rPr>
      <t>、滯洪池</t>
    </r>
    <r>
      <rPr>
        <sz val="14"/>
        <rFont val="Times New Roman"/>
        <family val="1"/>
      </rPr>
      <t>1.3ha</t>
    </r>
    <phoneticPr fontId="18" type="noConversion"/>
  </si>
  <si>
    <r>
      <rPr>
        <sz val="14"/>
        <rFont val="標楷體"/>
        <family val="4"/>
        <charset val="136"/>
      </rPr>
      <t>溪墘排水新庄至崩山段治理工程</t>
    </r>
  </si>
  <si>
    <r>
      <rPr>
        <sz val="14"/>
        <rFont val="標楷體"/>
        <family val="4"/>
        <charset val="136"/>
      </rPr>
      <t>排水路約</t>
    </r>
    <r>
      <rPr>
        <sz val="14"/>
        <rFont val="Times New Roman"/>
        <family val="1"/>
      </rPr>
      <t>1000m</t>
    </r>
    <phoneticPr fontId="18" type="noConversion"/>
  </si>
  <si>
    <r>
      <rPr>
        <sz val="14"/>
        <rFont val="標楷體"/>
        <family val="4"/>
        <charset val="136"/>
      </rPr>
      <t>前東港排水景山國小上游段治理工程</t>
    </r>
  </si>
  <si>
    <r>
      <rPr>
        <sz val="14"/>
        <rFont val="標楷體"/>
        <family val="4"/>
        <charset val="136"/>
      </rPr>
      <t>前東港抽水站前池擴建治理工程</t>
    </r>
  </si>
  <si>
    <r>
      <rPr>
        <sz val="14"/>
        <rFont val="標楷體"/>
        <family val="4"/>
        <charset val="136"/>
      </rPr>
      <t>抽水站治理</t>
    </r>
    <phoneticPr fontId="41" type="noConversion"/>
  </si>
  <si>
    <r>
      <rPr>
        <sz val="14"/>
        <rFont val="標楷體"/>
        <family val="4"/>
        <charset val="136"/>
      </rPr>
      <t>荷苞嶼排水系統</t>
    </r>
    <r>
      <rPr>
        <sz val="14"/>
        <rFont val="Times New Roman"/>
        <family val="1"/>
      </rPr>
      <t>-</t>
    </r>
    <r>
      <rPr>
        <sz val="14"/>
        <rFont val="標楷體"/>
        <family val="4"/>
        <charset val="136"/>
      </rPr>
      <t>雙溪口支線抽水站治理工程</t>
    </r>
    <phoneticPr fontId="18" type="noConversion"/>
  </si>
  <si>
    <r>
      <rPr>
        <sz val="14"/>
        <rFont val="標楷體"/>
        <family val="4"/>
        <charset val="136"/>
      </rPr>
      <t>抽水站</t>
    </r>
    <r>
      <rPr>
        <sz val="14"/>
        <rFont val="Times New Roman"/>
        <family val="1"/>
      </rPr>
      <t>3.2cms</t>
    </r>
    <r>
      <rPr>
        <sz val="14"/>
        <rFont val="標楷體"/>
        <family val="4"/>
        <charset val="136"/>
      </rPr>
      <t>及滯洪池</t>
    </r>
    <r>
      <rPr>
        <sz val="14"/>
        <rFont val="Times New Roman"/>
        <family val="1"/>
      </rPr>
      <t>0.8ha</t>
    </r>
  </si>
  <si>
    <r>
      <rPr>
        <sz val="14"/>
        <rFont val="標楷體"/>
        <family val="4"/>
        <charset val="136"/>
      </rPr>
      <t>前東港排水</t>
    </r>
    <r>
      <rPr>
        <sz val="14"/>
        <rFont val="Times New Roman"/>
        <family val="1"/>
      </rPr>
      <t>161</t>
    </r>
    <r>
      <rPr>
        <sz val="14"/>
        <rFont val="標楷體"/>
        <family val="4"/>
        <charset val="136"/>
      </rPr>
      <t>線上游治理工程</t>
    </r>
  </si>
  <si>
    <r>
      <rPr>
        <sz val="14"/>
        <rFont val="標楷體"/>
        <family val="4"/>
        <charset val="136"/>
      </rPr>
      <t>中三塊排水</t>
    </r>
    <phoneticPr fontId="18" type="noConversion"/>
  </si>
  <si>
    <r>
      <rPr>
        <sz val="14"/>
        <rFont val="標楷體"/>
        <family val="4"/>
        <charset val="136"/>
      </rPr>
      <t>中三塊排水系統水門抽水站治理工程</t>
    </r>
  </si>
  <si>
    <r>
      <t>1.</t>
    </r>
    <r>
      <rPr>
        <sz val="14"/>
        <rFont val="標楷體"/>
        <family val="4"/>
        <charset val="136"/>
      </rPr>
      <t xml:space="preserve">東石濱海抽水站擴建
</t>
    </r>
    <r>
      <rPr>
        <sz val="14"/>
        <rFont val="Times New Roman"/>
        <family val="1"/>
      </rPr>
      <t>2.</t>
    </r>
    <r>
      <rPr>
        <sz val="14"/>
        <rFont val="標楷體"/>
        <family val="4"/>
        <charset val="136"/>
      </rPr>
      <t xml:space="preserve">東石抽水站治理
</t>
    </r>
    <r>
      <rPr>
        <sz val="14"/>
        <rFont val="Times New Roman"/>
        <family val="1"/>
      </rPr>
      <t>3.</t>
    </r>
    <r>
      <rPr>
        <sz val="14"/>
        <rFont val="標楷體"/>
        <family val="4"/>
        <charset val="136"/>
      </rPr>
      <t>三家</t>
    </r>
    <r>
      <rPr>
        <sz val="14"/>
        <rFont val="Times New Roman"/>
        <family val="1"/>
      </rPr>
      <t>1</t>
    </r>
    <r>
      <rPr>
        <sz val="14"/>
        <rFont val="標楷體"/>
        <family val="4"/>
        <charset val="136"/>
      </rPr>
      <t>號及</t>
    </r>
    <r>
      <rPr>
        <sz val="14"/>
        <rFont val="Times New Roman"/>
        <family val="1"/>
      </rPr>
      <t>2</t>
    </r>
    <r>
      <rPr>
        <sz val="14"/>
        <rFont val="標楷體"/>
        <family val="4"/>
        <charset val="136"/>
      </rPr>
      <t xml:space="preserve">號水門治理
</t>
    </r>
    <r>
      <rPr>
        <sz val="14"/>
        <rFont val="Times New Roman"/>
        <family val="1"/>
      </rPr>
      <t>4.</t>
    </r>
    <r>
      <rPr>
        <sz val="14"/>
        <rFont val="標楷體"/>
        <family val="4"/>
        <charset val="136"/>
      </rPr>
      <t>永屯抽水站</t>
    </r>
    <r>
      <rPr>
        <sz val="14"/>
        <rFont val="Times New Roman"/>
        <family val="1"/>
      </rPr>
      <t>(</t>
    </r>
    <r>
      <rPr>
        <sz val="14"/>
        <rFont val="標楷體"/>
        <family val="4"/>
        <charset val="136"/>
      </rPr>
      <t>圍潭部落</t>
    </r>
    <r>
      <rPr>
        <sz val="14"/>
        <rFont val="Times New Roman"/>
        <family val="1"/>
      </rPr>
      <t>)</t>
    </r>
    <r>
      <rPr>
        <sz val="14"/>
        <rFont val="標楷體"/>
        <family val="4"/>
        <charset val="136"/>
      </rPr>
      <t>及永屯</t>
    </r>
    <r>
      <rPr>
        <sz val="14"/>
        <rFont val="Times New Roman"/>
        <family val="1"/>
      </rPr>
      <t xml:space="preserve"> (</t>
    </r>
    <r>
      <rPr>
        <sz val="14"/>
        <rFont val="標楷體"/>
        <family val="4"/>
        <charset val="136"/>
      </rPr>
      <t>堤防邊</t>
    </r>
    <r>
      <rPr>
        <sz val="14"/>
        <rFont val="Times New Roman"/>
        <family val="1"/>
      </rPr>
      <t>)</t>
    </r>
    <r>
      <rPr>
        <sz val="14"/>
        <rFont val="標楷體"/>
        <family val="4"/>
        <charset val="136"/>
      </rPr>
      <t>抽水站治理</t>
    </r>
    <phoneticPr fontId="18" type="noConversion"/>
  </si>
  <si>
    <r>
      <rPr>
        <sz val="14"/>
        <rFont val="標楷體"/>
        <family val="4"/>
        <charset val="136"/>
      </rPr>
      <t>新埤排水農路至無名橋段治理工程</t>
    </r>
  </si>
  <si>
    <r>
      <rPr>
        <sz val="14"/>
        <rFont val="標楷體"/>
        <family val="4"/>
        <charset val="136"/>
      </rPr>
      <t>排水路約</t>
    </r>
    <r>
      <rPr>
        <sz val="14"/>
        <rFont val="Times New Roman"/>
        <family val="1"/>
      </rPr>
      <t>600m(6K+330~6K+930)</t>
    </r>
    <phoneticPr fontId="41" type="noConversion"/>
  </si>
  <si>
    <r>
      <rPr>
        <sz val="14"/>
        <rFont val="標楷體"/>
        <family val="4"/>
        <charset val="136"/>
      </rPr>
      <t>安南區</t>
    </r>
    <phoneticPr fontId="18" type="noConversion"/>
  </si>
  <si>
    <r>
      <rPr>
        <sz val="14"/>
        <rFont val="標楷體"/>
        <family val="4"/>
        <charset val="136"/>
      </rPr>
      <t>鹽水溪排水系統</t>
    </r>
    <phoneticPr fontId="18" type="noConversion"/>
  </si>
  <si>
    <r>
      <rPr>
        <sz val="14"/>
        <rFont val="標楷體"/>
        <family val="4"/>
        <charset val="136"/>
      </rPr>
      <t>六塊寮排水</t>
    </r>
    <r>
      <rPr>
        <sz val="14"/>
        <rFont val="Times New Roman"/>
        <family val="1"/>
      </rPr>
      <t>3K+505~8K+630</t>
    </r>
    <r>
      <rPr>
        <sz val="14"/>
        <rFont val="標楷體"/>
        <family val="4"/>
        <charset val="136"/>
      </rPr>
      <t>排水路治理，長度約</t>
    </r>
    <r>
      <rPr>
        <sz val="14"/>
        <rFont val="Times New Roman"/>
        <family val="1"/>
      </rPr>
      <t>5,125</t>
    </r>
    <r>
      <rPr>
        <sz val="14"/>
        <rFont val="標楷體"/>
        <family val="4"/>
        <charset val="136"/>
      </rPr>
      <t>公尺</t>
    </r>
    <phoneticPr fontId="18" type="noConversion"/>
  </si>
  <si>
    <r>
      <rPr>
        <sz val="14"/>
        <rFont val="標楷體"/>
        <family val="4"/>
        <charset val="136"/>
      </rPr>
      <t>新化區</t>
    </r>
    <phoneticPr fontId="18" type="noConversion"/>
  </si>
  <si>
    <r>
      <rPr>
        <sz val="14"/>
        <rFont val="標楷體"/>
        <family val="4"/>
        <charset val="136"/>
      </rPr>
      <t>虎頭溪排水</t>
    </r>
    <phoneticPr fontId="18" type="noConversion"/>
  </si>
  <si>
    <r>
      <rPr>
        <sz val="14"/>
        <rFont val="標楷體"/>
        <family val="4"/>
        <charset val="136"/>
      </rPr>
      <t>虎頭溪排水護岸治理工程</t>
    </r>
    <r>
      <rPr>
        <sz val="14"/>
        <rFont val="Times New Roman"/>
        <family val="1"/>
      </rPr>
      <t>(8K+884~10K+601)</t>
    </r>
    <phoneticPr fontId="18" type="noConversion"/>
  </si>
  <si>
    <r>
      <rPr>
        <sz val="14"/>
        <rFont val="標楷體"/>
        <family val="4"/>
        <charset val="136"/>
      </rPr>
      <t>虎頭溪排水護岸整治</t>
    </r>
    <r>
      <rPr>
        <sz val="14"/>
        <rFont val="Times New Roman"/>
        <family val="1"/>
      </rPr>
      <t>8K+884~10K+601</t>
    </r>
    <phoneticPr fontId="18" type="noConversion"/>
  </si>
  <si>
    <r>
      <rPr>
        <sz val="14"/>
        <rFont val="標楷體"/>
        <family val="4"/>
        <charset val="136"/>
      </rPr>
      <t>北門區</t>
    </r>
    <phoneticPr fontId="18" type="noConversion"/>
  </si>
  <si>
    <r>
      <rPr>
        <sz val="14"/>
        <rFont val="標楷體"/>
        <family val="4"/>
        <charset val="136"/>
      </rPr>
      <t>頭港排水系統</t>
    </r>
    <phoneticPr fontId="18" type="noConversion"/>
  </si>
  <si>
    <r>
      <rPr>
        <sz val="14"/>
        <rFont val="標楷體"/>
        <family val="4"/>
        <charset val="136"/>
      </rPr>
      <t>北門區玉港里部落防護治理工程</t>
    </r>
  </si>
  <si>
    <r>
      <rPr>
        <sz val="14"/>
        <rFont val="標楷體"/>
        <family val="4"/>
        <charset val="136"/>
      </rPr>
      <t>學甲區</t>
    </r>
    <phoneticPr fontId="18" type="noConversion"/>
  </si>
  <si>
    <r>
      <rPr>
        <sz val="14"/>
        <rFont val="標楷體"/>
        <family val="4"/>
        <charset val="136"/>
      </rPr>
      <t>學甲區舊頭港社區部落防護工程</t>
    </r>
  </si>
  <si>
    <r>
      <rPr>
        <sz val="14"/>
        <rFont val="標楷體"/>
        <family val="4"/>
        <charset val="136"/>
      </rPr>
      <t>道路加高施作長度約</t>
    </r>
    <r>
      <rPr>
        <sz val="14"/>
        <rFont val="Times New Roman"/>
        <family val="1"/>
      </rPr>
      <t>610</t>
    </r>
    <r>
      <rPr>
        <sz val="14"/>
        <rFont val="標楷體"/>
        <family val="4"/>
        <charset val="136"/>
      </rPr>
      <t>公尺
增設調節池</t>
    </r>
    <r>
      <rPr>
        <sz val="14"/>
        <rFont val="Times New Roman"/>
        <family val="1"/>
      </rPr>
      <t>90m3</t>
    </r>
    <r>
      <rPr>
        <sz val="14"/>
        <rFont val="標楷體"/>
        <family val="4"/>
        <charset val="136"/>
      </rPr>
      <t>，增抽水量</t>
    </r>
    <r>
      <rPr>
        <sz val="14"/>
        <rFont val="Times New Roman"/>
        <family val="1"/>
      </rPr>
      <t>0.6cms</t>
    </r>
    <phoneticPr fontId="18" type="noConversion"/>
  </si>
  <si>
    <r>
      <rPr>
        <sz val="14"/>
        <rFont val="標楷體"/>
        <family val="4"/>
        <charset val="136"/>
      </rPr>
      <t>安定區</t>
    </r>
    <phoneticPr fontId="18" type="noConversion"/>
  </si>
  <si>
    <r>
      <rPr>
        <sz val="14"/>
        <rFont val="標楷體"/>
        <family val="4"/>
        <charset val="136"/>
      </rPr>
      <t>安定區下洲子中排一抽水治理工程</t>
    </r>
    <phoneticPr fontId="18" type="noConversion"/>
  </si>
  <si>
    <r>
      <t>0.5cms</t>
    </r>
    <r>
      <rPr>
        <sz val="14"/>
        <rFont val="標楷體"/>
        <family val="4"/>
        <charset val="136"/>
      </rPr>
      <t>沉水式抽水機</t>
    </r>
    <r>
      <rPr>
        <sz val="14"/>
        <rFont val="Times New Roman"/>
        <family val="1"/>
      </rPr>
      <t>3</t>
    </r>
    <r>
      <rPr>
        <sz val="14"/>
        <rFont val="標楷體"/>
        <family val="4"/>
        <charset val="136"/>
      </rPr>
      <t>部</t>
    </r>
    <phoneticPr fontId="18" type="noConversion"/>
  </si>
  <si>
    <r>
      <rPr>
        <sz val="14"/>
        <rFont val="標楷體"/>
        <family val="4"/>
        <charset val="136"/>
      </rPr>
      <t>兩岸護岸整治，長度約</t>
    </r>
    <r>
      <rPr>
        <sz val="14"/>
        <rFont val="Times New Roman"/>
        <family val="1"/>
      </rPr>
      <t>640m</t>
    </r>
    <r>
      <rPr>
        <sz val="14"/>
        <rFont val="標楷體"/>
        <family val="4"/>
        <charset val="136"/>
      </rPr>
      <t>，共計</t>
    </r>
    <r>
      <rPr>
        <sz val="14"/>
        <rFont val="Times New Roman"/>
        <family val="1"/>
      </rPr>
      <t>1,280m</t>
    </r>
    <r>
      <rPr>
        <sz val="14"/>
        <rFont val="標楷體"/>
        <family val="4"/>
        <charset val="136"/>
      </rPr>
      <t>。</t>
    </r>
    <phoneticPr fontId="18" type="noConversion"/>
  </si>
  <si>
    <r>
      <rPr>
        <sz val="14"/>
        <rFont val="標楷體"/>
        <family val="4"/>
        <charset val="136"/>
      </rPr>
      <t>鹽水區</t>
    </r>
    <phoneticPr fontId="18" type="noConversion"/>
  </si>
  <si>
    <r>
      <rPr>
        <sz val="14"/>
        <rFont val="標楷體"/>
        <family val="4"/>
        <charset val="136"/>
      </rPr>
      <t>新田寮排水</t>
    </r>
    <phoneticPr fontId="18" type="noConversion"/>
  </si>
  <si>
    <r>
      <rPr>
        <sz val="14"/>
        <rFont val="標楷體"/>
        <family val="4"/>
        <charset val="136"/>
      </rPr>
      <t>岸內排水護岸治理工程</t>
    </r>
  </si>
  <si>
    <r>
      <t>1.</t>
    </r>
    <r>
      <rPr>
        <sz val="14"/>
        <rFont val="標楷體"/>
        <family val="4"/>
        <charset val="136"/>
      </rPr>
      <t>鹽水市區內南榮科大至武廟前護岸整治約</t>
    </r>
    <r>
      <rPr>
        <sz val="14"/>
        <rFont val="Times New Roman"/>
        <family val="1"/>
      </rPr>
      <t>1,227</t>
    </r>
    <r>
      <rPr>
        <sz val="14"/>
        <rFont val="標楷體"/>
        <family val="4"/>
        <charset val="136"/>
      </rPr>
      <t xml:space="preserve">公尺
</t>
    </r>
    <r>
      <rPr>
        <sz val="14"/>
        <rFont val="Times New Roman"/>
        <family val="1"/>
      </rPr>
      <t>2.</t>
    </r>
    <r>
      <rPr>
        <sz val="14"/>
        <rFont val="標楷體"/>
        <family val="4"/>
        <charset val="136"/>
      </rPr>
      <t>岸內排水興農橋下游護岸整治約</t>
    </r>
    <r>
      <rPr>
        <sz val="14"/>
        <rFont val="Times New Roman"/>
        <family val="1"/>
      </rPr>
      <t>7,637</t>
    </r>
    <r>
      <rPr>
        <sz val="14"/>
        <rFont val="標楷體"/>
        <family val="4"/>
        <charset val="136"/>
      </rPr>
      <t>公尺</t>
    </r>
    <phoneticPr fontId="18" type="noConversion"/>
  </si>
  <si>
    <r>
      <rPr>
        <sz val="14"/>
        <rFont val="標楷體"/>
        <family val="4"/>
        <charset val="136"/>
      </rPr>
      <t>湖底排水</t>
    </r>
  </si>
  <si>
    <r>
      <rPr>
        <sz val="14"/>
        <rFont val="標楷體"/>
        <family val="4"/>
        <charset val="136"/>
      </rPr>
      <t>大樹區瓦厝街</t>
    </r>
    <r>
      <rPr>
        <sz val="14"/>
        <rFont val="Times New Roman"/>
        <family val="1"/>
      </rPr>
      <t>90</t>
    </r>
    <r>
      <rPr>
        <sz val="14"/>
        <rFont val="標楷體"/>
        <family val="4"/>
        <charset val="136"/>
      </rPr>
      <t>巷排水箱涵新建治理工程</t>
    </r>
  </si>
  <si>
    <r>
      <rPr>
        <sz val="14"/>
        <rFont val="標楷體"/>
        <family val="4"/>
        <charset val="136"/>
      </rPr>
      <t>興建約</t>
    </r>
    <r>
      <rPr>
        <sz val="14"/>
        <rFont val="Times New Roman"/>
        <family val="1"/>
      </rPr>
      <t>193m</t>
    </r>
    <r>
      <rPr>
        <sz val="14"/>
        <rFont val="標楷體"/>
        <family val="4"/>
        <charset val="136"/>
      </rPr>
      <t>單孔箱涵</t>
    </r>
    <phoneticPr fontId="18" type="noConversion"/>
  </si>
  <si>
    <r>
      <rPr>
        <sz val="14"/>
        <rFont val="標楷體"/>
        <family val="4"/>
        <charset val="136"/>
      </rPr>
      <t>福安排水</t>
    </r>
  </si>
  <si>
    <r>
      <rPr>
        <sz val="14"/>
        <rFont val="標楷體"/>
        <family val="4"/>
        <charset val="136"/>
      </rPr>
      <t>美濃區福安排水瓶頸段橋梁改善治理工程</t>
    </r>
  </si>
  <si>
    <r>
      <t>1.</t>
    </r>
    <r>
      <rPr>
        <sz val="14"/>
        <rFont val="標楷體"/>
        <family val="4"/>
        <charset val="136"/>
      </rPr>
      <t>崙頂一號橋</t>
    </r>
    <r>
      <rPr>
        <sz val="14"/>
        <rFont val="Times New Roman"/>
        <family val="1"/>
      </rPr>
      <t>(2K+535)</t>
    </r>
    <r>
      <rPr>
        <sz val="14"/>
        <rFont val="標楷體"/>
        <family val="4"/>
        <charset val="136"/>
      </rPr>
      <t>改建，引道約</t>
    </r>
    <r>
      <rPr>
        <sz val="14"/>
        <rFont val="Times New Roman"/>
        <family val="1"/>
      </rPr>
      <t>108M</t>
    </r>
    <r>
      <rPr>
        <sz val="14"/>
        <rFont val="標楷體"/>
        <family val="4"/>
        <charset val="136"/>
      </rPr>
      <t>，護岸改建</t>
    </r>
    <r>
      <rPr>
        <sz val="14"/>
        <rFont val="Times New Roman"/>
        <family val="1"/>
      </rPr>
      <t>100M(</t>
    </r>
    <r>
      <rPr>
        <sz val="14"/>
        <rFont val="標楷體"/>
        <family val="4"/>
        <charset val="136"/>
      </rPr>
      <t>雙側</t>
    </r>
    <r>
      <rPr>
        <sz val="14"/>
        <rFont val="Times New Roman"/>
        <family val="1"/>
      </rPr>
      <t>)
2.</t>
    </r>
    <r>
      <rPr>
        <sz val="14"/>
        <rFont val="標楷體"/>
        <family val="4"/>
        <charset val="136"/>
      </rPr>
      <t>無名橋</t>
    </r>
    <r>
      <rPr>
        <sz val="14"/>
        <rFont val="Times New Roman"/>
        <family val="1"/>
      </rPr>
      <t>3(3K+140)</t>
    </r>
    <r>
      <rPr>
        <sz val="14"/>
        <rFont val="標楷體"/>
        <family val="4"/>
        <charset val="136"/>
      </rPr>
      <t>改建，引道約</t>
    </r>
    <r>
      <rPr>
        <sz val="14"/>
        <rFont val="Times New Roman"/>
        <family val="1"/>
      </rPr>
      <t>36m</t>
    </r>
    <r>
      <rPr>
        <sz val="14"/>
        <rFont val="標楷體"/>
        <family val="4"/>
        <charset val="136"/>
      </rPr>
      <t>，護岸改建</t>
    </r>
    <r>
      <rPr>
        <sz val="14"/>
        <rFont val="Times New Roman"/>
        <family val="1"/>
      </rPr>
      <t>100M(</t>
    </r>
    <r>
      <rPr>
        <sz val="14"/>
        <rFont val="標楷體"/>
        <family val="4"/>
        <charset val="136"/>
      </rPr>
      <t>雙側</t>
    </r>
    <r>
      <rPr>
        <sz val="14"/>
        <rFont val="Times New Roman"/>
        <family val="1"/>
      </rPr>
      <t>)</t>
    </r>
    <phoneticPr fontId="18" type="noConversion"/>
  </si>
  <si>
    <r>
      <rPr>
        <sz val="14"/>
        <rFont val="標楷體"/>
        <family val="4"/>
        <charset val="136"/>
      </rPr>
      <t>福安排水下游分流箱涵治理工程</t>
    </r>
    <r>
      <rPr>
        <sz val="14"/>
        <rFont val="Times New Roman"/>
        <family val="1"/>
      </rPr>
      <t xml:space="preserve"> </t>
    </r>
  </si>
  <si>
    <r>
      <t>1.</t>
    </r>
    <r>
      <rPr>
        <sz val="14"/>
        <rFont val="標楷體"/>
        <family val="4"/>
        <charset val="136"/>
      </rPr>
      <t>分流箱涵約</t>
    </r>
    <r>
      <rPr>
        <sz val="14"/>
        <rFont val="Times New Roman"/>
        <family val="1"/>
      </rPr>
      <t>520</t>
    </r>
    <r>
      <rPr>
        <sz val="14"/>
        <rFont val="標楷體"/>
        <family val="4"/>
        <charset val="136"/>
      </rPr>
      <t xml:space="preserve">公尺，新設直堤式水閘門
</t>
    </r>
    <r>
      <rPr>
        <sz val="14"/>
        <rFont val="Times New Roman"/>
        <family val="1"/>
      </rPr>
      <t>2.</t>
    </r>
    <r>
      <rPr>
        <sz val="14"/>
        <rFont val="標楷體"/>
        <family val="4"/>
        <charset val="136"/>
      </rPr>
      <t>堤防、側溝及路面修復</t>
    </r>
    <r>
      <rPr>
        <sz val="14"/>
        <rFont val="Times New Roman"/>
        <family val="1"/>
      </rPr>
      <t xml:space="preserve"> </t>
    </r>
    <phoneticPr fontId="18" type="noConversion"/>
  </si>
  <si>
    <r>
      <rPr>
        <sz val="14"/>
        <rFont val="標楷體"/>
        <family val="4"/>
        <charset val="136"/>
      </rPr>
      <t>北溝排水系統</t>
    </r>
  </si>
  <si>
    <r>
      <rPr>
        <sz val="14"/>
        <rFont val="標楷體"/>
        <family val="4"/>
        <charset val="136"/>
      </rPr>
      <t>永安區永達路排水系統治理工程</t>
    </r>
  </si>
  <si>
    <r>
      <rPr>
        <sz val="14"/>
        <rFont val="標楷體"/>
        <family val="4"/>
        <charset val="136"/>
      </rPr>
      <t>改善箱涵約</t>
    </r>
    <r>
      <rPr>
        <sz val="14"/>
        <rFont val="Times New Roman"/>
        <family val="1"/>
      </rPr>
      <t>500</t>
    </r>
    <r>
      <rPr>
        <sz val="14"/>
        <rFont val="標楷體"/>
        <family val="4"/>
        <charset val="136"/>
      </rPr>
      <t>公尺
微型樁約</t>
    </r>
    <r>
      <rPr>
        <sz val="14"/>
        <rFont val="Times New Roman"/>
        <family val="1"/>
      </rPr>
      <t>500</t>
    </r>
    <r>
      <rPr>
        <sz val="14"/>
        <rFont val="標楷體"/>
        <family val="4"/>
        <charset val="136"/>
      </rPr>
      <t>公尺</t>
    </r>
    <phoneticPr fontId="18" type="noConversion"/>
  </si>
  <si>
    <r>
      <rPr>
        <sz val="14"/>
        <rFont val="標楷體"/>
        <family val="4"/>
        <charset val="136"/>
      </rPr>
      <t>岡山區石螺潭抽水站增設機組治理工程</t>
    </r>
    <phoneticPr fontId="18" type="noConversion"/>
  </si>
  <si>
    <r>
      <rPr>
        <sz val="14"/>
        <rFont val="標楷體"/>
        <family val="4"/>
        <charset val="136"/>
      </rPr>
      <t>排水路改善約</t>
    </r>
    <r>
      <rPr>
        <sz val="14"/>
        <rFont val="Times New Roman"/>
        <family val="1"/>
      </rPr>
      <t>100</t>
    </r>
    <r>
      <rPr>
        <sz val="14"/>
        <rFont val="標楷體"/>
        <family val="4"/>
        <charset val="136"/>
      </rPr>
      <t>公尺，橋樑改建</t>
    </r>
    <r>
      <rPr>
        <sz val="14"/>
        <rFont val="Times New Roman"/>
        <family val="1"/>
      </rPr>
      <t>1</t>
    </r>
    <r>
      <rPr>
        <sz val="14"/>
        <rFont val="標楷體"/>
        <family val="4"/>
        <charset val="136"/>
      </rPr>
      <t>座</t>
    </r>
    <phoneticPr fontId="18" type="noConversion"/>
  </si>
  <si>
    <r>
      <rPr>
        <sz val="14"/>
        <rFont val="標楷體"/>
        <family val="4"/>
        <charset val="136"/>
      </rPr>
      <t>岡山區潭底區域淹水改善計畫治理工程</t>
    </r>
  </si>
  <si>
    <r>
      <rPr>
        <sz val="14"/>
        <color theme="1"/>
        <rFont val="標楷體"/>
        <family val="4"/>
        <charset val="136"/>
      </rPr>
      <t>東港溪支流排水系統</t>
    </r>
    <r>
      <rPr>
        <sz val="14"/>
        <color theme="1"/>
        <rFont val="Times New Roman"/>
        <family val="1"/>
      </rPr>
      <t>/</t>
    </r>
    <r>
      <rPr>
        <sz val="14"/>
        <color theme="1"/>
        <rFont val="標楷體"/>
        <family val="4"/>
        <charset val="136"/>
      </rPr>
      <t>中林排水</t>
    </r>
    <phoneticPr fontId="18" type="noConversion"/>
  </si>
  <si>
    <r>
      <rPr>
        <sz val="14"/>
        <color theme="1"/>
        <rFont val="標楷體"/>
        <family val="4"/>
        <charset val="136"/>
      </rPr>
      <t>中林排水</t>
    </r>
    <r>
      <rPr>
        <sz val="14"/>
        <color theme="1"/>
        <rFont val="Times New Roman"/>
        <family val="1"/>
      </rPr>
      <t>(</t>
    </r>
    <r>
      <rPr>
        <sz val="14"/>
        <color theme="1"/>
        <rFont val="標楷體"/>
        <family val="4"/>
        <charset val="136"/>
      </rPr>
      <t>第三期</t>
    </r>
    <r>
      <rPr>
        <sz val="14"/>
        <color theme="1"/>
        <rFont val="Times New Roman"/>
        <family val="1"/>
      </rPr>
      <t>)</t>
    </r>
    <r>
      <rPr>
        <sz val="14"/>
        <color theme="1"/>
        <rFont val="標楷體"/>
        <family val="4"/>
        <charset val="136"/>
      </rPr>
      <t>治理工程</t>
    </r>
    <phoneticPr fontId="18" type="noConversion"/>
  </si>
  <si>
    <r>
      <rPr>
        <sz val="14"/>
        <color theme="1"/>
        <rFont val="標楷體"/>
        <family val="4"/>
        <charset val="136"/>
      </rPr>
      <t>排水路約</t>
    </r>
    <r>
      <rPr>
        <sz val="14"/>
        <color theme="1"/>
        <rFont val="Times New Roman"/>
        <family val="1"/>
      </rPr>
      <t>1,750m
(</t>
    </r>
    <r>
      <rPr>
        <sz val="14"/>
        <color theme="1"/>
        <rFont val="標楷體"/>
        <family val="4"/>
        <charset val="136"/>
      </rPr>
      <t>既有中林排水路拓寬</t>
    </r>
    <r>
      <rPr>
        <sz val="14"/>
        <color theme="1"/>
        <rFont val="Times New Roman"/>
        <family val="1"/>
      </rPr>
      <t>0k+000~1k+300</t>
    </r>
    <r>
      <rPr>
        <sz val="14"/>
        <color theme="1"/>
        <rFont val="標楷體"/>
        <family val="4"/>
        <charset val="136"/>
      </rPr>
      <t>、中林渠道</t>
    </r>
    <r>
      <rPr>
        <sz val="14"/>
        <color theme="1"/>
        <rFont val="Times New Roman"/>
        <family val="1"/>
      </rPr>
      <t>2k+575~3k+025)</t>
    </r>
    <phoneticPr fontId="18" type="noConversion"/>
  </si>
  <si>
    <r>
      <rPr>
        <sz val="14"/>
        <color theme="1"/>
        <rFont val="標楷體"/>
        <family val="4"/>
        <charset val="136"/>
      </rPr>
      <t>中林排水</t>
    </r>
    <r>
      <rPr>
        <sz val="14"/>
        <color theme="1"/>
        <rFont val="Times New Roman"/>
        <family val="1"/>
      </rPr>
      <t>(</t>
    </r>
    <r>
      <rPr>
        <sz val="14"/>
        <color theme="1"/>
        <rFont val="標楷體"/>
        <family val="4"/>
        <charset val="136"/>
      </rPr>
      <t>第三期</t>
    </r>
    <r>
      <rPr>
        <sz val="14"/>
        <color theme="1"/>
        <rFont val="Times New Roman"/>
        <family val="1"/>
      </rPr>
      <t>)</t>
    </r>
    <r>
      <rPr>
        <sz val="14"/>
        <color theme="1"/>
        <rFont val="標楷體"/>
        <family val="4"/>
        <charset val="136"/>
      </rPr>
      <t>治理工程</t>
    </r>
    <r>
      <rPr>
        <sz val="14"/>
        <color theme="1"/>
        <rFont val="Times New Roman"/>
        <family val="1"/>
      </rPr>
      <t>-</t>
    </r>
    <r>
      <rPr>
        <sz val="14"/>
        <color theme="1"/>
        <rFont val="標楷體"/>
        <family val="4"/>
        <charset val="136"/>
      </rPr>
      <t>橋梁改建</t>
    </r>
    <phoneticPr fontId="18" type="noConversion"/>
  </si>
  <si>
    <r>
      <rPr>
        <sz val="14"/>
        <color theme="1"/>
        <rFont val="標楷體"/>
        <family val="4"/>
        <charset val="136"/>
      </rPr>
      <t>橋梁改建</t>
    </r>
    <r>
      <rPr>
        <sz val="14"/>
        <color theme="1"/>
        <rFont val="Times New Roman"/>
        <family val="1"/>
      </rPr>
      <t>4</t>
    </r>
    <r>
      <rPr>
        <sz val="14"/>
        <color theme="1"/>
        <rFont val="標楷體"/>
        <family val="4"/>
        <charset val="136"/>
      </rPr>
      <t>座</t>
    </r>
    <r>
      <rPr>
        <sz val="14"/>
        <color theme="1"/>
        <rFont val="Times New Roman"/>
        <family val="1"/>
      </rPr>
      <t>(0K+667</t>
    </r>
    <r>
      <rPr>
        <sz val="14"/>
        <color theme="1"/>
        <rFont val="標楷體"/>
        <family val="4"/>
        <charset val="136"/>
      </rPr>
      <t>箱涵、</t>
    </r>
    <r>
      <rPr>
        <sz val="14"/>
        <color theme="1"/>
        <rFont val="Times New Roman"/>
        <family val="1"/>
      </rPr>
      <t>0K+771</t>
    </r>
    <r>
      <rPr>
        <sz val="14"/>
        <color theme="1"/>
        <rFont val="標楷體"/>
        <family val="4"/>
        <charset val="136"/>
      </rPr>
      <t>一號無名橋、</t>
    </r>
    <r>
      <rPr>
        <sz val="14"/>
        <color theme="1"/>
        <rFont val="Times New Roman"/>
        <family val="1"/>
      </rPr>
      <t>0K+827</t>
    </r>
    <r>
      <rPr>
        <sz val="14"/>
        <color theme="1"/>
        <rFont val="標楷體"/>
        <family val="4"/>
        <charset val="136"/>
      </rPr>
      <t>二號無名橋、</t>
    </r>
    <r>
      <rPr>
        <sz val="14"/>
        <color theme="1"/>
        <rFont val="Times New Roman"/>
        <family val="1"/>
      </rPr>
      <t>1K+106</t>
    </r>
    <r>
      <rPr>
        <sz val="14"/>
        <color theme="1"/>
        <rFont val="標楷體"/>
        <family val="4"/>
        <charset val="136"/>
      </rPr>
      <t>三號無名橋</t>
    </r>
    <r>
      <rPr>
        <sz val="14"/>
        <color theme="1"/>
        <rFont val="Times New Roman"/>
        <family val="1"/>
      </rPr>
      <t>)</t>
    </r>
    <phoneticPr fontId="18" type="noConversion"/>
  </si>
  <si>
    <r>
      <rPr>
        <sz val="14"/>
        <color theme="1"/>
        <rFont val="標楷體"/>
        <family val="4"/>
        <charset val="136"/>
      </rPr>
      <t>鹽埔鄉</t>
    </r>
    <phoneticPr fontId="18" type="noConversion"/>
  </si>
  <si>
    <r>
      <rPr>
        <sz val="14"/>
        <color theme="1"/>
        <rFont val="標楷體"/>
        <family val="4"/>
        <charset val="136"/>
      </rPr>
      <t>武洛溪排水系統</t>
    </r>
    <r>
      <rPr>
        <sz val="14"/>
        <color theme="1"/>
        <rFont val="Times New Roman"/>
        <family val="1"/>
      </rPr>
      <t>/</t>
    </r>
    <r>
      <rPr>
        <sz val="14"/>
        <color theme="1"/>
        <rFont val="標楷體"/>
        <family val="4"/>
        <charset val="136"/>
      </rPr>
      <t>大仁排水支線</t>
    </r>
    <phoneticPr fontId="18" type="noConversion"/>
  </si>
  <si>
    <r>
      <rPr>
        <sz val="14"/>
        <color theme="1"/>
        <rFont val="標楷體"/>
        <family val="4"/>
        <charset val="136"/>
      </rPr>
      <t>武洛溪大仁支線排水治理工程</t>
    </r>
    <r>
      <rPr>
        <sz val="14"/>
        <color theme="1"/>
        <rFont val="Times New Roman"/>
        <family val="1"/>
      </rPr>
      <t>(</t>
    </r>
    <r>
      <rPr>
        <sz val="14"/>
        <color theme="1"/>
        <rFont val="標楷體"/>
        <family val="4"/>
        <charset val="136"/>
      </rPr>
      <t>第二期</t>
    </r>
    <r>
      <rPr>
        <sz val="14"/>
        <color theme="1"/>
        <rFont val="Times New Roman"/>
        <family val="1"/>
      </rPr>
      <t>)</t>
    </r>
    <phoneticPr fontId="18" type="noConversion"/>
  </si>
  <si>
    <r>
      <rPr>
        <sz val="14"/>
        <color theme="1"/>
        <rFont val="標楷體"/>
        <family val="4"/>
        <charset val="136"/>
      </rPr>
      <t>新設箱涵約</t>
    </r>
    <r>
      <rPr>
        <sz val="14"/>
        <color theme="1"/>
        <rFont val="Times New Roman"/>
        <family val="1"/>
      </rPr>
      <t>837m
(1K+441~2K+278)</t>
    </r>
    <r>
      <rPr>
        <sz val="14"/>
        <color theme="1"/>
        <rFont val="標楷體"/>
        <family val="4"/>
        <charset val="136"/>
      </rPr>
      <t>、
護岸約</t>
    </r>
    <r>
      <rPr>
        <sz val="14"/>
        <color theme="1"/>
        <rFont val="Times New Roman"/>
        <family val="1"/>
      </rPr>
      <t>526m
(3K+306~3K+832)</t>
    </r>
    <phoneticPr fontId="18" type="noConversion"/>
  </si>
  <si>
    <r>
      <rPr>
        <sz val="14"/>
        <color theme="1"/>
        <rFont val="標楷體"/>
        <family val="4"/>
        <charset val="136"/>
      </rPr>
      <t>林邊地區排水系統</t>
    </r>
    <r>
      <rPr>
        <sz val="14"/>
        <color theme="1"/>
        <rFont val="Times New Roman"/>
        <family val="1"/>
      </rPr>
      <t>/</t>
    </r>
    <r>
      <rPr>
        <sz val="14"/>
        <color theme="1"/>
        <rFont val="標楷體"/>
        <family val="4"/>
        <charset val="136"/>
      </rPr>
      <t>南埔埤排水支線</t>
    </r>
    <phoneticPr fontId="18" type="noConversion"/>
  </si>
  <si>
    <r>
      <rPr>
        <sz val="14"/>
        <color theme="1"/>
        <rFont val="標楷體"/>
        <family val="4"/>
        <charset val="136"/>
      </rPr>
      <t>南埔埤排水支線治理工程</t>
    </r>
    <r>
      <rPr>
        <sz val="14"/>
        <color theme="1"/>
        <rFont val="Times New Roman"/>
        <family val="1"/>
      </rPr>
      <t>(1k+191~2k+957)</t>
    </r>
    <phoneticPr fontId="18" type="noConversion"/>
  </si>
  <si>
    <r>
      <rPr>
        <sz val="14"/>
        <color theme="1"/>
        <rFont val="標楷體"/>
        <family val="4"/>
        <charset val="136"/>
      </rPr>
      <t>排水路</t>
    </r>
    <r>
      <rPr>
        <sz val="14"/>
        <color theme="1"/>
        <rFont val="Times New Roman"/>
        <family val="1"/>
      </rPr>
      <t>1,766m
(1k+191~2k+957)</t>
    </r>
    <r>
      <rPr>
        <sz val="14"/>
        <color theme="1"/>
        <rFont val="標楷體"/>
        <family val="4"/>
        <charset val="136"/>
      </rPr>
      <t>、新設海豐埤支線出口閘門</t>
    </r>
    <phoneticPr fontId="18" type="noConversion"/>
  </si>
  <si>
    <t>大義崙排水系統</t>
    <phoneticPr fontId="18" type="noConversion"/>
  </si>
  <si>
    <t>荷苞嶼排水</t>
    <phoneticPr fontId="18" type="noConversion"/>
  </si>
  <si>
    <r>
      <rPr>
        <sz val="14"/>
        <rFont val="標楷體"/>
        <family val="4"/>
        <charset val="136"/>
      </rPr>
      <t>鹽水溪排水及曾文溪排水系統</t>
    </r>
    <phoneticPr fontId="18" type="noConversion"/>
  </si>
  <si>
    <t>頭港排水系統</t>
    <phoneticPr fontId="18" type="noConversion"/>
  </si>
  <si>
    <t>(13)</t>
  </si>
  <si>
    <t>(14)</t>
  </si>
  <si>
    <t>第三批次核定件數</t>
    <phoneticPr fontId="18" type="noConversion"/>
  </si>
  <si>
    <t>第三批次治理工程已核中央經費(千元)</t>
    <phoneticPr fontId="41" type="noConversion"/>
  </si>
  <si>
    <t>第三批次治理工程已核地方自籌經費(千元)</t>
    <phoneticPr fontId="41" type="noConversion"/>
  </si>
  <si>
    <t>第四批次治理工程</t>
    <phoneticPr fontId="41" type="noConversion"/>
  </si>
  <si>
    <t>第四批次核定件數</t>
    <phoneticPr fontId="18" type="noConversion"/>
  </si>
  <si>
    <t>第四批次治理工程已核中央經費(千元)</t>
    <phoneticPr fontId="41" type="noConversion"/>
  </si>
  <si>
    <t>第四批次治理工程已核地方自籌經費(千元)</t>
    <phoneticPr fontId="41" type="noConversion"/>
  </si>
  <si>
    <r>
      <rPr>
        <sz val="12"/>
        <color theme="1"/>
        <rFont val="標楷體"/>
        <family val="4"/>
        <charset val="136"/>
      </rPr>
      <t>第三期</t>
    </r>
    <r>
      <rPr>
        <sz val="12"/>
        <color theme="1"/>
        <rFont val="Times New Roman"/>
        <family val="1"/>
      </rPr>
      <t>(110~111)</t>
    </r>
    <r>
      <rPr>
        <sz val="12"/>
        <color theme="1"/>
        <rFont val="標楷體"/>
        <family val="4"/>
        <charset val="136"/>
      </rPr>
      <t>總中央補助經費</t>
    </r>
    <r>
      <rPr>
        <sz val="12"/>
        <color theme="1"/>
        <rFont val="Times New Roman"/>
        <family val="1"/>
      </rPr>
      <t>(</t>
    </r>
    <r>
      <rPr>
        <sz val="12"/>
        <color theme="1"/>
        <rFont val="標楷體"/>
        <family val="4"/>
        <charset val="136"/>
      </rPr>
      <t>千元</t>
    </r>
    <r>
      <rPr>
        <sz val="12"/>
        <color theme="1"/>
        <rFont val="Times New Roman"/>
        <family val="1"/>
      </rPr>
      <t>)</t>
    </r>
    <phoneticPr fontId="18" type="noConversion"/>
  </si>
  <si>
    <r>
      <rPr>
        <sz val="12"/>
        <color theme="1"/>
        <rFont val="標楷體"/>
        <family val="4"/>
        <charset val="136"/>
      </rPr>
      <t>第三期</t>
    </r>
    <r>
      <rPr>
        <sz val="12"/>
        <color theme="1"/>
        <rFont val="Times New Roman"/>
        <family val="1"/>
      </rPr>
      <t>(110-111)</t>
    </r>
    <phoneticPr fontId="18" type="noConversion"/>
  </si>
  <si>
    <r>
      <rPr>
        <sz val="12"/>
        <rFont val="標楷體"/>
        <family val="4"/>
        <charset val="136"/>
      </rPr>
      <t>縣市別</t>
    </r>
    <phoneticPr fontId="18" type="noConversion"/>
  </si>
  <si>
    <r>
      <rPr>
        <sz val="12"/>
        <rFont val="標楷體"/>
        <family val="4"/>
        <charset val="136"/>
      </rPr>
      <t>河川</t>
    </r>
    <r>
      <rPr>
        <sz val="12"/>
        <rFont val="Times New Roman"/>
        <family val="1"/>
      </rPr>
      <t>/</t>
    </r>
    <r>
      <rPr>
        <sz val="12"/>
        <rFont val="標楷體"/>
        <family val="4"/>
        <charset val="136"/>
      </rPr>
      <t>區排</t>
    </r>
    <phoneticPr fontId="18" type="noConversion"/>
  </si>
  <si>
    <r>
      <rPr>
        <sz val="12"/>
        <rFont val="標楷體"/>
        <family val="4"/>
        <charset val="136"/>
      </rPr>
      <t>河川排水系統名稱</t>
    </r>
    <phoneticPr fontId="18" type="noConversion"/>
  </si>
  <si>
    <r>
      <rPr>
        <sz val="12"/>
        <rFont val="標楷體"/>
        <family val="4"/>
        <charset val="136"/>
      </rPr>
      <t xml:space="preserve">易淹水投資經費
</t>
    </r>
    <r>
      <rPr>
        <sz val="12"/>
        <rFont val="Times New Roman"/>
        <family val="1"/>
      </rPr>
      <t>(</t>
    </r>
    <r>
      <rPr>
        <sz val="12"/>
        <rFont val="標楷體"/>
        <family val="4"/>
        <charset val="136"/>
      </rPr>
      <t>千元</t>
    </r>
    <r>
      <rPr>
        <sz val="12"/>
        <rFont val="Times New Roman"/>
        <family val="1"/>
      </rPr>
      <t>)</t>
    </r>
    <phoneticPr fontId="18" type="noConversion"/>
  </si>
  <si>
    <r>
      <rPr>
        <sz val="12"/>
        <rFont val="標楷體"/>
        <family val="4"/>
        <charset val="136"/>
      </rPr>
      <t xml:space="preserve">流綜投資經費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</si>
  <si>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 xml:space="preserve">前瞻投資經費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</si>
  <si>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前瞻投資經費</t>
    </r>
    <r>
      <rPr>
        <sz val="12"/>
        <rFont val="Times New Roman"/>
        <family val="1"/>
      </rPr>
      <t>-</t>
    </r>
    <r>
      <rPr>
        <sz val="12"/>
        <rFont val="標楷體"/>
        <family val="4"/>
        <charset val="136"/>
      </rPr>
      <t>第</t>
    </r>
    <r>
      <rPr>
        <sz val="12"/>
        <rFont val="Times New Roman"/>
        <family val="1"/>
      </rPr>
      <t>1</t>
    </r>
    <r>
      <rPr>
        <sz val="12"/>
        <rFont val="標楷體"/>
        <family val="4"/>
        <charset val="136"/>
      </rPr>
      <t xml:space="preserve">批次工程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</si>
  <si>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前瞻投資經費</t>
    </r>
    <r>
      <rPr>
        <sz val="12"/>
        <rFont val="Times New Roman"/>
        <family val="1"/>
      </rPr>
      <t>-</t>
    </r>
    <r>
      <rPr>
        <sz val="12"/>
        <rFont val="標楷體"/>
        <family val="4"/>
        <charset val="136"/>
      </rPr>
      <t>第</t>
    </r>
    <r>
      <rPr>
        <sz val="12"/>
        <rFont val="Times New Roman"/>
        <family val="1"/>
      </rPr>
      <t>2</t>
    </r>
    <r>
      <rPr>
        <sz val="12"/>
        <rFont val="標楷體"/>
        <family val="4"/>
        <charset val="136"/>
      </rPr>
      <t xml:space="preserve">批次工程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</si>
  <si>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前瞻投資經費</t>
    </r>
    <r>
      <rPr>
        <sz val="12"/>
        <rFont val="Times New Roman"/>
        <family val="1"/>
      </rPr>
      <t>-</t>
    </r>
    <r>
      <rPr>
        <sz val="12"/>
        <rFont val="標楷體"/>
        <family val="4"/>
        <charset val="136"/>
      </rPr>
      <t>第</t>
    </r>
    <r>
      <rPr>
        <sz val="12"/>
        <rFont val="Times New Roman"/>
        <family val="1"/>
      </rPr>
      <t>3</t>
    </r>
    <r>
      <rPr>
        <sz val="12"/>
        <rFont val="標楷體"/>
        <family val="4"/>
        <charset val="136"/>
      </rPr>
      <t xml:space="preserve">批次工程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</si>
  <si>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前瞻投資經費</t>
    </r>
    <r>
      <rPr>
        <sz val="12"/>
        <rFont val="Times New Roman"/>
        <family val="1"/>
      </rPr>
      <t>-</t>
    </r>
    <r>
      <rPr>
        <sz val="12"/>
        <rFont val="標楷體"/>
        <family val="4"/>
        <charset val="136"/>
      </rPr>
      <t>第</t>
    </r>
    <r>
      <rPr>
        <sz val="12"/>
        <rFont val="Times New Roman"/>
        <family val="1"/>
      </rPr>
      <t>4</t>
    </r>
    <r>
      <rPr>
        <sz val="12"/>
        <rFont val="標楷體"/>
        <family val="4"/>
        <charset val="136"/>
      </rPr>
      <t xml:space="preserve">批次工程
</t>
    </r>
    <r>
      <rPr>
        <sz val="12"/>
        <rFont val="Times New Roman"/>
        <family val="1"/>
      </rPr>
      <t>(</t>
    </r>
    <r>
      <rPr>
        <sz val="12"/>
        <rFont val="標楷體"/>
        <family val="4"/>
        <charset val="136"/>
      </rPr>
      <t>千元</t>
    </r>
    <r>
      <rPr>
        <sz val="12"/>
        <rFont val="Times New Roman"/>
        <family val="1"/>
      </rPr>
      <t>)</t>
    </r>
    <phoneticPr fontId="42" type="noConversion"/>
  </si>
  <si>
    <r>
      <rPr>
        <sz val="12"/>
        <rFont val="標楷體"/>
        <family val="4"/>
        <charset val="136"/>
      </rPr>
      <t xml:space="preserve">前瞻用地
</t>
    </r>
    <r>
      <rPr>
        <sz val="12"/>
        <rFont val="Times New Roman"/>
        <family val="1"/>
      </rPr>
      <t>(</t>
    </r>
    <r>
      <rPr>
        <sz val="12"/>
        <rFont val="標楷體"/>
        <family val="4"/>
        <charset val="136"/>
      </rPr>
      <t>千元</t>
    </r>
    <r>
      <rPr>
        <sz val="12"/>
        <rFont val="Times New Roman"/>
        <family val="1"/>
      </rPr>
      <t>)</t>
    </r>
    <phoneticPr fontId="18" type="noConversion"/>
  </si>
  <si>
    <r>
      <t>108</t>
    </r>
    <r>
      <rPr>
        <sz val="12"/>
        <rFont val="標楷體"/>
        <family val="4"/>
        <charset val="136"/>
      </rPr>
      <t>應急</t>
    </r>
    <phoneticPr fontId="18" type="noConversion"/>
  </si>
  <si>
    <r>
      <t>109</t>
    </r>
    <r>
      <rPr>
        <sz val="12"/>
        <rFont val="標楷體"/>
        <family val="4"/>
        <charset val="136"/>
      </rPr>
      <t>應急</t>
    </r>
    <phoneticPr fontId="18" type="noConversion"/>
  </si>
  <si>
    <r>
      <t>110</t>
    </r>
    <r>
      <rPr>
        <sz val="12"/>
        <rFont val="標楷體"/>
        <family val="4"/>
        <charset val="136"/>
      </rPr>
      <t>應急</t>
    </r>
    <phoneticPr fontId="18" type="noConversion"/>
  </si>
  <si>
    <r>
      <t>111</t>
    </r>
    <r>
      <rPr>
        <sz val="12"/>
        <rFont val="標楷體"/>
        <family val="4"/>
        <charset val="136"/>
      </rPr>
      <t>應急</t>
    </r>
    <phoneticPr fontId="18" type="noConversion"/>
  </si>
  <si>
    <r>
      <t>112</t>
    </r>
    <r>
      <rPr>
        <sz val="12"/>
        <rFont val="標楷體"/>
        <family val="4"/>
        <charset val="136"/>
      </rPr>
      <t>應急</t>
    </r>
    <phoneticPr fontId="18" type="noConversion"/>
  </si>
  <si>
    <r>
      <t>113</t>
    </r>
    <r>
      <rPr>
        <sz val="12"/>
        <rFont val="標楷體"/>
        <family val="4"/>
        <charset val="136"/>
      </rPr>
      <t>應急</t>
    </r>
    <phoneticPr fontId="18" type="noConversion"/>
  </si>
  <si>
    <r>
      <rPr>
        <sz val="12"/>
        <rFont val="標楷體"/>
        <family val="4"/>
        <charset val="136"/>
      </rPr>
      <t>宜蘭縣</t>
    </r>
    <phoneticPr fontId="18" type="noConversion"/>
  </si>
  <si>
    <r>
      <rPr>
        <sz val="12"/>
        <rFont val="標楷體"/>
        <family val="4"/>
        <charset val="136"/>
      </rPr>
      <t>河川</t>
    </r>
    <phoneticPr fontId="18" type="noConversion"/>
  </si>
  <si>
    <r>
      <rPr>
        <sz val="12"/>
        <rFont val="標楷體"/>
        <family val="4"/>
        <charset val="136"/>
      </rPr>
      <t>得子口溪水系</t>
    </r>
    <phoneticPr fontId="18" type="noConversion"/>
  </si>
  <si>
    <r>
      <rPr>
        <sz val="12"/>
        <rFont val="標楷體"/>
        <family val="4"/>
        <charset val="136"/>
      </rPr>
      <t>宜蘭縣</t>
    </r>
    <phoneticPr fontId="18" type="noConversion"/>
  </si>
  <si>
    <r>
      <rPr>
        <sz val="12"/>
        <rFont val="標楷體"/>
        <family val="4"/>
        <charset val="136"/>
      </rPr>
      <t>河川</t>
    </r>
    <phoneticPr fontId="18" type="noConversion"/>
  </si>
  <si>
    <r>
      <rPr>
        <sz val="12"/>
        <rFont val="標楷體"/>
        <family val="4"/>
        <charset val="136"/>
      </rPr>
      <t>蘇澳溪水系</t>
    </r>
    <phoneticPr fontId="18" type="noConversion"/>
  </si>
  <si>
    <r>
      <rPr>
        <sz val="12"/>
        <rFont val="標楷體"/>
        <family val="4"/>
        <charset val="136"/>
      </rPr>
      <t>南澳溪水系</t>
    </r>
    <phoneticPr fontId="18" type="noConversion"/>
  </si>
  <si>
    <r>
      <rPr>
        <sz val="12"/>
        <rFont val="標楷體"/>
        <family val="4"/>
        <charset val="136"/>
      </rPr>
      <t>區排</t>
    </r>
  </si>
  <si>
    <r>
      <rPr>
        <sz val="12"/>
        <rFont val="標楷體"/>
        <family val="4"/>
        <charset val="136"/>
      </rPr>
      <t>美福地區排水系統</t>
    </r>
    <phoneticPr fontId="18" type="noConversion"/>
  </si>
  <si>
    <r>
      <rPr>
        <sz val="12"/>
        <rFont val="標楷體"/>
        <family val="4"/>
        <charset val="136"/>
      </rPr>
      <t>冬山河排水系統</t>
    </r>
    <phoneticPr fontId="18" type="noConversion"/>
  </si>
  <si>
    <r>
      <rPr>
        <sz val="12"/>
        <rFont val="標楷體"/>
        <family val="4"/>
        <charset val="136"/>
      </rPr>
      <t>宜蘭河排水系統</t>
    </r>
    <phoneticPr fontId="18" type="noConversion"/>
  </si>
  <si>
    <r>
      <rPr>
        <sz val="12"/>
        <rFont val="標楷體"/>
        <family val="4"/>
        <charset val="136"/>
      </rPr>
      <t>得子口溪排水系統</t>
    </r>
    <phoneticPr fontId="18" type="noConversion"/>
  </si>
  <si>
    <r>
      <rPr>
        <sz val="12"/>
        <rFont val="標楷體"/>
        <family val="4"/>
        <charset val="136"/>
      </rPr>
      <t>壯東一大排系統</t>
    </r>
  </si>
  <si>
    <r>
      <rPr>
        <sz val="12"/>
        <rFont val="標楷體"/>
        <family val="4"/>
        <charset val="136"/>
      </rPr>
      <t>宜蘭縣小計</t>
    </r>
    <phoneticPr fontId="18" type="noConversion"/>
  </si>
  <si>
    <r>
      <rPr>
        <sz val="12"/>
        <rFont val="標楷體"/>
        <family val="4"/>
        <charset val="136"/>
      </rPr>
      <t>基隆市</t>
    </r>
    <phoneticPr fontId="18" type="noConversion"/>
  </si>
  <si>
    <r>
      <rPr>
        <sz val="12"/>
        <rFont val="標楷體"/>
        <family val="4"/>
        <charset val="136"/>
      </rPr>
      <t>大武崙溪排水系統</t>
    </r>
    <phoneticPr fontId="18" type="noConversion"/>
  </si>
  <si>
    <r>
      <rPr>
        <sz val="12"/>
        <rFont val="標楷體"/>
        <family val="4"/>
        <charset val="136"/>
      </rPr>
      <t>基隆河左岸地區基隆市市管區排</t>
    </r>
    <r>
      <rPr>
        <sz val="12"/>
        <rFont val="Times New Roman"/>
        <family val="1"/>
      </rPr>
      <t>(</t>
    </r>
    <r>
      <rPr>
        <sz val="12"/>
        <rFont val="標楷體"/>
        <family val="4"/>
        <charset val="136"/>
      </rPr>
      <t>暖暖溪及拔西侯溪</t>
    </r>
    <r>
      <rPr>
        <sz val="12"/>
        <rFont val="Times New Roman"/>
        <family val="1"/>
      </rPr>
      <t>)</t>
    </r>
    <phoneticPr fontId="18" type="noConversion"/>
  </si>
  <si>
    <r>
      <rPr>
        <sz val="12"/>
        <color theme="1"/>
        <rFont val="標楷體"/>
        <family val="4"/>
        <charset val="136"/>
      </rPr>
      <t>基隆河右岸地區基隆市市管區排</t>
    </r>
    <r>
      <rPr>
        <sz val="12"/>
        <color theme="1"/>
        <rFont val="Times New Roman"/>
        <family val="1"/>
      </rPr>
      <t>(</t>
    </r>
    <r>
      <rPr>
        <sz val="12"/>
        <color theme="1"/>
        <rFont val="標楷體"/>
        <family val="4"/>
        <charset val="136"/>
      </rPr>
      <t>包含友蚋溪、瑪陵坑溪及石厝坑溪</t>
    </r>
    <r>
      <rPr>
        <sz val="12"/>
        <color theme="1"/>
        <rFont val="Times New Roman"/>
        <family val="1"/>
      </rPr>
      <t>)</t>
    </r>
    <phoneticPr fontId="18" type="noConversion"/>
  </si>
  <si>
    <r>
      <rPr>
        <sz val="12"/>
        <rFont val="標楷體"/>
        <family val="4"/>
        <charset val="136"/>
      </rPr>
      <t>基隆市小計</t>
    </r>
    <phoneticPr fontId="18" type="noConversion"/>
  </si>
  <si>
    <r>
      <rPr>
        <sz val="12"/>
        <rFont val="標楷體"/>
        <family val="4"/>
        <charset val="136"/>
      </rPr>
      <t>新北市</t>
    </r>
    <phoneticPr fontId="18" type="noConversion"/>
  </si>
  <si>
    <r>
      <rPr>
        <sz val="12"/>
        <rFont val="標楷體"/>
        <family val="4"/>
        <charset val="136"/>
      </rPr>
      <t>雙溪水系</t>
    </r>
    <phoneticPr fontId="18" type="noConversion"/>
  </si>
  <si>
    <r>
      <rPr>
        <sz val="12"/>
        <rFont val="標楷體"/>
        <family val="4"/>
        <charset val="136"/>
      </rPr>
      <t>老梅溪水系</t>
    </r>
    <phoneticPr fontId="18" type="noConversion"/>
  </si>
  <si>
    <r>
      <rPr>
        <sz val="12"/>
        <rFont val="標楷體"/>
        <family val="4"/>
        <charset val="136"/>
      </rPr>
      <t>員潭溪水系</t>
    </r>
    <phoneticPr fontId="18" type="noConversion"/>
  </si>
  <si>
    <r>
      <rPr>
        <sz val="12"/>
        <rFont val="標楷體"/>
        <family val="4"/>
        <charset val="136"/>
      </rPr>
      <t>林口溪水系</t>
    </r>
    <phoneticPr fontId="18" type="noConversion"/>
  </si>
  <si>
    <r>
      <rPr>
        <sz val="12"/>
        <rFont val="標楷體"/>
        <family val="4"/>
        <charset val="136"/>
      </rPr>
      <t>塔寮坑溪排水系統</t>
    </r>
    <phoneticPr fontId="18" type="noConversion"/>
  </si>
  <si>
    <r>
      <rPr>
        <sz val="12"/>
        <color theme="1"/>
        <rFont val="標楷體"/>
        <family val="4"/>
        <charset val="136"/>
      </rPr>
      <t>東門溪排水系統</t>
    </r>
    <phoneticPr fontId="18" type="noConversion"/>
  </si>
  <si>
    <r>
      <rPr>
        <sz val="12"/>
        <color theme="1"/>
        <rFont val="標楷體"/>
        <family val="4"/>
        <charset val="136"/>
      </rPr>
      <t>大窠坑溪排水系統</t>
    </r>
    <phoneticPr fontId="18" type="noConversion"/>
  </si>
  <si>
    <r>
      <rPr>
        <sz val="12"/>
        <rFont val="標楷體"/>
        <family val="4"/>
        <charset val="136"/>
      </rPr>
      <t>觀音坑溪排水系統</t>
    </r>
    <phoneticPr fontId="18" type="noConversion"/>
  </si>
  <si>
    <r>
      <rPr>
        <sz val="12"/>
        <rFont val="標楷體"/>
        <family val="4"/>
        <charset val="136"/>
      </rPr>
      <t>草濫溪排水系統</t>
    </r>
    <phoneticPr fontId="18" type="noConversion"/>
  </si>
  <si>
    <r>
      <rPr>
        <sz val="12"/>
        <rFont val="標楷體"/>
        <family val="4"/>
        <charset val="136"/>
      </rPr>
      <t>五股坑溪排水系統</t>
    </r>
    <phoneticPr fontId="18" type="noConversion"/>
  </si>
  <si>
    <r>
      <rPr>
        <sz val="12"/>
        <rFont val="標楷體"/>
        <family val="4"/>
        <charset val="136"/>
      </rPr>
      <t>麻園溪、福德坑溪排水系統</t>
    </r>
    <phoneticPr fontId="18" type="noConversion"/>
  </si>
  <si>
    <r>
      <rPr>
        <sz val="12"/>
        <rFont val="標楷體"/>
        <family val="4"/>
        <charset val="136"/>
      </rPr>
      <t>五重溪排水系統</t>
    </r>
    <phoneticPr fontId="18" type="noConversion"/>
  </si>
  <si>
    <r>
      <rPr>
        <sz val="12"/>
        <rFont val="標楷體"/>
        <family val="4"/>
        <charset val="136"/>
      </rPr>
      <t>柑林埤溝排水系統</t>
    </r>
    <phoneticPr fontId="18" type="noConversion"/>
  </si>
  <si>
    <r>
      <rPr>
        <sz val="12"/>
        <rFont val="標楷體"/>
        <family val="4"/>
        <charset val="136"/>
      </rPr>
      <t>新北市小計</t>
    </r>
    <phoneticPr fontId="18" type="noConversion"/>
  </si>
  <si>
    <r>
      <rPr>
        <sz val="12"/>
        <rFont val="標楷體"/>
        <family val="4"/>
        <charset val="136"/>
      </rPr>
      <t>老街溪水系</t>
    </r>
    <phoneticPr fontId="18" type="noConversion"/>
  </si>
  <si>
    <r>
      <rPr>
        <sz val="12"/>
        <rFont val="標楷體"/>
        <family val="4"/>
        <charset val="136"/>
      </rPr>
      <t>南崁溪水系</t>
    </r>
    <phoneticPr fontId="18" type="noConversion"/>
  </si>
  <si>
    <r>
      <rPr>
        <sz val="12"/>
        <rFont val="標楷體"/>
        <family val="4"/>
        <charset val="136"/>
      </rPr>
      <t>社子溪水系</t>
    </r>
    <phoneticPr fontId="18" type="noConversion"/>
  </si>
  <si>
    <r>
      <rPr>
        <sz val="12"/>
        <rFont val="標楷體"/>
        <family val="4"/>
        <charset val="136"/>
      </rPr>
      <t>大堀溪水系</t>
    </r>
    <phoneticPr fontId="18" type="noConversion"/>
  </si>
  <si>
    <r>
      <rPr>
        <sz val="12"/>
        <rFont val="標楷體"/>
        <family val="4"/>
        <charset val="136"/>
      </rPr>
      <t>新屋溪水系</t>
    </r>
    <phoneticPr fontId="18" type="noConversion"/>
  </si>
  <si>
    <r>
      <rPr>
        <sz val="12"/>
        <rFont val="標楷體"/>
        <family val="4"/>
        <charset val="136"/>
      </rPr>
      <t>觀音溪水系</t>
    </r>
    <phoneticPr fontId="18" type="noConversion"/>
  </si>
  <si>
    <r>
      <rPr>
        <sz val="12"/>
        <rFont val="標楷體"/>
        <family val="4"/>
        <charset val="136"/>
      </rPr>
      <t>新街溪排水系統</t>
    </r>
    <phoneticPr fontId="18" type="noConversion"/>
  </si>
  <si>
    <r>
      <rPr>
        <sz val="12"/>
        <rFont val="標楷體"/>
        <family val="4"/>
        <charset val="136"/>
      </rPr>
      <t>洽溪排水系統</t>
    </r>
    <phoneticPr fontId="18" type="noConversion"/>
  </si>
  <si>
    <r>
      <rPr>
        <sz val="12"/>
        <rFont val="標楷體"/>
        <family val="4"/>
        <charset val="136"/>
      </rPr>
      <t>埔心溪排水系統</t>
    </r>
    <phoneticPr fontId="18" type="noConversion"/>
  </si>
  <si>
    <r>
      <rPr>
        <sz val="12"/>
        <rFont val="標楷體"/>
        <family val="4"/>
        <charset val="136"/>
      </rPr>
      <t>新東勢溪排水系統</t>
    </r>
    <phoneticPr fontId="18" type="noConversion"/>
  </si>
  <si>
    <r>
      <rPr>
        <sz val="12"/>
        <rFont val="標楷體"/>
        <family val="4"/>
        <charset val="136"/>
      </rPr>
      <t>雙溪口溪排水系統</t>
    </r>
    <phoneticPr fontId="18" type="noConversion"/>
  </si>
  <si>
    <r>
      <rPr>
        <sz val="12"/>
        <rFont val="標楷體"/>
        <family val="4"/>
        <charset val="136"/>
      </rPr>
      <t>桃園市小計</t>
    </r>
    <phoneticPr fontId="18" type="noConversion"/>
  </si>
  <si>
    <r>
      <rPr>
        <sz val="12"/>
        <rFont val="標楷體"/>
        <family val="4"/>
        <charset val="136"/>
      </rPr>
      <t>新竹縣</t>
    </r>
    <phoneticPr fontId="18" type="noConversion"/>
  </si>
  <si>
    <r>
      <rPr>
        <sz val="12"/>
        <rFont val="標楷體"/>
        <family val="4"/>
        <charset val="136"/>
      </rPr>
      <t>豆子埔溪排水系統</t>
    </r>
    <phoneticPr fontId="18" type="noConversion"/>
  </si>
  <si>
    <r>
      <rPr>
        <sz val="12"/>
        <color theme="1"/>
        <rFont val="標楷體"/>
        <family val="4"/>
        <charset val="136"/>
      </rPr>
      <t>新豐溪支流排水系統</t>
    </r>
    <phoneticPr fontId="18" type="noConversion"/>
  </si>
  <si>
    <r>
      <rPr>
        <sz val="12"/>
        <color theme="1"/>
        <rFont val="標楷體"/>
        <family val="4"/>
        <charset val="136"/>
      </rPr>
      <t>寶山鄉地區排水系統</t>
    </r>
    <r>
      <rPr>
        <sz val="12"/>
        <color theme="1"/>
        <rFont val="Times New Roman"/>
        <family val="1"/>
      </rPr>
      <t>(</t>
    </r>
    <r>
      <rPr>
        <sz val="12"/>
        <color theme="1"/>
        <rFont val="標楷體"/>
        <family val="4"/>
        <charset val="136"/>
      </rPr>
      <t>含寶</t>
    </r>
    <r>
      <rPr>
        <sz val="12"/>
        <color theme="1"/>
        <rFont val="Times New Roman"/>
        <family val="1"/>
      </rPr>
      <t>1-1</t>
    </r>
    <r>
      <rPr>
        <sz val="12"/>
        <color theme="1"/>
        <rFont val="標楷體"/>
        <family val="4"/>
        <charset val="136"/>
      </rPr>
      <t>、寶</t>
    </r>
    <r>
      <rPr>
        <sz val="12"/>
        <color theme="1"/>
        <rFont val="Times New Roman"/>
        <family val="1"/>
      </rPr>
      <t>1-2</t>
    </r>
    <r>
      <rPr>
        <sz val="12"/>
        <color theme="1"/>
        <rFont val="標楷體"/>
        <family val="4"/>
        <charset val="136"/>
      </rPr>
      <t>、寶</t>
    </r>
    <r>
      <rPr>
        <sz val="12"/>
        <color theme="1"/>
        <rFont val="Times New Roman"/>
        <family val="1"/>
      </rPr>
      <t>1-4</t>
    </r>
    <r>
      <rPr>
        <sz val="12"/>
        <color theme="1"/>
        <rFont val="標楷體"/>
        <family val="4"/>
        <charset val="136"/>
      </rPr>
      <t>排水</t>
    </r>
    <r>
      <rPr>
        <sz val="12"/>
        <color theme="1"/>
        <rFont val="Times New Roman"/>
        <family val="1"/>
      </rPr>
      <t>)</t>
    </r>
    <phoneticPr fontId="18" type="noConversion"/>
  </si>
  <si>
    <r>
      <rPr>
        <sz val="12"/>
        <color theme="1"/>
        <rFont val="標楷體"/>
        <family val="4"/>
        <charset val="136"/>
      </rPr>
      <t>新埔地區排水系統</t>
    </r>
    <r>
      <rPr>
        <sz val="12"/>
        <color theme="1"/>
        <rFont val="Times New Roman"/>
        <family val="1"/>
      </rPr>
      <t>(</t>
    </r>
    <r>
      <rPr>
        <sz val="12"/>
        <color theme="1"/>
        <rFont val="標楷體"/>
        <family val="4"/>
        <charset val="136"/>
      </rPr>
      <t>含燒炭窩坑、太平窩坑、箭竹窩排水</t>
    </r>
    <r>
      <rPr>
        <sz val="12"/>
        <color theme="1"/>
        <rFont val="Times New Roman"/>
        <family val="1"/>
      </rPr>
      <t>)</t>
    </r>
    <phoneticPr fontId="18" type="noConversion"/>
  </si>
  <si>
    <r>
      <rPr>
        <sz val="12"/>
        <color theme="1"/>
        <rFont val="標楷體"/>
        <family val="4"/>
        <charset val="136"/>
      </rPr>
      <t>貓兒錠幹線排水系統</t>
    </r>
    <phoneticPr fontId="18" type="noConversion"/>
  </si>
  <si>
    <r>
      <rPr>
        <sz val="12"/>
        <rFont val="標楷體"/>
        <family val="4"/>
        <charset val="136"/>
      </rPr>
      <t>芎林地區排水系統</t>
    </r>
    <phoneticPr fontId="18" type="noConversion"/>
  </si>
  <si>
    <r>
      <rPr>
        <sz val="12"/>
        <rFont val="標楷體"/>
        <family val="4"/>
        <charset val="136"/>
      </rPr>
      <t>溝貝幹線排水系統</t>
    </r>
    <phoneticPr fontId="18" type="noConversion"/>
  </si>
  <si>
    <r>
      <rPr>
        <sz val="12"/>
        <rFont val="標楷體"/>
        <family val="4"/>
        <charset val="136"/>
      </rPr>
      <t>新竹縣小計</t>
    </r>
    <phoneticPr fontId="18" type="noConversion"/>
  </si>
  <si>
    <r>
      <rPr>
        <sz val="12"/>
        <rFont val="標楷體"/>
        <family val="4"/>
        <charset val="136"/>
      </rPr>
      <t>三姓溪排水系統</t>
    </r>
    <phoneticPr fontId="18" type="noConversion"/>
  </si>
  <si>
    <r>
      <rPr>
        <sz val="12"/>
        <rFont val="標楷體"/>
        <family val="4"/>
        <charset val="136"/>
      </rPr>
      <t>海水川溪排水系統</t>
    </r>
    <phoneticPr fontId="18" type="noConversion"/>
  </si>
  <si>
    <r>
      <rPr>
        <sz val="12"/>
        <rFont val="標楷體"/>
        <family val="4"/>
        <charset val="136"/>
      </rPr>
      <t>八股溪排水系統</t>
    </r>
    <phoneticPr fontId="18" type="noConversion"/>
  </si>
  <si>
    <r>
      <rPr>
        <sz val="12"/>
        <rFont val="標楷體"/>
        <family val="4"/>
        <charset val="136"/>
      </rPr>
      <t>東大排水系統</t>
    </r>
    <phoneticPr fontId="18" type="noConversion"/>
  </si>
  <si>
    <r>
      <rPr>
        <sz val="12"/>
        <rFont val="標楷體"/>
        <family val="4"/>
        <charset val="136"/>
      </rPr>
      <t>溪埔子排水系統</t>
    </r>
    <phoneticPr fontId="18" type="noConversion"/>
  </si>
  <si>
    <r>
      <rPr>
        <sz val="12"/>
        <rFont val="標楷體"/>
        <family val="4"/>
        <charset val="136"/>
      </rPr>
      <t>港北溝排水系統</t>
    </r>
    <phoneticPr fontId="18" type="noConversion"/>
  </si>
  <si>
    <r>
      <rPr>
        <sz val="12"/>
        <rFont val="標楷體"/>
        <family val="4"/>
        <charset val="136"/>
      </rPr>
      <t>南門溪排水系統</t>
    </r>
    <phoneticPr fontId="18" type="noConversion"/>
  </si>
  <si>
    <r>
      <rPr>
        <sz val="12"/>
        <rFont val="標楷體"/>
        <family val="4"/>
        <charset val="136"/>
      </rPr>
      <t>金城湖排水系統</t>
    </r>
    <phoneticPr fontId="18" type="noConversion"/>
  </si>
  <si>
    <r>
      <rPr>
        <sz val="12"/>
        <rFont val="標楷體"/>
        <family val="4"/>
        <charset val="136"/>
      </rPr>
      <t>港南溝排水系統</t>
    </r>
    <phoneticPr fontId="18" type="noConversion"/>
  </si>
  <si>
    <r>
      <rPr>
        <sz val="12"/>
        <rFont val="標楷體"/>
        <family val="4"/>
        <charset val="136"/>
      </rPr>
      <t>何姓溪排水系統</t>
    </r>
    <phoneticPr fontId="18" type="noConversion"/>
  </si>
  <si>
    <r>
      <rPr>
        <sz val="12"/>
        <rFont val="標楷體"/>
        <family val="4"/>
        <charset val="136"/>
      </rPr>
      <t>新竹市小計</t>
    </r>
    <phoneticPr fontId="18" type="noConversion"/>
  </si>
  <si>
    <r>
      <rPr>
        <sz val="12"/>
        <rFont val="標楷體"/>
        <family val="4"/>
        <charset val="136"/>
      </rPr>
      <t>苗栗縣</t>
    </r>
    <phoneticPr fontId="18" type="noConversion"/>
  </si>
  <si>
    <r>
      <rPr>
        <sz val="12"/>
        <rFont val="標楷體"/>
        <family val="4"/>
        <charset val="136"/>
      </rPr>
      <t>河川</t>
    </r>
    <phoneticPr fontId="18" type="noConversion"/>
  </si>
  <si>
    <r>
      <rPr>
        <sz val="12"/>
        <rFont val="標楷體"/>
        <family val="4"/>
        <charset val="136"/>
      </rPr>
      <t>西湖溪水系</t>
    </r>
    <phoneticPr fontId="18" type="noConversion"/>
  </si>
  <si>
    <r>
      <rPr>
        <sz val="12"/>
        <rFont val="標楷體"/>
        <family val="4"/>
        <charset val="136"/>
      </rPr>
      <t>苗栗縣</t>
    </r>
    <phoneticPr fontId="18" type="noConversion"/>
  </si>
  <si>
    <r>
      <rPr>
        <sz val="12"/>
        <rFont val="標楷體"/>
        <family val="4"/>
        <charset val="136"/>
      </rPr>
      <t>通霄溪水系</t>
    </r>
    <phoneticPr fontId="18" type="noConversion"/>
  </si>
  <si>
    <r>
      <rPr>
        <sz val="12"/>
        <rFont val="標楷體"/>
        <family val="4"/>
        <charset val="136"/>
      </rPr>
      <t>房裡溪水系</t>
    </r>
    <phoneticPr fontId="18" type="noConversion"/>
  </si>
  <si>
    <r>
      <rPr>
        <sz val="12"/>
        <rFont val="標楷體"/>
        <family val="4"/>
        <charset val="136"/>
      </rPr>
      <t>苑裡溪水系</t>
    </r>
    <phoneticPr fontId="18" type="noConversion"/>
  </si>
  <si>
    <r>
      <rPr>
        <sz val="12"/>
        <rFont val="標楷體"/>
        <family val="4"/>
        <charset val="136"/>
      </rPr>
      <t>土牛溪排水系統</t>
    </r>
    <phoneticPr fontId="18" type="noConversion"/>
  </si>
  <si>
    <r>
      <rPr>
        <sz val="12"/>
        <rFont val="標楷體"/>
        <family val="4"/>
        <charset val="136"/>
      </rPr>
      <t>竹南頭份地區排水系統</t>
    </r>
    <r>
      <rPr>
        <sz val="12"/>
        <rFont val="Times New Roman"/>
        <family val="1"/>
      </rPr>
      <t>(</t>
    </r>
    <r>
      <rPr>
        <sz val="12"/>
        <rFont val="標楷體"/>
        <family val="4"/>
        <charset val="136"/>
      </rPr>
      <t>龍鳳排水、射流溝、蜆仔溝、灰寮溝等</t>
    </r>
    <r>
      <rPr>
        <sz val="12"/>
        <rFont val="Times New Roman"/>
        <family val="1"/>
      </rPr>
      <t>)</t>
    </r>
    <phoneticPr fontId="18" type="noConversion"/>
  </si>
  <si>
    <r>
      <rPr>
        <sz val="12"/>
        <rFont val="標楷體"/>
        <family val="4"/>
        <charset val="136"/>
      </rPr>
      <t>溫堀溝、水尾排水排水系統</t>
    </r>
    <phoneticPr fontId="18" type="noConversion"/>
  </si>
  <si>
    <r>
      <rPr>
        <sz val="12"/>
        <rFont val="標楷體"/>
        <family val="4"/>
        <charset val="136"/>
      </rPr>
      <t>老庄溪排水系統</t>
    </r>
    <phoneticPr fontId="18" type="noConversion"/>
  </si>
  <si>
    <r>
      <rPr>
        <sz val="12"/>
        <rFont val="標楷體"/>
        <family val="4"/>
        <charset val="136"/>
      </rPr>
      <t>後龍地區排水系統</t>
    </r>
    <r>
      <rPr>
        <sz val="12"/>
        <rFont val="Times New Roman"/>
        <family val="1"/>
      </rPr>
      <t>(</t>
    </r>
    <r>
      <rPr>
        <sz val="12"/>
        <rFont val="標楷體"/>
        <family val="4"/>
        <charset val="136"/>
      </rPr>
      <t>北勢溪、南勢坑</t>
    </r>
    <r>
      <rPr>
        <sz val="12"/>
        <rFont val="Times New Roman"/>
        <family val="1"/>
      </rPr>
      <t>)</t>
    </r>
    <phoneticPr fontId="42" type="noConversion"/>
  </si>
  <si>
    <r>
      <rPr>
        <sz val="12"/>
        <rFont val="標楷體"/>
        <family val="4"/>
        <charset val="136"/>
      </rPr>
      <t>造橋地區排水系統</t>
    </r>
    <r>
      <rPr>
        <sz val="12"/>
        <rFont val="Times New Roman"/>
        <family val="1"/>
      </rPr>
      <t>(</t>
    </r>
    <r>
      <rPr>
        <sz val="12"/>
        <rFont val="標楷體"/>
        <family val="4"/>
        <charset val="136"/>
      </rPr>
      <t>造橋、九車籠、談水湖</t>
    </r>
    <r>
      <rPr>
        <sz val="12"/>
        <rFont val="Times New Roman"/>
        <family val="1"/>
      </rPr>
      <t>)</t>
    </r>
    <phoneticPr fontId="18" type="noConversion"/>
  </si>
  <si>
    <r>
      <rPr>
        <sz val="12"/>
        <rFont val="標楷體"/>
        <family val="4"/>
        <charset val="136"/>
      </rPr>
      <t>公館仔排水系統</t>
    </r>
    <phoneticPr fontId="18" type="noConversion"/>
  </si>
  <si>
    <r>
      <rPr>
        <sz val="12"/>
        <rFont val="標楷體"/>
        <family val="4"/>
        <charset val="136"/>
      </rPr>
      <t>公館排水系統</t>
    </r>
    <r>
      <rPr>
        <sz val="12"/>
        <rFont val="Times New Roman"/>
        <family val="1"/>
      </rPr>
      <t>(</t>
    </r>
    <r>
      <rPr>
        <sz val="12"/>
        <rFont val="標楷體"/>
        <family val="4"/>
        <charset val="136"/>
      </rPr>
      <t>含下山圳支線、北幹線支線</t>
    </r>
    <r>
      <rPr>
        <sz val="12"/>
        <rFont val="Times New Roman"/>
        <family val="1"/>
      </rPr>
      <t>)</t>
    </r>
    <phoneticPr fontId="18" type="noConversion"/>
  </si>
  <si>
    <r>
      <rPr>
        <sz val="12"/>
        <rFont val="標楷體"/>
        <family val="4"/>
        <charset val="136"/>
      </rPr>
      <t>南河圳排水系統</t>
    </r>
    <phoneticPr fontId="18" type="noConversion"/>
  </si>
  <si>
    <r>
      <rPr>
        <sz val="12"/>
        <rFont val="標楷體"/>
        <family val="4"/>
        <charset val="136"/>
      </rPr>
      <t>東興排水系統</t>
    </r>
    <phoneticPr fontId="18" type="noConversion"/>
  </si>
  <si>
    <r>
      <rPr>
        <sz val="12"/>
        <rFont val="標楷體"/>
        <family val="4"/>
        <charset val="136"/>
      </rPr>
      <t>南湖地區排水系統</t>
    </r>
    <r>
      <rPr>
        <sz val="12"/>
        <rFont val="Times New Roman"/>
        <family val="1"/>
      </rPr>
      <t>(</t>
    </r>
    <r>
      <rPr>
        <sz val="12"/>
        <rFont val="標楷體"/>
        <family val="4"/>
        <charset val="136"/>
      </rPr>
      <t>含南湖坑及竹桐坑排水</t>
    </r>
    <r>
      <rPr>
        <sz val="12"/>
        <rFont val="Times New Roman"/>
        <family val="1"/>
      </rPr>
      <t>)</t>
    </r>
    <phoneticPr fontId="18" type="noConversion"/>
  </si>
  <si>
    <r>
      <rPr>
        <sz val="12"/>
        <rFont val="標楷體"/>
        <family val="4"/>
        <charset val="136"/>
      </rPr>
      <t>東河排水排水系統</t>
    </r>
    <phoneticPr fontId="18" type="noConversion"/>
  </si>
  <si>
    <r>
      <rPr>
        <sz val="12"/>
        <rFont val="標楷體"/>
        <family val="4"/>
        <charset val="136"/>
      </rPr>
      <t>新港溪排水系統</t>
    </r>
    <phoneticPr fontId="18" type="noConversion"/>
  </si>
  <si>
    <r>
      <rPr>
        <sz val="12"/>
        <rFont val="標楷體"/>
        <family val="4"/>
        <charset val="136"/>
      </rPr>
      <t>隘口寮排水系統</t>
    </r>
    <phoneticPr fontId="18" type="noConversion"/>
  </si>
  <si>
    <r>
      <rPr>
        <sz val="12"/>
        <rFont val="標楷體"/>
        <family val="4"/>
        <charset val="136"/>
      </rPr>
      <t>通灣大排排水系統</t>
    </r>
    <phoneticPr fontId="18" type="noConversion"/>
  </si>
  <si>
    <r>
      <rPr>
        <sz val="12"/>
        <rFont val="標楷體"/>
        <family val="4"/>
        <charset val="136"/>
      </rPr>
      <t>嘉盛大排排水系統</t>
    </r>
    <phoneticPr fontId="18" type="noConversion"/>
  </si>
  <si>
    <r>
      <rPr>
        <sz val="12"/>
        <rFont val="標楷體"/>
        <family val="4"/>
        <charset val="136"/>
      </rPr>
      <t>田寮排水系統</t>
    </r>
    <phoneticPr fontId="18" type="noConversion"/>
  </si>
  <si>
    <r>
      <rPr>
        <sz val="12"/>
        <rFont val="標楷體"/>
        <family val="4"/>
        <charset val="136"/>
      </rPr>
      <t>西山排水系統</t>
    </r>
    <phoneticPr fontId="18" type="noConversion"/>
  </si>
  <si>
    <r>
      <rPr>
        <sz val="12"/>
        <rFont val="標楷體"/>
        <family val="4"/>
        <charset val="136"/>
      </rPr>
      <t>大西排水系統</t>
    </r>
    <phoneticPr fontId="18" type="noConversion"/>
  </si>
  <si>
    <r>
      <rPr>
        <sz val="12"/>
        <rFont val="標楷體"/>
        <family val="4"/>
        <charset val="136"/>
      </rPr>
      <t>過港溪排水系統</t>
    </r>
    <phoneticPr fontId="18" type="noConversion"/>
  </si>
  <si>
    <r>
      <rPr>
        <sz val="12"/>
        <rFont val="標楷體"/>
        <family val="4"/>
        <charset val="136"/>
      </rPr>
      <t>十七大排排水系統</t>
    </r>
    <phoneticPr fontId="18" type="noConversion"/>
  </si>
  <si>
    <r>
      <rPr>
        <sz val="12"/>
        <rFont val="標楷體"/>
        <family val="4"/>
        <charset val="136"/>
      </rPr>
      <t>苗栗縣小計</t>
    </r>
    <phoneticPr fontId="18" type="noConversion"/>
  </si>
  <si>
    <r>
      <rPr>
        <sz val="12"/>
        <rFont val="標楷體"/>
        <family val="4"/>
        <charset val="136"/>
      </rPr>
      <t>台中市</t>
    </r>
    <phoneticPr fontId="18" type="noConversion"/>
  </si>
  <si>
    <r>
      <rPr>
        <sz val="12"/>
        <rFont val="標楷體"/>
        <family val="4"/>
        <charset val="136"/>
      </rPr>
      <t>溫寮溪水系</t>
    </r>
    <phoneticPr fontId="18" type="noConversion"/>
  </si>
  <si>
    <r>
      <rPr>
        <sz val="12"/>
        <rFont val="標楷體"/>
        <family val="4"/>
        <charset val="136"/>
      </rPr>
      <t>旱溝排水系統</t>
    </r>
    <phoneticPr fontId="18" type="noConversion"/>
  </si>
  <si>
    <r>
      <rPr>
        <sz val="12"/>
        <rFont val="標楷體"/>
        <family val="4"/>
        <charset val="136"/>
      </rPr>
      <t>乾溪排水系統</t>
    </r>
    <phoneticPr fontId="18" type="noConversion"/>
  </si>
  <si>
    <r>
      <rPr>
        <sz val="12"/>
        <rFont val="標楷體"/>
        <family val="4"/>
        <charset val="136"/>
      </rPr>
      <t>樹王埤、中興排水系統</t>
    </r>
    <phoneticPr fontId="18" type="noConversion"/>
  </si>
  <si>
    <r>
      <rPr>
        <sz val="12"/>
        <rFont val="標楷體"/>
        <family val="4"/>
        <charset val="136"/>
      </rPr>
      <t>后溪底、車籠埤排水系統</t>
    </r>
    <phoneticPr fontId="18" type="noConversion"/>
  </si>
  <si>
    <r>
      <rPr>
        <sz val="12"/>
        <rFont val="標楷體"/>
        <family val="4"/>
        <charset val="136"/>
      </rPr>
      <t>沙連溪排水系統</t>
    </r>
    <phoneticPr fontId="18" type="noConversion"/>
  </si>
  <si>
    <r>
      <rPr>
        <sz val="12"/>
        <rFont val="標楷體"/>
        <family val="4"/>
        <charset val="136"/>
      </rPr>
      <t>食水嵙排水系統</t>
    </r>
    <phoneticPr fontId="18" type="noConversion"/>
  </si>
  <si>
    <r>
      <rPr>
        <sz val="12"/>
        <rFont val="標楷體"/>
        <family val="4"/>
        <charset val="136"/>
      </rPr>
      <t>十三寮排水系統</t>
    </r>
    <phoneticPr fontId="18" type="noConversion"/>
  </si>
  <si>
    <r>
      <rPr>
        <sz val="12"/>
        <rFont val="標楷體"/>
        <family val="4"/>
        <charset val="136"/>
      </rPr>
      <t>大里溪支流排水系統</t>
    </r>
    <r>
      <rPr>
        <sz val="12"/>
        <rFont val="Times New Roman"/>
        <family val="1"/>
      </rPr>
      <t>(</t>
    </r>
    <r>
      <rPr>
        <sz val="12"/>
        <rFont val="標楷體"/>
        <family val="4"/>
        <charset val="136"/>
      </rPr>
      <t>牛角坑溪及週邊太平大里地區排水系統</t>
    </r>
    <r>
      <rPr>
        <sz val="12"/>
        <rFont val="Times New Roman"/>
        <family val="1"/>
      </rPr>
      <t>)</t>
    </r>
    <phoneticPr fontId="18" type="noConversion"/>
  </si>
  <si>
    <r>
      <rPr>
        <sz val="12"/>
        <rFont val="標楷體"/>
        <family val="4"/>
        <charset val="136"/>
      </rPr>
      <t>龍井大排排水系統</t>
    </r>
  </si>
  <si>
    <r>
      <rPr>
        <sz val="12"/>
        <rFont val="標楷體"/>
        <family val="4"/>
        <charset val="136"/>
      </rPr>
      <t>坪林排水系統</t>
    </r>
    <phoneticPr fontId="18" type="noConversion"/>
  </si>
  <si>
    <r>
      <rPr>
        <sz val="12"/>
        <rFont val="標楷體"/>
        <family val="4"/>
        <charset val="136"/>
      </rPr>
      <t>林厝排水</t>
    </r>
    <r>
      <rPr>
        <sz val="12"/>
        <rFont val="Times New Roman"/>
        <family val="1"/>
      </rPr>
      <t>(</t>
    </r>
    <r>
      <rPr>
        <sz val="12"/>
        <rFont val="標楷體"/>
        <family val="4"/>
        <charset val="136"/>
      </rPr>
      <t>下橫山支線</t>
    </r>
    <r>
      <rPr>
        <sz val="12"/>
        <rFont val="Times New Roman"/>
        <family val="1"/>
      </rPr>
      <t>)</t>
    </r>
    <r>
      <rPr>
        <sz val="12"/>
        <rFont val="標楷體"/>
        <family val="4"/>
        <charset val="136"/>
      </rPr>
      <t>排水系統</t>
    </r>
    <phoneticPr fontId="18" type="noConversion"/>
  </si>
  <si>
    <r>
      <rPr>
        <sz val="12"/>
        <color theme="1"/>
        <rFont val="標楷體"/>
        <family val="4"/>
        <charset val="136"/>
      </rPr>
      <t>清水大排排水系統</t>
    </r>
    <phoneticPr fontId="18" type="noConversion"/>
  </si>
  <si>
    <r>
      <rPr>
        <sz val="12"/>
        <rFont val="標楷體"/>
        <family val="4"/>
        <charset val="136"/>
      </rPr>
      <t>頭隘坑排水系統</t>
    </r>
    <phoneticPr fontId="18" type="noConversion"/>
  </si>
  <si>
    <r>
      <rPr>
        <sz val="12"/>
        <rFont val="標楷體"/>
        <family val="4"/>
        <charset val="136"/>
      </rPr>
      <t>梧棲排水系統</t>
    </r>
    <phoneticPr fontId="18" type="noConversion"/>
  </si>
  <si>
    <r>
      <rPr>
        <sz val="12"/>
        <rFont val="標楷體"/>
        <family val="4"/>
        <charset val="136"/>
      </rPr>
      <t>安良港排水系統</t>
    </r>
    <phoneticPr fontId="18" type="noConversion"/>
  </si>
  <si>
    <r>
      <rPr>
        <sz val="12"/>
        <color theme="1"/>
        <rFont val="標楷體"/>
        <family val="4"/>
        <charset val="136"/>
      </rPr>
      <t>旱坑排水系統</t>
    </r>
    <phoneticPr fontId="18" type="noConversion"/>
  </si>
  <si>
    <r>
      <rPr>
        <sz val="12"/>
        <rFont val="標楷體"/>
        <family val="4"/>
        <charset val="136"/>
      </rPr>
      <t>林厝排水系統</t>
    </r>
    <phoneticPr fontId="18" type="noConversion"/>
  </si>
  <si>
    <r>
      <rPr>
        <sz val="12"/>
        <rFont val="標楷體"/>
        <family val="4"/>
        <charset val="136"/>
      </rPr>
      <t>港尾子溪支流排水系統</t>
    </r>
    <phoneticPr fontId="18" type="noConversion"/>
  </si>
  <si>
    <r>
      <rPr>
        <sz val="12"/>
        <rFont val="標楷體"/>
        <family val="4"/>
        <charset val="136"/>
      </rPr>
      <t>北屯圳排水系統</t>
    </r>
    <phoneticPr fontId="18" type="noConversion"/>
  </si>
  <si>
    <r>
      <rPr>
        <sz val="12"/>
        <rFont val="標楷體"/>
        <family val="4"/>
        <charset val="136"/>
      </rPr>
      <t>劉厝溪及鎮平溪排水系統</t>
    </r>
    <phoneticPr fontId="18" type="noConversion"/>
  </si>
  <si>
    <r>
      <rPr>
        <sz val="12"/>
        <color rgb="FFC00000"/>
        <rFont val="標楷體"/>
        <family val="4"/>
        <charset val="136"/>
      </rPr>
      <t>旱溪排水</t>
    </r>
    <phoneticPr fontId="18" type="noConversion"/>
  </si>
  <si>
    <r>
      <rPr>
        <sz val="12"/>
        <color rgb="FFC00000"/>
        <rFont val="標楷體"/>
        <family val="4"/>
        <charset val="136"/>
      </rPr>
      <t>柳川排水</t>
    </r>
    <phoneticPr fontId="18" type="noConversion"/>
  </si>
  <si>
    <r>
      <rPr>
        <sz val="12"/>
        <rFont val="標楷體"/>
        <family val="4"/>
        <charset val="136"/>
      </rPr>
      <t>台中市小計</t>
    </r>
    <phoneticPr fontId="18" type="noConversion"/>
  </si>
  <si>
    <r>
      <rPr>
        <sz val="12"/>
        <rFont val="標楷體"/>
        <family val="4"/>
        <charset val="136"/>
      </rPr>
      <t>南投縣</t>
    </r>
    <phoneticPr fontId="18" type="noConversion"/>
  </si>
  <si>
    <r>
      <rPr>
        <sz val="12"/>
        <rFont val="標楷體"/>
        <family val="4"/>
        <charset val="136"/>
      </rPr>
      <t>坑內坑溪排水系統</t>
    </r>
    <phoneticPr fontId="18" type="noConversion"/>
  </si>
  <si>
    <r>
      <rPr>
        <sz val="12"/>
        <rFont val="標楷體"/>
        <family val="4"/>
        <charset val="136"/>
      </rPr>
      <t>埔里盆地排水系統</t>
    </r>
    <phoneticPr fontId="18" type="noConversion"/>
  </si>
  <si>
    <r>
      <rPr>
        <sz val="12"/>
        <rFont val="標楷體"/>
        <family val="4"/>
        <charset val="136"/>
      </rPr>
      <t>清水溝排水系統</t>
    </r>
    <phoneticPr fontId="18" type="noConversion"/>
  </si>
  <si>
    <r>
      <rPr>
        <sz val="12"/>
        <color theme="1"/>
        <rFont val="標楷體"/>
        <family val="4"/>
        <charset val="136"/>
      </rPr>
      <t>拔馬溪排水系統</t>
    </r>
    <phoneticPr fontId="18" type="noConversion"/>
  </si>
  <si>
    <r>
      <rPr>
        <sz val="12"/>
        <rFont val="標楷體"/>
        <family val="4"/>
        <charset val="136"/>
      </rPr>
      <t>頭社武登地區排水系統</t>
    </r>
    <phoneticPr fontId="18" type="noConversion"/>
  </si>
  <si>
    <r>
      <rPr>
        <sz val="12"/>
        <rFont val="標楷體"/>
        <family val="4"/>
        <charset val="136"/>
      </rPr>
      <t>蜈蚣崙排水系統</t>
    </r>
    <phoneticPr fontId="18" type="noConversion"/>
  </si>
  <si>
    <r>
      <rPr>
        <sz val="12"/>
        <color theme="1"/>
        <rFont val="標楷體"/>
        <family val="4"/>
        <charset val="136"/>
      </rPr>
      <t>南埔地區排水系統</t>
    </r>
    <r>
      <rPr>
        <sz val="12"/>
        <color theme="1"/>
        <rFont val="Times New Roman"/>
        <family val="1"/>
      </rPr>
      <t>(</t>
    </r>
    <r>
      <rPr>
        <sz val="12"/>
        <color theme="1"/>
        <rFont val="標楷體"/>
        <family val="4"/>
        <charset val="136"/>
      </rPr>
      <t>含南埔路排水支線、清宅溝排水</t>
    </r>
    <r>
      <rPr>
        <sz val="12"/>
        <color theme="1"/>
        <rFont val="Times New Roman"/>
        <family val="1"/>
      </rPr>
      <t>)</t>
    </r>
    <phoneticPr fontId="18" type="noConversion"/>
  </si>
  <si>
    <r>
      <rPr>
        <sz val="12"/>
        <color theme="1"/>
        <rFont val="標楷體"/>
        <family val="4"/>
        <charset val="136"/>
      </rPr>
      <t>中崎地區排水系統</t>
    </r>
    <r>
      <rPr>
        <sz val="12"/>
        <color theme="1"/>
        <rFont val="Times New Roman"/>
        <family val="1"/>
      </rPr>
      <t>(</t>
    </r>
    <r>
      <rPr>
        <sz val="12"/>
        <color theme="1"/>
        <rFont val="標楷體"/>
        <family val="4"/>
        <charset val="136"/>
      </rPr>
      <t>含崎腳排水、冷水坑排水</t>
    </r>
    <r>
      <rPr>
        <sz val="12"/>
        <color theme="1"/>
        <rFont val="Times New Roman"/>
        <family val="1"/>
      </rPr>
      <t>)</t>
    </r>
    <phoneticPr fontId="18" type="noConversion"/>
  </si>
  <si>
    <r>
      <rPr>
        <sz val="12"/>
        <color theme="1"/>
        <rFont val="標楷體"/>
        <family val="4"/>
        <charset val="136"/>
      </rPr>
      <t>外轆排水系統</t>
    </r>
    <phoneticPr fontId="18" type="noConversion"/>
  </si>
  <si>
    <r>
      <rPr>
        <sz val="12"/>
        <color theme="1"/>
        <rFont val="標楷體"/>
        <family val="4"/>
        <charset val="136"/>
      </rPr>
      <t>溪州埤排水系統</t>
    </r>
    <phoneticPr fontId="18" type="noConversion"/>
  </si>
  <si>
    <r>
      <rPr>
        <sz val="12"/>
        <rFont val="標楷體"/>
        <family val="4"/>
        <charset val="136"/>
      </rPr>
      <t>木屐蘭溪排水系統</t>
    </r>
    <phoneticPr fontId="18" type="noConversion"/>
  </si>
  <si>
    <r>
      <rPr>
        <sz val="12"/>
        <rFont val="標楷體"/>
        <family val="4"/>
        <charset val="136"/>
      </rPr>
      <t>濁水大排排水系統</t>
    </r>
    <phoneticPr fontId="18" type="noConversion"/>
  </si>
  <si>
    <r>
      <rPr>
        <sz val="12"/>
        <rFont val="標楷體"/>
        <family val="4"/>
        <charset val="136"/>
      </rPr>
      <t>獅尾堀排水系統</t>
    </r>
    <phoneticPr fontId="18" type="noConversion"/>
  </si>
  <si>
    <r>
      <rPr>
        <sz val="12"/>
        <rFont val="標楷體"/>
        <family val="4"/>
        <charset val="136"/>
      </rPr>
      <t>南投縣小計</t>
    </r>
    <phoneticPr fontId="18" type="noConversion"/>
  </si>
  <si>
    <r>
      <rPr>
        <sz val="12"/>
        <rFont val="標楷體"/>
        <family val="4"/>
        <charset val="136"/>
      </rPr>
      <t>彰化縣</t>
    </r>
    <phoneticPr fontId="18" type="noConversion"/>
  </si>
  <si>
    <r>
      <rPr>
        <sz val="12"/>
        <rFont val="標楷體"/>
        <family val="4"/>
        <charset val="136"/>
      </rPr>
      <t>洋仔厝溪排水系統</t>
    </r>
    <phoneticPr fontId="18" type="noConversion"/>
  </si>
  <si>
    <r>
      <rPr>
        <sz val="12"/>
        <rFont val="標楷體"/>
        <family val="4"/>
        <charset val="136"/>
      </rPr>
      <t>魚寮溪排水系統</t>
    </r>
    <phoneticPr fontId="18" type="noConversion"/>
  </si>
  <si>
    <r>
      <rPr>
        <sz val="12"/>
        <rFont val="標楷體"/>
        <family val="4"/>
        <charset val="136"/>
      </rPr>
      <t>舊鹿港溪排水系統</t>
    </r>
    <phoneticPr fontId="18" type="noConversion"/>
  </si>
  <si>
    <r>
      <rPr>
        <sz val="12"/>
        <rFont val="標楷體"/>
        <family val="4"/>
        <charset val="136"/>
      </rPr>
      <t>萬興排水系統</t>
    </r>
    <phoneticPr fontId="18" type="noConversion"/>
  </si>
  <si>
    <r>
      <rPr>
        <sz val="12"/>
        <rFont val="標楷體"/>
        <family val="4"/>
        <charset val="136"/>
      </rPr>
      <t>舊濁水溪排水系統</t>
    </r>
    <phoneticPr fontId="18" type="noConversion"/>
  </si>
  <si>
    <r>
      <rPr>
        <sz val="12"/>
        <rFont val="標楷體"/>
        <family val="4"/>
        <charset val="136"/>
      </rPr>
      <t>員林大排排水系統</t>
    </r>
    <phoneticPr fontId="18" type="noConversion"/>
  </si>
  <si>
    <r>
      <rPr>
        <sz val="12"/>
        <rFont val="標楷體"/>
        <family val="4"/>
        <charset val="136"/>
      </rPr>
      <t>二林排水系統</t>
    </r>
    <phoneticPr fontId="18" type="noConversion"/>
  </si>
  <si>
    <r>
      <rPr>
        <sz val="12"/>
        <rFont val="標楷體"/>
        <family val="4"/>
        <charset val="136"/>
      </rPr>
      <t>舊趙甲排水系統</t>
    </r>
    <phoneticPr fontId="18" type="noConversion"/>
  </si>
  <si>
    <r>
      <rPr>
        <sz val="12"/>
        <rFont val="標楷體"/>
        <family val="4"/>
        <charset val="136"/>
      </rPr>
      <t>王功排水系統</t>
    </r>
    <phoneticPr fontId="18" type="noConversion"/>
  </si>
  <si>
    <r>
      <rPr>
        <sz val="12"/>
        <rFont val="標楷體"/>
        <family val="4"/>
        <charset val="136"/>
      </rPr>
      <t>下海墘排水系統</t>
    </r>
    <phoneticPr fontId="18" type="noConversion"/>
  </si>
  <si>
    <r>
      <rPr>
        <sz val="12"/>
        <rFont val="標楷體"/>
        <family val="4"/>
        <charset val="136"/>
      </rPr>
      <t>番雅溝排水系統</t>
    </r>
    <phoneticPr fontId="18" type="noConversion"/>
  </si>
  <si>
    <r>
      <rPr>
        <sz val="12"/>
        <rFont val="標楷體"/>
        <family val="4"/>
        <charset val="136"/>
      </rPr>
      <t>顏厝排水系統</t>
    </r>
    <phoneticPr fontId="18" type="noConversion"/>
  </si>
  <si>
    <r>
      <rPr>
        <sz val="12"/>
        <rFont val="標楷體"/>
        <family val="4"/>
        <charset val="136"/>
      </rPr>
      <t>芳苑二排排水系統</t>
    </r>
    <phoneticPr fontId="18" type="noConversion"/>
  </si>
  <si>
    <r>
      <rPr>
        <sz val="12"/>
        <rFont val="標楷體"/>
        <family val="4"/>
        <charset val="136"/>
      </rPr>
      <t>八洲排水系統</t>
    </r>
    <phoneticPr fontId="18" type="noConversion"/>
  </si>
  <si>
    <r>
      <rPr>
        <sz val="12"/>
        <rFont val="標楷體"/>
        <family val="4"/>
        <charset val="136"/>
      </rPr>
      <t>海尾二排排水系統</t>
    </r>
    <phoneticPr fontId="18" type="noConversion"/>
  </si>
  <si>
    <r>
      <rPr>
        <sz val="12"/>
        <rFont val="標楷體"/>
        <family val="4"/>
        <charset val="136"/>
      </rPr>
      <t>十三戶二排排水系統</t>
    </r>
    <phoneticPr fontId="18" type="noConversion"/>
  </si>
  <si>
    <r>
      <rPr>
        <sz val="12"/>
        <rFont val="標楷體"/>
        <family val="4"/>
        <charset val="136"/>
      </rPr>
      <t>牛路溝排水系統</t>
    </r>
    <phoneticPr fontId="18" type="noConversion"/>
  </si>
  <si>
    <r>
      <rPr>
        <sz val="12"/>
        <rFont val="標楷體"/>
        <family val="4"/>
        <charset val="136"/>
      </rPr>
      <t>頭崙埔排水系統</t>
    </r>
    <phoneticPr fontId="18" type="noConversion"/>
  </si>
  <si>
    <r>
      <rPr>
        <sz val="12"/>
        <rFont val="標楷體"/>
        <family val="4"/>
        <charset val="136"/>
      </rPr>
      <t>彰化山寮排水系統</t>
    </r>
    <r>
      <rPr>
        <sz val="12"/>
        <rFont val="Times New Roman"/>
        <family val="1"/>
      </rPr>
      <t>(</t>
    </r>
    <r>
      <rPr>
        <sz val="12"/>
        <rFont val="標楷體"/>
        <family val="4"/>
        <charset val="136"/>
      </rPr>
      <t>含大竹坑排水</t>
    </r>
    <r>
      <rPr>
        <sz val="12"/>
        <rFont val="Times New Roman"/>
        <family val="1"/>
      </rPr>
      <t>)</t>
    </r>
    <phoneticPr fontId="18" type="noConversion"/>
  </si>
  <si>
    <r>
      <rPr>
        <sz val="12"/>
        <rFont val="標楷體"/>
        <family val="4"/>
        <charset val="136"/>
      </rPr>
      <t>頂西港排水系統</t>
    </r>
    <phoneticPr fontId="18" type="noConversion"/>
  </si>
  <si>
    <r>
      <rPr>
        <sz val="12"/>
        <rFont val="標楷體"/>
        <family val="4"/>
        <charset val="136"/>
      </rPr>
      <t>二港排水幹線排水系統</t>
    </r>
    <phoneticPr fontId="18" type="noConversion"/>
  </si>
  <si>
    <r>
      <rPr>
        <sz val="12"/>
        <rFont val="標楷體"/>
        <family val="4"/>
        <charset val="136"/>
      </rPr>
      <t>縣庄排水系統</t>
    </r>
    <phoneticPr fontId="18" type="noConversion"/>
  </si>
  <si>
    <r>
      <rPr>
        <sz val="12"/>
        <rFont val="標楷體"/>
        <family val="4"/>
        <charset val="136"/>
      </rPr>
      <t>溪洲大排排水系統</t>
    </r>
    <phoneticPr fontId="18" type="noConversion"/>
  </si>
  <si>
    <r>
      <rPr>
        <sz val="12"/>
        <rFont val="標楷體"/>
        <family val="4"/>
        <charset val="136"/>
      </rPr>
      <t>海堤</t>
    </r>
  </si>
  <si>
    <r>
      <rPr>
        <sz val="12"/>
        <rFont val="標楷體"/>
        <family val="4"/>
        <charset val="136"/>
      </rPr>
      <t>永興海埔地海堤</t>
    </r>
    <phoneticPr fontId="18" type="noConversion"/>
  </si>
  <si>
    <r>
      <rPr>
        <sz val="12"/>
        <rFont val="標楷體"/>
        <family val="4"/>
        <charset val="136"/>
      </rPr>
      <t>彰化縣小計</t>
    </r>
    <phoneticPr fontId="18" type="noConversion"/>
  </si>
  <si>
    <r>
      <rPr>
        <sz val="12"/>
        <rFont val="標楷體"/>
        <family val="4"/>
        <charset val="136"/>
      </rPr>
      <t>雲林縣</t>
    </r>
    <phoneticPr fontId="18" type="noConversion"/>
  </si>
  <si>
    <r>
      <rPr>
        <sz val="12"/>
        <rFont val="標楷體"/>
        <family val="4"/>
        <charset val="136"/>
      </rPr>
      <t>新虎尾溪水系</t>
    </r>
    <phoneticPr fontId="18" type="noConversion"/>
  </si>
  <si>
    <r>
      <rPr>
        <sz val="12"/>
        <rFont val="標楷體"/>
        <family val="4"/>
        <charset val="136"/>
      </rPr>
      <t>新街大排排水系統</t>
    </r>
    <phoneticPr fontId="18" type="noConversion"/>
  </si>
  <si>
    <r>
      <rPr>
        <sz val="12"/>
        <rFont val="標楷體"/>
        <family val="4"/>
        <charset val="136"/>
      </rPr>
      <t>尖山大排排水系統</t>
    </r>
    <phoneticPr fontId="18" type="noConversion"/>
  </si>
  <si>
    <r>
      <rPr>
        <sz val="12"/>
        <rFont val="標楷體"/>
        <family val="4"/>
        <charset val="136"/>
      </rPr>
      <t>蔦松大排排水系統</t>
    </r>
    <phoneticPr fontId="18" type="noConversion"/>
  </si>
  <si>
    <r>
      <rPr>
        <sz val="12"/>
        <rFont val="標楷體"/>
        <family val="4"/>
        <charset val="136"/>
      </rPr>
      <t>牛挑灣排水系統</t>
    </r>
    <phoneticPr fontId="18" type="noConversion"/>
  </si>
  <si>
    <r>
      <rPr>
        <sz val="12"/>
        <rFont val="標楷體"/>
        <family val="4"/>
        <charset val="136"/>
      </rPr>
      <t>舊虎尾溪排水系統</t>
    </r>
    <phoneticPr fontId="18" type="noConversion"/>
  </si>
  <si>
    <r>
      <rPr>
        <sz val="12"/>
        <rFont val="標楷體"/>
        <family val="4"/>
        <charset val="136"/>
      </rPr>
      <t>馬公厝排水系統</t>
    </r>
    <phoneticPr fontId="18" type="noConversion"/>
  </si>
  <si>
    <r>
      <rPr>
        <sz val="12"/>
        <rFont val="標楷體"/>
        <family val="4"/>
        <charset val="136"/>
      </rPr>
      <t>有才寮排水系統</t>
    </r>
    <phoneticPr fontId="18" type="noConversion"/>
  </si>
  <si>
    <r>
      <rPr>
        <sz val="12"/>
        <rFont val="標楷體"/>
        <family val="4"/>
        <charset val="136"/>
      </rPr>
      <t>施厝寮排水系統</t>
    </r>
    <phoneticPr fontId="18" type="noConversion"/>
  </si>
  <si>
    <r>
      <rPr>
        <sz val="12"/>
        <rFont val="標楷體"/>
        <family val="4"/>
        <charset val="136"/>
      </rPr>
      <t>羊稠厝排水系統</t>
    </r>
    <phoneticPr fontId="18" type="noConversion"/>
  </si>
  <si>
    <r>
      <rPr>
        <sz val="12"/>
        <rFont val="標楷體"/>
        <family val="4"/>
        <charset val="136"/>
      </rPr>
      <t>土間厝大排系統</t>
    </r>
    <phoneticPr fontId="18" type="noConversion"/>
  </si>
  <si>
    <r>
      <rPr>
        <sz val="12"/>
        <rFont val="標楷體"/>
        <family val="4"/>
        <charset val="136"/>
      </rPr>
      <t>延潭排水系統</t>
    </r>
    <phoneticPr fontId="18" type="noConversion"/>
  </si>
  <si>
    <r>
      <rPr>
        <sz val="12"/>
        <rFont val="標楷體"/>
        <family val="4"/>
        <charset val="136"/>
      </rPr>
      <t>大義崙排水系統</t>
    </r>
    <phoneticPr fontId="18" type="noConversion"/>
  </si>
  <si>
    <r>
      <rPr>
        <sz val="12"/>
        <rFont val="標楷體"/>
        <family val="4"/>
        <charset val="136"/>
      </rPr>
      <t>湳子溝排水系統</t>
    </r>
    <phoneticPr fontId="18" type="noConversion"/>
  </si>
  <si>
    <r>
      <rPr>
        <sz val="12"/>
        <rFont val="標楷體"/>
        <family val="4"/>
        <charset val="136"/>
      </rPr>
      <t>海口排水系統</t>
    </r>
    <phoneticPr fontId="18" type="noConversion"/>
  </si>
  <si>
    <r>
      <rPr>
        <sz val="12"/>
        <rFont val="標楷體"/>
        <family val="4"/>
        <charset val="136"/>
      </rPr>
      <t>下崙排水、新港大排二及蚶子寮大排排水系統</t>
    </r>
    <phoneticPr fontId="18" type="noConversion"/>
  </si>
  <si>
    <r>
      <rPr>
        <sz val="12"/>
        <rFont val="標楷體"/>
        <family val="4"/>
        <charset val="136"/>
      </rPr>
      <t>舊庄大排排水系統</t>
    </r>
    <phoneticPr fontId="18" type="noConversion"/>
  </si>
  <si>
    <r>
      <rPr>
        <sz val="12"/>
        <rFont val="標楷體"/>
        <family val="4"/>
        <charset val="136"/>
      </rPr>
      <t>雷厝排水系統</t>
    </r>
    <phoneticPr fontId="18" type="noConversion"/>
  </si>
  <si>
    <r>
      <rPr>
        <sz val="12"/>
        <rFont val="標楷體"/>
        <family val="4"/>
        <charset val="136"/>
      </rPr>
      <t>八角亭排水系統</t>
    </r>
    <phoneticPr fontId="18" type="noConversion"/>
  </si>
  <si>
    <r>
      <rPr>
        <sz val="12"/>
        <rFont val="標楷體"/>
        <family val="4"/>
        <charset val="136"/>
      </rPr>
      <t>林厝寮排水系統</t>
    </r>
    <phoneticPr fontId="18" type="noConversion"/>
  </si>
  <si>
    <r>
      <rPr>
        <sz val="12"/>
        <rFont val="標楷體"/>
        <family val="4"/>
        <charset val="136"/>
      </rPr>
      <t>埤麻排水系統</t>
    </r>
    <phoneticPr fontId="18" type="noConversion"/>
  </si>
  <si>
    <r>
      <rPr>
        <sz val="12"/>
        <rFont val="標楷體"/>
        <family val="4"/>
        <charset val="136"/>
      </rPr>
      <t>溪仔圳排水系統</t>
    </r>
    <phoneticPr fontId="18" type="noConversion"/>
  </si>
  <si>
    <r>
      <rPr>
        <sz val="12"/>
        <rFont val="標楷體"/>
        <family val="4"/>
        <charset val="136"/>
      </rPr>
      <t>客子厝排水系統</t>
    </r>
    <phoneticPr fontId="18" type="noConversion"/>
  </si>
  <si>
    <r>
      <rPr>
        <sz val="12"/>
        <rFont val="標楷體"/>
        <family val="4"/>
        <charset val="136"/>
      </rPr>
      <t>湖底排水系統</t>
    </r>
    <phoneticPr fontId="18" type="noConversion"/>
  </si>
  <si>
    <r>
      <rPr>
        <sz val="12"/>
        <rFont val="標楷體"/>
        <family val="4"/>
        <charset val="136"/>
      </rPr>
      <t>新興排水系統</t>
    </r>
    <phoneticPr fontId="18" type="noConversion"/>
  </si>
  <si>
    <r>
      <rPr>
        <sz val="12"/>
        <color theme="1"/>
        <rFont val="標楷體"/>
        <family val="4"/>
        <charset val="136"/>
      </rPr>
      <t>十三份排水系統</t>
    </r>
    <phoneticPr fontId="18" type="noConversion"/>
  </si>
  <si>
    <r>
      <rPr>
        <sz val="12"/>
        <rFont val="標楷體"/>
        <family val="4"/>
        <charset val="136"/>
      </rPr>
      <t>樹子腳大排排水系統</t>
    </r>
    <phoneticPr fontId="18" type="noConversion"/>
  </si>
  <si>
    <r>
      <rPr>
        <sz val="12"/>
        <rFont val="標楷體"/>
        <family val="4"/>
        <charset val="136"/>
      </rPr>
      <t>豬母溝排水系統</t>
    </r>
    <phoneticPr fontId="18" type="noConversion"/>
  </si>
  <si>
    <r>
      <rPr>
        <sz val="12"/>
        <rFont val="標楷體"/>
        <family val="4"/>
        <charset val="136"/>
      </rPr>
      <t>高林排水系統</t>
    </r>
    <phoneticPr fontId="18" type="noConversion"/>
  </si>
  <si>
    <r>
      <rPr>
        <sz val="12"/>
        <rFont val="標楷體"/>
        <family val="4"/>
        <charset val="136"/>
      </rPr>
      <t>惠來厝排水系統</t>
    </r>
    <phoneticPr fontId="18" type="noConversion"/>
  </si>
  <si>
    <r>
      <rPr>
        <sz val="12"/>
        <rFont val="標楷體"/>
        <family val="4"/>
        <charset val="136"/>
      </rPr>
      <t>中央排水系統</t>
    </r>
    <phoneticPr fontId="18" type="noConversion"/>
  </si>
  <si>
    <r>
      <rPr>
        <sz val="12"/>
        <rFont val="標楷體"/>
        <family val="4"/>
        <charset val="136"/>
      </rPr>
      <t>後溝子排水及大東中排排水系統</t>
    </r>
    <phoneticPr fontId="18" type="noConversion"/>
  </si>
  <si>
    <r>
      <rPr>
        <sz val="12"/>
        <rFont val="標楷體"/>
        <family val="4"/>
        <charset val="136"/>
      </rPr>
      <t>雲林溪上游排水系統</t>
    </r>
    <phoneticPr fontId="18" type="noConversion"/>
  </si>
  <si>
    <r>
      <rPr>
        <sz val="12"/>
        <rFont val="標楷體"/>
        <family val="4"/>
        <charset val="136"/>
      </rPr>
      <t>外湖溪排水系統</t>
    </r>
    <phoneticPr fontId="18" type="noConversion"/>
  </si>
  <si>
    <r>
      <rPr>
        <sz val="12"/>
        <rFont val="標楷體"/>
        <family val="4"/>
        <charset val="136"/>
      </rPr>
      <t>咬狗溪排水系統</t>
    </r>
    <phoneticPr fontId="18" type="noConversion"/>
  </si>
  <si>
    <r>
      <rPr>
        <sz val="12"/>
        <rFont val="標楷體"/>
        <family val="4"/>
        <charset val="136"/>
      </rPr>
      <t>鹿寮大排系統</t>
    </r>
    <phoneticPr fontId="18" type="noConversion"/>
  </si>
  <si>
    <r>
      <rPr>
        <sz val="12"/>
        <rFont val="標楷體"/>
        <family val="4"/>
        <charset val="136"/>
      </rPr>
      <t>新興海埔地海堤</t>
    </r>
    <phoneticPr fontId="18" type="noConversion"/>
  </si>
  <si>
    <r>
      <rPr>
        <sz val="12"/>
        <rFont val="標楷體"/>
        <family val="4"/>
        <charset val="136"/>
      </rPr>
      <t>雲林縣小計</t>
    </r>
    <phoneticPr fontId="18" type="noConversion"/>
  </si>
  <si>
    <r>
      <rPr>
        <sz val="12"/>
        <rFont val="標楷體"/>
        <family val="4"/>
        <charset val="136"/>
      </rPr>
      <t>嘉義縣</t>
    </r>
    <phoneticPr fontId="18" type="noConversion"/>
  </si>
  <si>
    <r>
      <rPr>
        <sz val="12"/>
        <rFont val="標楷體"/>
        <family val="4"/>
        <charset val="136"/>
      </rPr>
      <t>龍宮溪排水系統</t>
    </r>
    <phoneticPr fontId="18" type="noConversion"/>
  </si>
  <si>
    <r>
      <rPr>
        <sz val="12"/>
        <rFont val="標楷體"/>
        <family val="4"/>
        <charset val="136"/>
      </rPr>
      <t>嘉義縣</t>
    </r>
    <phoneticPr fontId="18" type="noConversion"/>
  </si>
  <si>
    <r>
      <rPr>
        <sz val="12"/>
        <rFont val="標楷體"/>
        <family val="4"/>
        <charset val="136"/>
      </rPr>
      <t>考試潭排水系統</t>
    </r>
    <phoneticPr fontId="18" type="noConversion"/>
  </si>
  <si>
    <r>
      <rPr>
        <sz val="12"/>
        <rFont val="標楷體"/>
        <family val="4"/>
        <charset val="136"/>
      </rPr>
      <t>荷包嶼排水系統</t>
    </r>
    <phoneticPr fontId="18" type="noConversion"/>
  </si>
  <si>
    <r>
      <rPr>
        <sz val="12"/>
        <rFont val="標楷體"/>
        <family val="4"/>
        <charset val="136"/>
      </rPr>
      <t>新埤排水系統</t>
    </r>
    <phoneticPr fontId="18" type="noConversion"/>
  </si>
  <si>
    <r>
      <rPr>
        <sz val="12"/>
        <rFont val="標楷體"/>
        <family val="4"/>
        <charset val="136"/>
      </rPr>
      <t>朴子溪支流排水系統</t>
    </r>
    <phoneticPr fontId="18" type="noConversion"/>
  </si>
  <si>
    <r>
      <rPr>
        <sz val="12"/>
        <rFont val="標楷體"/>
        <family val="4"/>
        <charset val="136"/>
      </rPr>
      <t>八掌溪支流排水系統</t>
    </r>
    <phoneticPr fontId="18" type="noConversion"/>
  </si>
  <si>
    <r>
      <rPr>
        <sz val="12"/>
        <rFont val="標楷體"/>
        <family val="4"/>
        <charset val="136"/>
      </rPr>
      <t>石龜溪支流排水系統</t>
    </r>
    <phoneticPr fontId="18" type="noConversion"/>
  </si>
  <si>
    <r>
      <rPr>
        <sz val="12"/>
        <rFont val="標楷體"/>
        <family val="4"/>
        <charset val="136"/>
      </rPr>
      <t>六腳鰲鼓排水系統</t>
    </r>
    <phoneticPr fontId="18" type="noConversion"/>
  </si>
  <si>
    <r>
      <rPr>
        <sz val="12"/>
        <rFont val="標楷體"/>
        <family val="4"/>
        <charset val="136"/>
      </rPr>
      <t>塭港排水系統</t>
    </r>
    <phoneticPr fontId="18" type="noConversion"/>
  </si>
  <si>
    <r>
      <rPr>
        <sz val="12"/>
        <rFont val="標楷體"/>
        <family val="4"/>
        <charset val="136"/>
      </rPr>
      <t>中三塊中排排水系統</t>
    </r>
    <phoneticPr fontId="18" type="noConversion"/>
  </si>
  <si>
    <r>
      <rPr>
        <sz val="12"/>
        <rFont val="標楷體"/>
        <family val="4"/>
        <charset val="136"/>
      </rPr>
      <t>栗子崙排水系統</t>
    </r>
    <phoneticPr fontId="18" type="noConversion"/>
  </si>
  <si>
    <r>
      <rPr>
        <sz val="12"/>
        <rFont val="標楷體"/>
        <family val="4"/>
        <charset val="136"/>
      </rPr>
      <t>內田排水系統</t>
    </r>
    <phoneticPr fontId="18" type="noConversion"/>
  </si>
  <si>
    <r>
      <rPr>
        <sz val="12"/>
        <rFont val="標楷體"/>
        <family val="4"/>
        <charset val="136"/>
      </rPr>
      <t>埤子頭排水系統</t>
    </r>
    <phoneticPr fontId="18" type="noConversion"/>
  </si>
  <si>
    <r>
      <rPr>
        <sz val="12"/>
        <rFont val="標楷體"/>
        <family val="4"/>
        <charset val="136"/>
      </rPr>
      <t>三疊溪支流排水系統</t>
    </r>
    <phoneticPr fontId="18" type="noConversion"/>
  </si>
  <si>
    <r>
      <rPr>
        <sz val="12"/>
        <rFont val="標楷體"/>
        <family val="4"/>
        <charset val="136"/>
      </rPr>
      <t>松子溝排水系統</t>
    </r>
    <phoneticPr fontId="18" type="noConversion"/>
  </si>
  <si>
    <r>
      <rPr>
        <sz val="12"/>
        <rFont val="標楷體"/>
        <family val="4"/>
        <charset val="136"/>
      </rPr>
      <t>鹽館溝排水路系統</t>
    </r>
  </si>
  <si>
    <r>
      <rPr>
        <sz val="12"/>
        <rFont val="標楷體"/>
        <family val="4"/>
        <charset val="136"/>
      </rPr>
      <t>贊寮溝排水路系統</t>
    </r>
    <phoneticPr fontId="18" type="noConversion"/>
  </si>
  <si>
    <r>
      <rPr>
        <sz val="12"/>
        <rFont val="標楷體"/>
        <family val="4"/>
        <charset val="136"/>
      </rPr>
      <t>朴子溪支流排水系統－灣橋排水</t>
    </r>
  </si>
  <si>
    <r>
      <rPr>
        <sz val="12"/>
        <rFont val="標楷體"/>
        <family val="4"/>
        <charset val="136"/>
      </rPr>
      <t>魚寮中排三排水系統</t>
    </r>
    <phoneticPr fontId="18" type="noConversion"/>
  </si>
  <si>
    <r>
      <rPr>
        <sz val="12"/>
        <rFont val="標楷體"/>
        <family val="4"/>
        <charset val="136"/>
      </rPr>
      <t>金陵排水系統</t>
    </r>
    <phoneticPr fontId="18" type="noConversion"/>
  </si>
  <si>
    <r>
      <rPr>
        <sz val="12"/>
        <color theme="1"/>
        <rFont val="標楷體"/>
        <family val="4"/>
        <charset val="136"/>
      </rPr>
      <t>中和排水系統</t>
    </r>
    <phoneticPr fontId="18" type="noConversion"/>
  </si>
  <si>
    <r>
      <rPr>
        <sz val="12"/>
        <rFont val="標楷體"/>
        <family val="4"/>
        <charset val="136"/>
      </rPr>
      <t>東石海埔地海堤</t>
    </r>
    <phoneticPr fontId="18" type="noConversion"/>
  </si>
  <si>
    <r>
      <rPr>
        <sz val="12"/>
        <rFont val="標楷體"/>
        <family val="4"/>
        <charset val="136"/>
      </rPr>
      <t>好美里海埔地海堤</t>
    </r>
    <phoneticPr fontId="18" type="noConversion"/>
  </si>
  <si>
    <r>
      <rPr>
        <sz val="12"/>
        <rFont val="標楷體"/>
        <family val="4"/>
        <charset val="136"/>
      </rPr>
      <t>其他排水</t>
    </r>
    <phoneticPr fontId="18" type="noConversion"/>
  </si>
  <si>
    <r>
      <rPr>
        <sz val="12"/>
        <color rgb="FFC00000"/>
        <rFont val="標楷體"/>
        <family val="4"/>
        <charset val="136"/>
      </rPr>
      <t>東石海埔地排水系統</t>
    </r>
  </si>
  <si>
    <r>
      <rPr>
        <sz val="12"/>
        <rFont val="標楷體"/>
        <family val="4"/>
        <charset val="136"/>
      </rPr>
      <t>嘉義縣小計</t>
    </r>
    <phoneticPr fontId="18" type="noConversion"/>
  </si>
  <si>
    <r>
      <rPr>
        <sz val="12"/>
        <rFont val="標楷體"/>
        <family val="4"/>
        <charset val="136"/>
      </rPr>
      <t>嘉義市</t>
    </r>
    <phoneticPr fontId="18" type="noConversion"/>
  </si>
  <si>
    <r>
      <rPr>
        <sz val="12"/>
        <rFont val="標楷體"/>
        <family val="4"/>
        <charset val="136"/>
      </rPr>
      <t>北排水排水系統</t>
    </r>
    <phoneticPr fontId="18" type="noConversion"/>
  </si>
  <si>
    <r>
      <rPr>
        <sz val="12"/>
        <rFont val="標楷體"/>
        <family val="4"/>
        <charset val="136"/>
      </rPr>
      <t>後庄排水系統</t>
    </r>
    <phoneticPr fontId="18" type="noConversion"/>
  </si>
  <si>
    <r>
      <rPr>
        <sz val="12"/>
        <rFont val="標楷體"/>
        <family val="4"/>
        <charset val="136"/>
      </rPr>
      <t>鹿寮排水系統</t>
    </r>
    <phoneticPr fontId="18" type="noConversion"/>
  </si>
  <si>
    <r>
      <rPr>
        <sz val="12"/>
        <rFont val="標楷體"/>
        <family val="4"/>
        <charset val="136"/>
      </rPr>
      <t>嘉義市小計</t>
    </r>
    <phoneticPr fontId="18" type="noConversion"/>
  </si>
  <si>
    <r>
      <rPr>
        <sz val="12"/>
        <rFont val="標楷體"/>
        <family val="4"/>
        <charset val="136"/>
      </rPr>
      <t>台南市</t>
    </r>
    <phoneticPr fontId="18" type="noConversion"/>
  </si>
  <si>
    <r>
      <rPr>
        <sz val="12"/>
        <color theme="1"/>
        <rFont val="標楷體"/>
        <family val="4"/>
        <charset val="136"/>
      </rPr>
      <t>劉厝排水系統</t>
    </r>
    <r>
      <rPr>
        <sz val="12"/>
        <color theme="1"/>
        <rFont val="Times New Roman"/>
        <family val="1"/>
      </rPr>
      <t>(</t>
    </r>
    <r>
      <rPr>
        <sz val="12"/>
        <color theme="1"/>
        <rFont val="標楷體"/>
        <family val="4"/>
        <charset val="136"/>
      </rPr>
      <t>含大寮排水</t>
    </r>
    <r>
      <rPr>
        <sz val="12"/>
        <color theme="1"/>
        <rFont val="Times New Roman"/>
        <family val="1"/>
      </rPr>
      <t>)</t>
    </r>
    <phoneticPr fontId="18" type="noConversion"/>
  </si>
  <si>
    <r>
      <rPr>
        <sz val="12"/>
        <rFont val="標楷體"/>
        <family val="4"/>
        <charset val="136"/>
      </rPr>
      <t>台南市</t>
    </r>
    <phoneticPr fontId="18" type="noConversion"/>
  </si>
  <si>
    <r>
      <rPr>
        <sz val="12"/>
        <rFont val="標楷體"/>
        <family val="4"/>
        <charset val="136"/>
      </rPr>
      <t>安定排水系統</t>
    </r>
    <phoneticPr fontId="18" type="noConversion"/>
  </si>
  <si>
    <r>
      <rPr>
        <sz val="12"/>
        <rFont val="標楷體"/>
        <family val="4"/>
        <charset val="136"/>
      </rPr>
      <t>新田寮排水系統</t>
    </r>
    <phoneticPr fontId="18" type="noConversion"/>
  </si>
  <si>
    <r>
      <rPr>
        <sz val="12"/>
        <rFont val="標楷體"/>
        <family val="4"/>
        <charset val="136"/>
      </rPr>
      <t>番子田排水系統</t>
    </r>
    <phoneticPr fontId="18" type="noConversion"/>
  </si>
  <si>
    <r>
      <rPr>
        <sz val="12"/>
        <rFont val="標楷體"/>
        <family val="4"/>
        <charset val="136"/>
      </rPr>
      <t>將軍溪水系排水系統</t>
    </r>
    <phoneticPr fontId="18" type="noConversion"/>
  </si>
  <si>
    <r>
      <rPr>
        <sz val="12"/>
        <rFont val="標楷體"/>
        <family val="4"/>
        <charset val="136"/>
      </rPr>
      <t>後鎮菁寮排水系統</t>
    </r>
    <phoneticPr fontId="18" type="noConversion"/>
  </si>
  <si>
    <r>
      <rPr>
        <sz val="12"/>
        <rFont val="標楷體"/>
        <family val="4"/>
        <charset val="136"/>
      </rPr>
      <t>港尾溝溪排水系統</t>
    </r>
  </si>
  <si>
    <r>
      <rPr>
        <sz val="12"/>
        <rFont val="標楷體"/>
        <family val="4"/>
        <charset val="136"/>
      </rPr>
      <t>渡子頭溪排水系統</t>
    </r>
  </si>
  <si>
    <r>
      <rPr>
        <sz val="12"/>
        <rFont val="標楷體"/>
        <family val="4"/>
        <charset val="136"/>
      </rPr>
      <t>六成排水系統</t>
    </r>
    <phoneticPr fontId="18" type="noConversion"/>
  </si>
  <si>
    <r>
      <rPr>
        <sz val="12"/>
        <rFont val="標楷體"/>
        <family val="4"/>
        <charset val="136"/>
      </rPr>
      <t>漚汪排水系統</t>
    </r>
    <phoneticPr fontId="18" type="noConversion"/>
  </si>
  <si>
    <r>
      <rPr>
        <sz val="12"/>
        <rFont val="標楷體"/>
        <family val="4"/>
        <charset val="136"/>
      </rPr>
      <t>吉貝耍排水系統</t>
    </r>
    <phoneticPr fontId="18" type="noConversion"/>
  </si>
  <si>
    <r>
      <rPr>
        <sz val="12"/>
        <rFont val="標楷體"/>
        <family val="4"/>
        <charset val="136"/>
      </rPr>
      <t>永康排水系統</t>
    </r>
    <phoneticPr fontId="18" type="noConversion"/>
  </si>
  <si>
    <r>
      <rPr>
        <sz val="12"/>
        <rFont val="標楷體"/>
        <family val="4"/>
        <charset val="136"/>
      </rPr>
      <t>龜子港排水系統</t>
    </r>
    <phoneticPr fontId="18" type="noConversion"/>
  </si>
  <si>
    <r>
      <rPr>
        <sz val="12"/>
        <rFont val="標楷體"/>
        <family val="4"/>
        <charset val="136"/>
      </rPr>
      <t>三爺溪排水系統</t>
    </r>
    <phoneticPr fontId="18" type="noConversion"/>
  </si>
  <si>
    <r>
      <rPr>
        <sz val="12"/>
        <rFont val="標楷體"/>
        <family val="4"/>
        <charset val="136"/>
      </rPr>
      <t>大腳腿排水系統</t>
    </r>
  </si>
  <si>
    <r>
      <rPr>
        <sz val="12"/>
        <rFont val="標楷體"/>
        <family val="4"/>
        <charset val="136"/>
      </rPr>
      <t>七股地區排水系統</t>
    </r>
    <phoneticPr fontId="18" type="noConversion"/>
  </si>
  <si>
    <r>
      <rPr>
        <sz val="12"/>
        <rFont val="標楷體"/>
        <family val="4"/>
        <charset val="136"/>
      </rPr>
      <t>曾文溪水系及鹽水溪支流排水系統</t>
    </r>
    <r>
      <rPr>
        <sz val="12"/>
        <rFont val="Times New Roman"/>
        <family val="1"/>
      </rPr>
      <t>-</t>
    </r>
    <r>
      <rPr>
        <sz val="12"/>
        <rFont val="標楷體"/>
        <family val="4"/>
        <charset val="136"/>
      </rPr>
      <t>溪尾排水系統及虎頭溪排水系統</t>
    </r>
    <r>
      <rPr>
        <sz val="12"/>
        <rFont val="Times New Roman"/>
        <family val="1"/>
      </rPr>
      <t>(</t>
    </r>
    <r>
      <rPr>
        <sz val="12"/>
        <rFont val="標楷體"/>
        <family val="4"/>
        <charset val="136"/>
      </rPr>
      <t>含衛生</t>
    </r>
    <r>
      <rPr>
        <sz val="12"/>
        <rFont val="Times New Roman"/>
        <family val="1"/>
      </rPr>
      <t>1</t>
    </r>
    <r>
      <rPr>
        <sz val="12"/>
        <rFont val="標楷體"/>
        <family val="4"/>
        <charset val="136"/>
      </rPr>
      <t>號排水</t>
    </r>
    <r>
      <rPr>
        <sz val="12"/>
        <rFont val="Times New Roman"/>
        <family val="1"/>
      </rPr>
      <t>)</t>
    </r>
    <phoneticPr fontId="18" type="noConversion"/>
  </si>
  <si>
    <r>
      <rPr>
        <sz val="12"/>
        <rFont val="標楷體"/>
        <family val="4"/>
        <charset val="136"/>
      </rPr>
      <t>北門地區排水系統</t>
    </r>
    <phoneticPr fontId="18" type="noConversion"/>
  </si>
  <si>
    <r>
      <rPr>
        <sz val="12"/>
        <rFont val="標楷體"/>
        <family val="4"/>
        <charset val="136"/>
      </rPr>
      <t>曾文溪水系支流排水</t>
    </r>
    <r>
      <rPr>
        <sz val="12"/>
        <rFont val="Times New Roman"/>
        <family val="1"/>
      </rPr>
      <t>-</t>
    </r>
    <r>
      <rPr>
        <sz val="12"/>
        <rFont val="標楷體"/>
        <family val="4"/>
        <charset val="136"/>
      </rPr>
      <t>後堀、內江、大內、石子瀨、山上及後營等排水</t>
    </r>
    <phoneticPr fontId="18" type="noConversion"/>
  </si>
  <si>
    <r>
      <rPr>
        <sz val="12"/>
        <rFont val="標楷體"/>
        <family val="4"/>
        <charset val="136"/>
      </rPr>
      <t>台南縣排水系統出海口與潟湖砂洲防護整體規劃</t>
    </r>
    <phoneticPr fontId="18" type="noConversion"/>
  </si>
  <si>
    <r>
      <rPr>
        <sz val="12"/>
        <rFont val="標楷體"/>
        <family val="4"/>
        <charset val="136"/>
      </rPr>
      <t>鹽水溪支流排水系統</t>
    </r>
    <r>
      <rPr>
        <sz val="12"/>
        <rFont val="Times New Roman"/>
        <family val="1"/>
      </rPr>
      <t>-</t>
    </r>
    <r>
      <rPr>
        <sz val="12"/>
        <rFont val="標楷體"/>
        <family val="4"/>
        <charset val="136"/>
      </rPr>
      <t>桔子溪排水系統</t>
    </r>
    <phoneticPr fontId="18" type="noConversion"/>
  </si>
  <si>
    <r>
      <rPr>
        <sz val="12"/>
        <rFont val="標楷體"/>
        <family val="4"/>
        <charset val="136"/>
      </rPr>
      <t>崩埤排水系統</t>
    </r>
    <phoneticPr fontId="18" type="noConversion"/>
  </si>
  <si>
    <r>
      <rPr>
        <sz val="12"/>
        <rFont val="標楷體"/>
        <family val="4"/>
        <charset val="136"/>
      </rPr>
      <t>錦湖地區排水系統</t>
    </r>
    <phoneticPr fontId="18" type="noConversion"/>
  </si>
  <si>
    <r>
      <rPr>
        <sz val="12"/>
        <rFont val="標楷體"/>
        <family val="4"/>
        <charset val="136"/>
      </rPr>
      <t>喜樹排水系統</t>
    </r>
    <phoneticPr fontId="18" type="noConversion"/>
  </si>
  <si>
    <r>
      <rPr>
        <sz val="12"/>
        <rFont val="標楷體"/>
        <family val="4"/>
        <charset val="136"/>
      </rPr>
      <t>鹿耳門排水系統</t>
    </r>
    <phoneticPr fontId="18" type="noConversion"/>
  </si>
  <si>
    <r>
      <rPr>
        <sz val="12"/>
        <rFont val="標楷體"/>
        <family val="4"/>
        <charset val="136"/>
      </rPr>
      <t>鹽水溪排水及曾文溪排水系統</t>
    </r>
    <phoneticPr fontId="18" type="noConversion"/>
  </si>
  <si>
    <r>
      <rPr>
        <sz val="12"/>
        <rFont val="標楷體"/>
        <family val="4"/>
        <charset val="136"/>
      </rPr>
      <t>柴頭港溪排水系統</t>
    </r>
    <phoneticPr fontId="18" type="noConversion"/>
  </si>
  <si>
    <r>
      <rPr>
        <sz val="12"/>
        <color rgb="FFC00000"/>
        <rFont val="標楷體"/>
        <family val="4"/>
        <charset val="136"/>
      </rPr>
      <t>許秀才排水系統</t>
    </r>
  </si>
  <si>
    <r>
      <rPr>
        <sz val="12"/>
        <color rgb="FFC00000"/>
        <rFont val="標楷體"/>
        <family val="4"/>
        <charset val="136"/>
      </rPr>
      <t>烏樹林排水</t>
    </r>
    <phoneticPr fontId="18" type="noConversion"/>
  </si>
  <si>
    <r>
      <rPr>
        <sz val="12"/>
        <rFont val="標楷體"/>
        <family val="4"/>
        <charset val="136"/>
      </rPr>
      <t>台南市小計</t>
    </r>
    <phoneticPr fontId="18" type="noConversion"/>
  </si>
  <si>
    <r>
      <rPr>
        <sz val="12"/>
        <rFont val="標楷體"/>
        <family val="4"/>
        <charset val="136"/>
      </rPr>
      <t>林園排水系統</t>
    </r>
    <phoneticPr fontId="18" type="noConversion"/>
  </si>
  <si>
    <r>
      <rPr>
        <sz val="12"/>
        <rFont val="標楷體"/>
        <family val="4"/>
        <charset val="136"/>
      </rPr>
      <t>典寶溪排水系統</t>
    </r>
    <phoneticPr fontId="18" type="noConversion"/>
  </si>
  <si>
    <r>
      <rPr>
        <sz val="12"/>
        <rFont val="標楷體"/>
        <family val="4"/>
        <charset val="136"/>
      </rPr>
      <t>後勁溪排水系統</t>
    </r>
    <phoneticPr fontId="18" type="noConversion"/>
  </si>
  <si>
    <r>
      <rPr>
        <sz val="12"/>
        <color theme="1"/>
        <rFont val="標楷體"/>
        <family val="4"/>
        <charset val="136"/>
      </rPr>
      <t>土庫排水系統</t>
    </r>
    <phoneticPr fontId="18" type="noConversion"/>
  </si>
  <si>
    <r>
      <rPr>
        <sz val="12"/>
        <rFont val="標楷體"/>
        <family val="4"/>
        <charset val="136"/>
      </rPr>
      <t>鳳山溪排水系統</t>
    </r>
    <phoneticPr fontId="18" type="noConversion"/>
  </si>
  <si>
    <r>
      <rPr>
        <sz val="12"/>
        <rFont val="標楷體"/>
        <family val="4"/>
        <charset val="136"/>
      </rPr>
      <t>美濃地區排水系統</t>
    </r>
    <phoneticPr fontId="18" type="noConversion"/>
  </si>
  <si>
    <r>
      <rPr>
        <sz val="12"/>
        <rFont val="標楷體"/>
        <family val="4"/>
        <charset val="136"/>
      </rPr>
      <t>大樹地區排水系統</t>
    </r>
    <phoneticPr fontId="18" type="noConversion"/>
  </si>
  <si>
    <r>
      <rPr>
        <sz val="12"/>
        <rFont val="標楷體"/>
        <family val="4"/>
        <charset val="136"/>
      </rPr>
      <t>八卦寮地區排水系統</t>
    </r>
    <phoneticPr fontId="18" type="noConversion"/>
  </si>
  <si>
    <r>
      <rPr>
        <sz val="12"/>
        <color theme="1"/>
        <rFont val="標楷體"/>
        <family val="4"/>
        <charset val="136"/>
      </rPr>
      <t>彌陀地區排水系統</t>
    </r>
    <phoneticPr fontId="18" type="noConversion"/>
  </si>
  <si>
    <r>
      <rPr>
        <sz val="12"/>
        <rFont val="標楷體"/>
        <family val="4"/>
        <charset val="136"/>
      </rPr>
      <t>茄萣地區排水系統</t>
    </r>
    <r>
      <rPr>
        <sz val="12"/>
        <rFont val="Times New Roman"/>
        <family val="1"/>
      </rPr>
      <t>(</t>
    </r>
    <r>
      <rPr>
        <sz val="12"/>
        <rFont val="標楷體"/>
        <family val="4"/>
        <charset val="136"/>
      </rPr>
      <t>茄定大排</t>
    </r>
    <r>
      <rPr>
        <sz val="12"/>
        <rFont val="Times New Roman"/>
        <family val="1"/>
      </rPr>
      <t>)</t>
    </r>
    <phoneticPr fontId="18" type="noConversion"/>
  </si>
  <si>
    <r>
      <rPr>
        <sz val="12"/>
        <rFont val="標楷體"/>
        <family val="4"/>
        <charset val="136"/>
      </rPr>
      <t>林園地區排水系統</t>
    </r>
    <r>
      <rPr>
        <sz val="12"/>
        <rFont val="Times New Roman"/>
        <family val="1"/>
      </rPr>
      <t>(</t>
    </r>
    <r>
      <rPr>
        <sz val="12"/>
        <rFont val="標楷體"/>
        <family val="4"/>
        <charset val="136"/>
      </rPr>
      <t>港子埔排水、中坑門排水</t>
    </r>
    <r>
      <rPr>
        <sz val="12"/>
        <rFont val="Times New Roman"/>
        <family val="1"/>
      </rPr>
      <t>)</t>
    </r>
    <phoneticPr fontId="18" type="noConversion"/>
  </si>
  <si>
    <r>
      <rPr>
        <sz val="12"/>
        <rFont val="標楷體"/>
        <family val="4"/>
        <charset val="136"/>
      </rPr>
      <t>竹仔港排水系統</t>
    </r>
    <phoneticPr fontId="18" type="noConversion"/>
  </si>
  <si>
    <r>
      <rPr>
        <sz val="12"/>
        <rFont val="標楷體"/>
        <family val="4"/>
        <charset val="136"/>
      </rPr>
      <t>北溝排水系統</t>
    </r>
    <phoneticPr fontId="18" type="noConversion"/>
  </si>
  <si>
    <r>
      <rPr>
        <sz val="12"/>
        <rFont val="標楷體"/>
        <family val="4"/>
        <charset val="136"/>
      </rPr>
      <t>第五號排水系統</t>
    </r>
    <phoneticPr fontId="18" type="noConversion"/>
  </si>
  <si>
    <r>
      <rPr>
        <sz val="12"/>
        <rFont val="標楷體"/>
        <family val="4"/>
        <charset val="136"/>
      </rPr>
      <t>湖內排水系統</t>
    </r>
    <phoneticPr fontId="18" type="noConversion"/>
  </si>
  <si>
    <r>
      <rPr>
        <sz val="12"/>
        <color theme="1"/>
        <rFont val="標楷體"/>
        <family val="4"/>
        <charset val="136"/>
      </rPr>
      <t>旗山地區排水系統</t>
    </r>
    <r>
      <rPr>
        <sz val="12"/>
        <color theme="1"/>
        <rFont val="Times New Roman"/>
        <family val="1"/>
      </rPr>
      <t>-</t>
    </r>
    <r>
      <rPr>
        <sz val="12"/>
        <color theme="1"/>
        <rFont val="標楷體"/>
        <family val="4"/>
        <charset val="136"/>
      </rPr>
      <t>鯤洲排水、溪洲排水</t>
    </r>
    <phoneticPr fontId="18" type="noConversion"/>
  </si>
  <si>
    <r>
      <rPr>
        <sz val="12"/>
        <rFont val="標楷體"/>
        <family val="4"/>
        <charset val="136"/>
      </rPr>
      <t>二仁溪支排</t>
    </r>
    <phoneticPr fontId="18" type="noConversion"/>
  </si>
  <si>
    <r>
      <rPr>
        <sz val="12"/>
        <rFont val="標楷體"/>
        <family val="4"/>
        <charset val="136"/>
      </rPr>
      <t>手巾寮排水</t>
    </r>
    <phoneticPr fontId="18" type="noConversion"/>
  </si>
  <si>
    <r>
      <rPr>
        <sz val="12"/>
        <rFont val="標楷體"/>
        <family val="4"/>
        <charset val="136"/>
      </rPr>
      <t>中崙寮排水</t>
    </r>
    <phoneticPr fontId="18" type="noConversion"/>
  </si>
  <si>
    <r>
      <rPr>
        <sz val="12"/>
        <color theme="1"/>
        <rFont val="標楷體"/>
        <family val="4"/>
        <charset val="136"/>
      </rPr>
      <t>後鄉排水系統</t>
    </r>
    <phoneticPr fontId="18" type="noConversion"/>
  </si>
  <si>
    <r>
      <rPr>
        <sz val="12"/>
        <color theme="1"/>
        <rFont val="標楷體"/>
        <family val="4"/>
        <charset val="136"/>
      </rPr>
      <t>湖底排水</t>
    </r>
    <phoneticPr fontId="18" type="noConversion"/>
  </si>
  <si>
    <r>
      <rPr>
        <sz val="12"/>
        <rFont val="標楷體"/>
        <family val="4"/>
        <charset val="136"/>
      </rPr>
      <t>高雄市小計</t>
    </r>
    <phoneticPr fontId="18" type="noConversion"/>
  </si>
  <si>
    <r>
      <rPr>
        <sz val="12"/>
        <rFont val="標楷體"/>
        <family val="4"/>
        <charset val="136"/>
      </rPr>
      <t>屏東縣</t>
    </r>
    <phoneticPr fontId="18" type="noConversion"/>
  </si>
  <si>
    <r>
      <rPr>
        <sz val="12"/>
        <rFont val="標楷體"/>
        <family val="4"/>
        <charset val="136"/>
      </rPr>
      <t>林邊溪水系</t>
    </r>
    <phoneticPr fontId="18" type="noConversion"/>
  </si>
  <si>
    <r>
      <rPr>
        <sz val="12"/>
        <rFont val="標楷體"/>
        <family val="4"/>
        <charset val="136"/>
      </rPr>
      <t>屏東縣</t>
    </r>
    <phoneticPr fontId="18" type="noConversion"/>
  </si>
  <si>
    <r>
      <rPr>
        <sz val="12"/>
        <color indexed="8"/>
        <rFont val="標楷體"/>
        <family val="4"/>
        <charset val="136"/>
      </rPr>
      <t>保力溪水系</t>
    </r>
    <phoneticPr fontId="18" type="noConversion"/>
  </si>
  <si>
    <r>
      <rPr>
        <sz val="12"/>
        <rFont val="標楷體"/>
        <family val="4"/>
        <charset val="136"/>
      </rPr>
      <t>港口溪水系</t>
    </r>
    <phoneticPr fontId="18" type="noConversion"/>
  </si>
  <si>
    <r>
      <rPr>
        <sz val="12"/>
        <rFont val="標楷體"/>
        <family val="4"/>
        <charset val="136"/>
      </rPr>
      <t>楓港溪水系</t>
    </r>
    <phoneticPr fontId="18" type="noConversion"/>
  </si>
  <si>
    <r>
      <rPr>
        <sz val="12"/>
        <color indexed="8"/>
        <rFont val="標楷體"/>
        <family val="4"/>
        <charset val="136"/>
      </rPr>
      <t>林邊排水系統</t>
    </r>
    <phoneticPr fontId="18" type="noConversion"/>
  </si>
  <si>
    <r>
      <rPr>
        <sz val="12"/>
        <color indexed="8"/>
        <rFont val="標楷體"/>
        <family val="4"/>
        <charset val="136"/>
      </rPr>
      <t>東港溪支流排水系統</t>
    </r>
    <phoneticPr fontId="18" type="noConversion"/>
  </si>
  <si>
    <r>
      <rPr>
        <sz val="12"/>
        <rFont val="標楷體"/>
        <family val="4"/>
        <charset val="136"/>
      </rPr>
      <t>武洛溪排水系統</t>
    </r>
    <phoneticPr fontId="18" type="noConversion"/>
  </si>
  <si>
    <r>
      <rPr>
        <sz val="12"/>
        <color indexed="8"/>
        <rFont val="標楷體"/>
        <family val="4"/>
        <charset val="136"/>
      </rPr>
      <t>牛埔排水系統</t>
    </r>
    <phoneticPr fontId="18" type="noConversion"/>
  </si>
  <si>
    <r>
      <rPr>
        <sz val="12"/>
        <color indexed="8"/>
        <rFont val="標楷體"/>
        <family val="4"/>
        <charset val="136"/>
      </rPr>
      <t>三張廍排水系統</t>
    </r>
    <phoneticPr fontId="18" type="noConversion"/>
  </si>
  <si>
    <r>
      <rPr>
        <sz val="12"/>
        <rFont val="標楷體"/>
        <family val="4"/>
        <charset val="136"/>
      </rPr>
      <t>枋寮地區排水系統</t>
    </r>
    <phoneticPr fontId="18" type="noConversion"/>
  </si>
  <si>
    <r>
      <rPr>
        <sz val="12"/>
        <rFont val="標楷體"/>
        <family val="4"/>
        <charset val="136"/>
      </rPr>
      <t>牛稠溪排水系統</t>
    </r>
    <phoneticPr fontId="18" type="noConversion"/>
  </si>
  <si>
    <r>
      <rPr>
        <sz val="12"/>
        <color indexed="8"/>
        <rFont val="標楷體"/>
        <family val="4"/>
        <charset val="136"/>
      </rPr>
      <t>高樹地區排水系統</t>
    </r>
    <r>
      <rPr>
        <sz val="12"/>
        <color indexed="8"/>
        <rFont val="Times New Roman"/>
        <family val="1"/>
      </rPr>
      <t>(</t>
    </r>
    <r>
      <rPr>
        <sz val="12"/>
        <color indexed="8"/>
        <rFont val="標楷體"/>
        <family val="4"/>
        <charset val="136"/>
      </rPr>
      <t>埔羌崙、後壁溪及埔羌溪排水</t>
    </r>
    <r>
      <rPr>
        <sz val="12"/>
        <color indexed="8"/>
        <rFont val="Times New Roman"/>
        <family val="1"/>
      </rPr>
      <t>)</t>
    </r>
    <phoneticPr fontId="18" type="noConversion"/>
  </si>
  <si>
    <r>
      <rPr>
        <sz val="12"/>
        <color indexed="8"/>
        <rFont val="標楷體"/>
        <family val="4"/>
        <charset val="136"/>
      </rPr>
      <t>萬丹排水系統</t>
    </r>
    <phoneticPr fontId="18" type="noConversion"/>
  </si>
  <si>
    <r>
      <rPr>
        <sz val="12"/>
        <rFont val="標楷體"/>
        <family val="4"/>
        <charset val="136"/>
      </rPr>
      <t>屏東縣小計</t>
    </r>
    <phoneticPr fontId="18" type="noConversion"/>
  </si>
  <si>
    <r>
      <rPr>
        <sz val="12"/>
        <rFont val="標楷體"/>
        <family val="4"/>
        <charset val="136"/>
      </rPr>
      <t>台東縣</t>
    </r>
    <phoneticPr fontId="18" type="noConversion"/>
  </si>
  <si>
    <r>
      <rPr>
        <sz val="12"/>
        <rFont val="標楷體"/>
        <family val="4"/>
        <charset val="136"/>
      </rPr>
      <t>太平溪水系</t>
    </r>
    <phoneticPr fontId="18" type="noConversion"/>
  </si>
  <si>
    <r>
      <rPr>
        <sz val="12"/>
        <rFont val="標楷體"/>
        <family val="4"/>
        <charset val="136"/>
      </rPr>
      <t>知本溪水系</t>
    </r>
    <phoneticPr fontId="18" type="noConversion"/>
  </si>
  <si>
    <r>
      <rPr>
        <sz val="12"/>
        <rFont val="標楷體"/>
        <family val="4"/>
        <charset val="136"/>
      </rPr>
      <t>利嘉溪水系</t>
    </r>
    <phoneticPr fontId="18" type="noConversion"/>
  </si>
  <si>
    <r>
      <rPr>
        <sz val="12"/>
        <rFont val="標楷體"/>
        <family val="4"/>
        <charset val="136"/>
      </rPr>
      <t>太麻里溪水系</t>
    </r>
    <phoneticPr fontId="18" type="noConversion"/>
  </si>
  <si>
    <r>
      <rPr>
        <sz val="12"/>
        <rFont val="標楷體"/>
        <family val="4"/>
        <charset val="136"/>
      </rPr>
      <t>文里溪水系</t>
    </r>
    <phoneticPr fontId="18" type="noConversion"/>
  </si>
  <si>
    <r>
      <rPr>
        <sz val="12"/>
        <rFont val="標楷體"/>
        <family val="4"/>
        <charset val="136"/>
      </rPr>
      <t>富家溪水系</t>
    </r>
    <phoneticPr fontId="18" type="noConversion"/>
  </si>
  <si>
    <r>
      <rPr>
        <sz val="12"/>
        <rFont val="標楷體"/>
        <family val="4"/>
        <charset val="136"/>
      </rPr>
      <t>馬武溪水系</t>
    </r>
    <phoneticPr fontId="18" type="noConversion"/>
  </si>
  <si>
    <r>
      <rPr>
        <sz val="12"/>
        <rFont val="標楷體"/>
        <family val="4"/>
        <charset val="136"/>
      </rPr>
      <t>金崙溪水系</t>
    </r>
    <phoneticPr fontId="18" type="noConversion"/>
  </si>
  <si>
    <r>
      <rPr>
        <sz val="12"/>
        <rFont val="標楷體"/>
        <family val="4"/>
        <charset val="136"/>
      </rPr>
      <t>台東市地區排水系統</t>
    </r>
    <r>
      <rPr>
        <sz val="12"/>
        <rFont val="Times New Roman"/>
        <family val="1"/>
      </rPr>
      <t>(</t>
    </r>
    <r>
      <rPr>
        <sz val="12"/>
        <rFont val="標楷體"/>
        <family val="4"/>
        <charset val="136"/>
      </rPr>
      <t>下康樂、豐田、永樂、豐里、豐源、十股、四維、馬亨亨、南京、康樂等</t>
    </r>
    <r>
      <rPr>
        <sz val="12"/>
        <rFont val="Times New Roman"/>
        <family val="1"/>
      </rPr>
      <t>)</t>
    </r>
    <phoneticPr fontId="18" type="noConversion"/>
  </si>
  <si>
    <r>
      <rPr>
        <sz val="12"/>
        <rFont val="標楷體"/>
        <family val="4"/>
        <charset val="136"/>
      </rPr>
      <t>台東縣小計</t>
    </r>
    <phoneticPr fontId="18" type="noConversion"/>
  </si>
  <si>
    <r>
      <rPr>
        <sz val="12"/>
        <rFont val="標楷體"/>
        <family val="4"/>
        <charset val="136"/>
      </rPr>
      <t>花蓮縣</t>
    </r>
    <phoneticPr fontId="18" type="noConversion"/>
  </si>
  <si>
    <r>
      <rPr>
        <sz val="12"/>
        <rFont val="標楷體"/>
        <family val="4"/>
        <charset val="136"/>
      </rPr>
      <t>三棧溪水系</t>
    </r>
    <phoneticPr fontId="18" type="noConversion"/>
  </si>
  <si>
    <r>
      <rPr>
        <sz val="12"/>
        <rFont val="標楷體"/>
        <family val="4"/>
        <charset val="136"/>
      </rPr>
      <t>立霧溪水系</t>
    </r>
    <phoneticPr fontId="18" type="noConversion"/>
  </si>
  <si>
    <r>
      <rPr>
        <sz val="12"/>
        <rFont val="標楷體"/>
        <family val="4"/>
        <charset val="136"/>
      </rPr>
      <t>美崙溪水系</t>
    </r>
  </si>
  <si>
    <r>
      <rPr>
        <sz val="12"/>
        <rFont val="標楷體"/>
        <family val="4"/>
        <charset val="136"/>
      </rPr>
      <t>豐濱溪水系</t>
    </r>
  </si>
  <si>
    <r>
      <rPr>
        <sz val="12"/>
        <rFont val="標楷體"/>
        <family val="4"/>
        <charset val="136"/>
      </rPr>
      <t>樹湖溪排水系統</t>
    </r>
    <phoneticPr fontId="18" type="noConversion"/>
  </si>
  <si>
    <r>
      <rPr>
        <sz val="12"/>
        <rFont val="標楷體"/>
        <family val="4"/>
        <charset val="136"/>
      </rPr>
      <t>聯合排水系統</t>
    </r>
    <phoneticPr fontId="18" type="noConversion"/>
  </si>
  <si>
    <r>
      <rPr>
        <sz val="12"/>
        <rFont val="標楷體"/>
        <family val="4"/>
        <charset val="136"/>
      </rPr>
      <t>須美基溪排水系統</t>
    </r>
    <phoneticPr fontId="18" type="noConversion"/>
  </si>
  <si>
    <r>
      <rPr>
        <sz val="12"/>
        <rFont val="標楷體"/>
        <family val="4"/>
        <charset val="136"/>
      </rPr>
      <t>無尾溪排水系統</t>
    </r>
    <phoneticPr fontId="18" type="noConversion"/>
  </si>
  <si>
    <r>
      <rPr>
        <sz val="12"/>
        <rFont val="標楷體"/>
        <family val="4"/>
        <charset val="136"/>
      </rPr>
      <t>中興排水系統</t>
    </r>
    <phoneticPr fontId="18" type="noConversion"/>
  </si>
  <si>
    <r>
      <rPr>
        <sz val="12"/>
        <rFont val="標楷體"/>
        <family val="4"/>
        <charset val="136"/>
      </rPr>
      <t>明里排水系統</t>
    </r>
    <phoneticPr fontId="18" type="noConversion"/>
  </si>
  <si>
    <r>
      <rPr>
        <sz val="12"/>
        <rFont val="標楷體"/>
        <family val="4"/>
        <charset val="136"/>
      </rPr>
      <t>萬寧排水系統</t>
    </r>
    <phoneticPr fontId="18" type="noConversion"/>
  </si>
  <si>
    <r>
      <rPr>
        <sz val="12"/>
        <rFont val="標楷體"/>
        <family val="4"/>
        <charset val="136"/>
      </rPr>
      <t>春日排水系統</t>
    </r>
    <phoneticPr fontId="18" type="noConversion"/>
  </si>
  <si>
    <r>
      <rPr>
        <sz val="12"/>
        <rFont val="標楷體"/>
        <family val="4"/>
        <charset val="136"/>
      </rPr>
      <t>萬榮排水系統</t>
    </r>
    <phoneticPr fontId="18" type="noConversion"/>
  </si>
  <si>
    <r>
      <rPr>
        <sz val="12"/>
        <rFont val="標楷體"/>
        <family val="4"/>
        <charset val="136"/>
      </rPr>
      <t>南平排水系統</t>
    </r>
    <phoneticPr fontId="18" type="noConversion"/>
  </si>
  <si>
    <r>
      <rPr>
        <sz val="12"/>
        <rFont val="標楷體"/>
        <family val="4"/>
        <charset val="136"/>
      </rPr>
      <t>長橋排水系統</t>
    </r>
    <phoneticPr fontId="18" type="noConversion"/>
  </si>
  <si>
    <r>
      <rPr>
        <sz val="12"/>
        <rFont val="標楷體"/>
        <family val="4"/>
        <charset val="136"/>
      </rPr>
      <t>國強排水系統</t>
    </r>
    <phoneticPr fontId="18" type="noConversion"/>
  </si>
  <si>
    <r>
      <rPr>
        <sz val="12"/>
        <rFont val="標楷體"/>
        <family val="4"/>
        <charset val="136"/>
      </rPr>
      <t>吉安溪水系</t>
    </r>
    <phoneticPr fontId="18" type="noConversion"/>
  </si>
  <si>
    <r>
      <rPr>
        <sz val="12"/>
        <rFont val="標楷體"/>
        <family val="4"/>
        <charset val="136"/>
      </rPr>
      <t>花蓮縣小計</t>
    </r>
    <phoneticPr fontId="18" type="noConversion"/>
  </si>
  <si>
    <r>
      <rPr>
        <sz val="12"/>
        <rFont val="標楷體"/>
        <family val="4"/>
        <charset val="136"/>
      </rPr>
      <t>澎湖縣</t>
    </r>
    <phoneticPr fontId="18" type="noConversion"/>
  </si>
  <si>
    <r>
      <rPr>
        <sz val="12"/>
        <rFont val="標楷體"/>
        <family val="4"/>
        <charset val="136"/>
      </rPr>
      <t>內垵排水系統</t>
    </r>
    <phoneticPr fontId="18" type="noConversion"/>
  </si>
  <si>
    <r>
      <rPr>
        <sz val="12"/>
        <rFont val="標楷體"/>
        <family val="4"/>
        <charset val="136"/>
      </rPr>
      <t>中社地區排水系統</t>
    </r>
    <phoneticPr fontId="18" type="noConversion"/>
  </si>
  <si>
    <r>
      <rPr>
        <sz val="12"/>
        <rFont val="標楷體"/>
        <family val="4"/>
        <charset val="136"/>
      </rPr>
      <t>外垵排水系統</t>
    </r>
    <phoneticPr fontId="18" type="noConversion"/>
  </si>
  <si>
    <r>
      <rPr>
        <sz val="12"/>
        <rFont val="標楷體"/>
        <family val="4"/>
        <charset val="136"/>
      </rPr>
      <t>龍門、七美、西衛、山水等</t>
    </r>
    <r>
      <rPr>
        <sz val="12"/>
        <rFont val="Times New Roman"/>
        <family val="1"/>
      </rPr>
      <t>4</t>
    </r>
    <r>
      <rPr>
        <sz val="12"/>
        <rFont val="標楷體"/>
        <family val="4"/>
        <charset val="136"/>
      </rPr>
      <t>處排水系統</t>
    </r>
    <phoneticPr fontId="18" type="noConversion"/>
  </si>
  <si>
    <r>
      <rPr>
        <sz val="12"/>
        <rFont val="標楷體"/>
        <family val="4"/>
        <charset val="136"/>
      </rPr>
      <t>白沙地區排水系統</t>
    </r>
  </si>
  <si>
    <r>
      <rPr>
        <sz val="12"/>
        <rFont val="標楷體"/>
        <family val="4"/>
        <charset val="136"/>
      </rPr>
      <t>湖西地區排水系統</t>
    </r>
    <r>
      <rPr>
        <sz val="12"/>
        <rFont val="Times New Roman"/>
        <family val="1"/>
      </rPr>
      <t>(</t>
    </r>
    <r>
      <rPr>
        <sz val="12"/>
        <rFont val="標楷體"/>
        <family val="4"/>
        <charset val="136"/>
      </rPr>
      <t>湖西</t>
    </r>
    <r>
      <rPr>
        <sz val="12"/>
        <rFont val="Times New Roman"/>
        <family val="1"/>
      </rPr>
      <t>1</t>
    </r>
    <r>
      <rPr>
        <sz val="12"/>
        <rFont val="標楷體"/>
        <family val="4"/>
        <charset val="136"/>
      </rPr>
      <t>號排水路</t>
    </r>
    <r>
      <rPr>
        <sz val="12"/>
        <rFont val="Times New Roman"/>
        <family val="1"/>
      </rPr>
      <t>)</t>
    </r>
  </si>
  <si>
    <r>
      <rPr>
        <sz val="12"/>
        <rFont val="標楷體"/>
        <family val="4"/>
        <charset val="136"/>
      </rPr>
      <t>隘門地區排水系統</t>
    </r>
    <phoneticPr fontId="18" type="noConversion"/>
  </si>
  <si>
    <r>
      <rPr>
        <sz val="12"/>
        <rFont val="標楷體"/>
        <family val="4"/>
        <charset val="136"/>
      </rPr>
      <t>尖山排水系統</t>
    </r>
    <phoneticPr fontId="18" type="noConversion"/>
  </si>
  <si>
    <r>
      <rPr>
        <sz val="12"/>
        <rFont val="標楷體"/>
        <family val="4"/>
        <charset val="136"/>
      </rPr>
      <t>澎湖縣小計</t>
    </r>
    <phoneticPr fontId="18" type="noConversion"/>
  </si>
  <si>
    <r>
      <rPr>
        <sz val="12"/>
        <rFont val="標楷體"/>
        <family val="4"/>
        <charset val="136"/>
      </rPr>
      <t>金門縣</t>
    </r>
  </si>
  <si>
    <r>
      <rPr>
        <sz val="12"/>
        <rFont val="標楷體"/>
        <family val="4"/>
        <charset val="136"/>
      </rPr>
      <t>太湖水庫週邊排水系統暨后壟溪排水系統規劃</t>
    </r>
    <phoneticPr fontId="18" type="noConversion"/>
  </si>
  <si>
    <r>
      <rPr>
        <sz val="12"/>
        <rFont val="標楷體"/>
        <family val="4"/>
        <charset val="136"/>
      </rPr>
      <t>后壟溪排水系統</t>
    </r>
  </si>
  <si>
    <r>
      <rPr>
        <sz val="12"/>
        <rFont val="標楷體"/>
        <family val="4"/>
        <charset val="136"/>
      </rPr>
      <t>金沙溪排水系統</t>
    </r>
  </si>
  <si>
    <r>
      <rPr>
        <sz val="12"/>
        <rFont val="標楷體"/>
        <family val="4"/>
        <charset val="136"/>
      </rPr>
      <t>慈湖農莊排水系統</t>
    </r>
  </si>
  <si>
    <r>
      <rPr>
        <sz val="12"/>
        <rFont val="標楷體"/>
        <family val="4"/>
        <charset val="136"/>
      </rPr>
      <t>湖下區排</t>
    </r>
  </si>
  <si>
    <r>
      <rPr>
        <sz val="12"/>
        <rFont val="標楷體"/>
        <family val="4"/>
        <charset val="136"/>
      </rPr>
      <t>其他排水</t>
    </r>
    <phoneticPr fontId="18" type="noConversion"/>
  </si>
  <si>
    <r>
      <rPr>
        <sz val="12"/>
        <rFont val="標楷體"/>
        <family val="4"/>
        <charset val="136"/>
      </rPr>
      <t>安岐排水</t>
    </r>
  </si>
  <si>
    <r>
      <rPr>
        <sz val="12"/>
        <rFont val="標楷體"/>
        <family val="4"/>
        <charset val="136"/>
      </rPr>
      <t>中墩排水</t>
    </r>
  </si>
  <si>
    <r>
      <rPr>
        <sz val="12"/>
        <rFont val="標楷體"/>
        <family val="4"/>
        <charset val="136"/>
      </rPr>
      <t>金門縣小計</t>
    </r>
    <phoneticPr fontId="18" type="noConversion"/>
  </si>
  <si>
    <r>
      <rPr>
        <sz val="12"/>
        <rFont val="標楷體"/>
        <family val="4"/>
        <charset val="136"/>
      </rPr>
      <t>合計</t>
    </r>
    <phoneticPr fontId="18" type="noConversion"/>
  </si>
  <si>
    <r>
      <rPr>
        <sz val="14"/>
        <rFont val="標楷體"/>
        <family val="4"/>
        <charset val="136"/>
      </rPr>
      <t>前次會議控管事項</t>
    </r>
    <phoneticPr fontId="18" type="noConversion"/>
  </si>
  <si>
    <t>縣市管河川及區域排水整體改善計畫第四批次核定治理工程明細表</t>
    <phoneticPr fontId="19" type="noConversion"/>
  </si>
  <si>
    <t>各水系投資經費統計表(中央款)</t>
    <phoneticPr fontId="18" type="noConversion"/>
  </si>
  <si>
    <t>大崙排水系統</t>
    <phoneticPr fontId="18" type="noConversion"/>
  </si>
  <si>
    <t>108~109</t>
    <phoneticPr fontId="18" type="noConversion"/>
  </si>
  <si>
    <t>發包經費(千元)</t>
    <phoneticPr fontId="18" type="noConversion"/>
  </si>
  <si>
    <t>決算經費(千元)</t>
    <phoneticPr fontId="18" type="noConversion"/>
  </si>
  <si>
    <t>預定期初報告審查日期</t>
    <phoneticPr fontId="18" type="noConversion"/>
  </si>
  <si>
    <t>實際期初報告審查日期</t>
    <phoneticPr fontId="18" type="noConversion"/>
  </si>
  <si>
    <t>預定期中報告審查日期</t>
    <phoneticPr fontId="18" type="noConversion"/>
  </si>
  <si>
    <t>實際期中報告審查日期</t>
    <phoneticPr fontId="18" type="noConversion"/>
  </si>
  <si>
    <t>預定期末報告審查日期</t>
    <phoneticPr fontId="18" type="noConversion"/>
  </si>
  <si>
    <t>實際期末報告審查日期</t>
    <phoneticPr fontId="18" type="noConversion"/>
  </si>
  <si>
    <t>民雄鄉</t>
    <phoneticPr fontId="18" type="noConversion"/>
  </si>
  <si>
    <t>太保市</t>
    <phoneticPr fontId="18" type="noConversion"/>
  </si>
  <si>
    <t>九如鄉</t>
    <phoneticPr fontId="18" type="noConversion"/>
  </si>
  <si>
    <t>朴子市</t>
    <phoneticPr fontId="18" type="noConversion"/>
  </si>
  <si>
    <t>舌閥</t>
    <phoneticPr fontId="18" type="noConversion"/>
  </si>
  <si>
    <t>招標中</t>
    <phoneticPr fontId="18" type="noConversion"/>
  </si>
  <si>
    <t>都變</t>
  </si>
  <si>
    <t>經授水字第10720209401號</t>
  </si>
  <si>
    <t>經授水字第10720209612號</t>
  </si>
  <si>
    <t>區變</t>
    <phoneticPr fontId="18" type="noConversion"/>
  </si>
  <si>
    <t>未公告</t>
  </si>
  <si>
    <t>有規劃檢討</t>
  </si>
  <si>
    <t>107.9.27函文水利署辦理公告</t>
  </si>
  <si>
    <t>是</t>
  </si>
  <si>
    <t>第一河川局</t>
    <phoneticPr fontId="18" type="noConversion"/>
  </si>
  <si>
    <t>第二河川局</t>
    <phoneticPr fontId="18" type="noConversion"/>
  </si>
  <si>
    <t>第四河川局</t>
    <phoneticPr fontId="18" type="noConversion"/>
  </si>
  <si>
    <t>第六河川局</t>
    <phoneticPr fontId="18" type="noConversion"/>
  </si>
  <si>
    <t>108年工程費</t>
    <phoneticPr fontId="18" type="noConversion"/>
  </si>
  <si>
    <t>108~109</t>
    <phoneticPr fontId="18" type="noConversion"/>
  </si>
  <si>
    <r>
      <t>108</t>
    </r>
    <r>
      <rPr>
        <sz val="14"/>
        <rFont val="標楷體"/>
        <family val="4"/>
        <charset val="136"/>
      </rPr>
      <t>～</t>
    </r>
    <r>
      <rPr>
        <sz val="14"/>
        <rFont val="Times New Roman"/>
        <family val="1"/>
      </rPr>
      <t>109</t>
    </r>
    <r>
      <rPr>
        <sz val="14"/>
        <rFont val="標楷體"/>
        <family val="4"/>
        <charset val="136"/>
      </rPr>
      <t>年工程費</t>
    </r>
    <phoneticPr fontId="18" type="noConversion"/>
  </si>
  <si>
    <t>109年工程費</t>
    <phoneticPr fontId="18" type="noConversion"/>
  </si>
  <si>
    <r>
      <t>108</t>
    </r>
    <r>
      <rPr>
        <sz val="14"/>
        <rFont val="標楷體"/>
        <family val="4"/>
        <charset val="136"/>
      </rPr>
      <t>以後</t>
    </r>
    <phoneticPr fontId="18" type="noConversion"/>
  </si>
  <si>
    <r>
      <t>109</t>
    </r>
    <r>
      <rPr>
        <sz val="14"/>
        <rFont val="標楷體"/>
        <family val="4"/>
        <charset val="136"/>
      </rPr>
      <t>以後</t>
    </r>
    <phoneticPr fontId="18" type="noConversion"/>
  </si>
  <si>
    <r>
      <t>109</t>
    </r>
    <r>
      <rPr>
        <sz val="14"/>
        <rFont val="標楷體"/>
        <family val="4"/>
        <charset val="136"/>
      </rPr>
      <t>年以後工程費</t>
    </r>
    <phoneticPr fontId="18" type="noConversion"/>
  </si>
  <si>
    <t>108以後</t>
    <phoneticPr fontId="18" type="noConversion"/>
  </si>
  <si>
    <t>箱涵</t>
    <phoneticPr fontId="18" type="noConversion"/>
  </si>
  <si>
    <t>調整池0.05公頃、抽水機組0.3cms</t>
    <phoneticPr fontId="18" type="noConversion"/>
  </si>
  <si>
    <t>抽水站數(不含增設抽水機組)</t>
  </si>
  <si>
    <t>抽水量能(CMS)</t>
  </si>
  <si>
    <t>滯洪池數</t>
  </si>
  <si>
    <t>滯洪面積(ha)</t>
  </si>
  <si>
    <t>閘門數</t>
  </si>
  <si>
    <t>橋梁數</t>
  </si>
  <si>
    <t>其它備註</t>
  </si>
  <si>
    <r>
      <t>1.</t>
    </r>
    <r>
      <rPr>
        <sz val="14"/>
        <rFont val="標楷體"/>
        <family val="4"/>
        <charset val="136"/>
      </rPr>
      <t>板橋改建</t>
    </r>
    <r>
      <rPr>
        <sz val="14"/>
        <rFont val="Times New Roman"/>
        <family val="1"/>
      </rPr>
      <t>1</t>
    </r>
    <r>
      <rPr>
        <sz val="14"/>
        <rFont val="標楷體"/>
        <family val="4"/>
        <charset val="136"/>
      </rPr>
      <t xml:space="preserve">座
</t>
    </r>
    <r>
      <rPr>
        <sz val="14"/>
        <rFont val="Times New Roman"/>
        <family val="1"/>
      </rPr>
      <t xml:space="preserve"> 2.</t>
    </r>
    <r>
      <rPr>
        <sz val="14"/>
        <rFont val="標楷體"/>
        <family val="4"/>
        <charset val="136"/>
      </rPr>
      <t>山子門中排三護岸加高</t>
    </r>
    <r>
      <rPr>
        <sz val="14"/>
        <rFont val="Times New Roman"/>
        <family val="1"/>
      </rPr>
      <t>348</t>
    </r>
    <r>
      <rPr>
        <sz val="14"/>
        <rFont val="標楷體"/>
        <family val="4"/>
        <charset val="136"/>
      </rPr>
      <t xml:space="preserve">公尺
</t>
    </r>
    <r>
      <rPr>
        <sz val="14"/>
        <rFont val="Times New Roman"/>
        <family val="1"/>
      </rPr>
      <t>3.</t>
    </r>
    <r>
      <rPr>
        <sz val="14"/>
        <rFont val="標楷體"/>
        <family val="4"/>
        <charset val="136"/>
      </rPr>
      <t>村落排水蒐集系統</t>
    </r>
    <r>
      <rPr>
        <sz val="14"/>
        <rFont val="Times New Roman"/>
        <family val="1"/>
      </rPr>
      <t>2,025</t>
    </r>
    <r>
      <rPr>
        <sz val="14"/>
        <rFont val="標楷體"/>
        <family val="4"/>
        <charset val="136"/>
      </rPr>
      <t xml:space="preserve">公尺
</t>
    </r>
    <r>
      <rPr>
        <sz val="14"/>
        <rFont val="Times New Roman"/>
        <family val="1"/>
      </rPr>
      <t>4.</t>
    </r>
    <r>
      <rPr>
        <sz val="14"/>
        <rFont val="標楷體"/>
        <family val="4"/>
        <charset val="136"/>
      </rPr>
      <t>移動式抽水機平台</t>
    </r>
    <r>
      <rPr>
        <sz val="14"/>
        <rFont val="Times New Roman"/>
        <family val="1"/>
      </rPr>
      <t>2</t>
    </r>
    <r>
      <rPr>
        <sz val="14"/>
        <rFont val="標楷體"/>
        <family val="4"/>
        <charset val="136"/>
      </rPr>
      <t>座</t>
    </r>
    <phoneticPr fontId="18" type="noConversion"/>
  </si>
  <si>
    <t>抽水機平台2座</t>
    <phoneticPr fontId="18" type="noConversion"/>
  </si>
  <si>
    <t>108年中央橋樑費</t>
    <phoneticPr fontId="18" type="noConversion"/>
  </si>
  <si>
    <r>
      <t>108</t>
    </r>
    <r>
      <rPr>
        <sz val="14"/>
        <rFont val="標楷體"/>
        <family val="4"/>
        <charset val="136"/>
      </rPr>
      <t>～</t>
    </r>
    <r>
      <rPr>
        <sz val="14"/>
        <rFont val="Times New Roman"/>
        <family val="1"/>
      </rPr>
      <t>109</t>
    </r>
    <r>
      <rPr>
        <sz val="14"/>
        <rFont val="標楷體"/>
        <family val="4"/>
        <charset val="136"/>
      </rPr>
      <t>年中央橋樑費</t>
    </r>
    <phoneticPr fontId="18" type="noConversion"/>
  </si>
  <si>
    <t>109年中央橋樑費</t>
    <phoneticPr fontId="18" type="noConversion"/>
  </si>
  <si>
    <r>
      <t>109</t>
    </r>
    <r>
      <rPr>
        <sz val="14"/>
        <rFont val="標楷體"/>
        <family val="4"/>
        <charset val="136"/>
      </rPr>
      <t>年以後中央橋樑費</t>
    </r>
    <phoneticPr fontId="18" type="noConversion"/>
  </si>
  <si>
    <t>108年地方橋樑費</t>
    <phoneticPr fontId="18" type="noConversion"/>
  </si>
  <si>
    <r>
      <t>108</t>
    </r>
    <r>
      <rPr>
        <sz val="14"/>
        <rFont val="標楷體"/>
        <family val="4"/>
        <charset val="136"/>
      </rPr>
      <t>～</t>
    </r>
    <r>
      <rPr>
        <sz val="14"/>
        <rFont val="Times New Roman"/>
        <family val="1"/>
      </rPr>
      <t>109</t>
    </r>
    <r>
      <rPr>
        <sz val="14"/>
        <rFont val="標楷體"/>
        <family val="4"/>
        <charset val="136"/>
      </rPr>
      <t>年地方橋樑費</t>
    </r>
    <phoneticPr fontId="18" type="noConversion"/>
  </si>
  <si>
    <t>109年地方橋樑費</t>
    <phoneticPr fontId="18" type="noConversion"/>
  </si>
  <si>
    <r>
      <t>109</t>
    </r>
    <r>
      <rPr>
        <sz val="14"/>
        <rFont val="標楷體"/>
        <family val="4"/>
        <charset val="136"/>
      </rPr>
      <t>年以後地方橋樑費</t>
    </r>
    <phoneticPr fontId="18" type="noConversion"/>
  </si>
  <si>
    <r>
      <t>106</t>
    </r>
    <r>
      <rPr>
        <sz val="14"/>
        <rFont val="標楷體"/>
        <family val="4"/>
        <charset val="136"/>
      </rPr>
      <t>～</t>
    </r>
    <r>
      <rPr>
        <sz val="14"/>
        <rFont val="Times New Roman"/>
        <family val="1"/>
      </rPr>
      <t>107</t>
    </r>
    <r>
      <rPr>
        <sz val="14"/>
        <rFont val="標楷體"/>
        <family val="4"/>
        <charset val="136"/>
      </rPr>
      <t>年中央用地費</t>
    </r>
    <phoneticPr fontId="18" type="noConversion"/>
  </si>
  <si>
    <t>108年中央用地費</t>
    <phoneticPr fontId="18" type="noConversion"/>
  </si>
  <si>
    <r>
      <t>108</t>
    </r>
    <r>
      <rPr>
        <sz val="14"/>
        <rFont val="標楷體"/>
        <family val="4"/>
        <charset val="136"/>
      </rPr>
      <t>～</t>
    </r>
    <r>
      <rPr>
        <sz val="14"/>
        <rFont val="Times New Roman"/>
        <family val="1"/>
      </rPr>
      <t>109</t>
    </r>
    <r>
      <rPr>
        <sz val="14"/>
        <rFont val="標楷體"/>
        <family val="4"/>
        <charset val="136"/>
      </rPr>
      <t>年中央用地費</t>
    </r>
    <phoneticPr fontId="18" type="noConversion"/>
  </si>
  <si>
    <t>109年中央用地費</t>
    <phoneticPr fontId="18" type="noConversion"/>
  </si>
  <si>
    <r>
      <t>109</t>
    </r>
    <r>
      <rPr>
        <sz val="14"/>
        <rFont val="標楷體"/>
        <family val="4"/>
        <charset val="136"/>
      </rPr>
      <t>年以後中央用地費</t>
    </r>
    <phoneticPr fontId="18" type="noConversion"/>
  </si>
  <si>
    <t>108年地方用地費</t>
    <phoneticPr fontId="18" type="noConversion"/>
  </si>
  <si>
    <r>
      <t>108</t>
    </r>
    <r>
      <rPr>
        <sz val="14"/>
        <rFont val="標楷體"/>
        <family val="4"/>
        <charset val="136"/>
      </rPr>
      <t>～</t>
    </r>
    <r>
      <rPr>
        <sz val="14"/>
        <rFont val="Times New Roman"/>
        <family val="1"/>
      </rPr>
      <t>109</t>
    </r>
    <r>
      <rPr>
        <sz val="14"/>
        <rFont val="標楷體"/>
        <family val="4"/>
        <charset val="136"/>
      </rPr>
      <t>年地方用地費</t>
    </r>
    <phoneticPr fontId="18" type="noConversion"/>
  </si>
  <si>
    <t>109年地方用地費</t>
    <phoneticPr fontId="18" type="noConversion"/>
  </si>
  <si>
    <r>
      <t>109</t>
    </r>
    <r>
      <rPr>
        <sz val="14"/>
        <rFont val="標楷體"/>
        <family val="4"/>
        <charset val="136"/>
      </rPr>
      <t>年以後地方用地費</t>
    </r>
    <phoneticPr fontId="18" type="noConversion"/>
  </si>
  <si>
    <t>108年中央用地費</t>
    <phoneticPr fontId="18" type="noConversion"/>
  </si>
  <si>
    <t>109年中央用地費</t>
    <phoneticPr fontId="18" type="noConversion"/>
  </si>
  <si>
    <r>
      <rPr>
        <sz val="14"/>
        <color theme="1"/>
        <rFont val="標楷體"/>
        <family val="4"/>
        <charset val="136"/>
      </rPr>
      <t>擴建</t>
    </r>
    <r>
      <rPr>
        <sz val="14"/>
        <color theme="1"/>
        <rFont val="Times New Roman"/>
        <family val="1"/>
      </rPr>
      <t>1.8cms</t>
    </r>
    <r>
      <rPr>
        <sz val="14"/>
        <color theme="1"/>
        <rFont val="標楷體"/>
        <family val="4"/>
        <charset val="136"/>
      </rPr>
      <t>抽水站</t>
    </r>
    <r>
      <rPr>
        <sz val="14"/>
        <color theme="1"/>
        <rFont val="Times New Roman"/>
        <family val="1"/>
      </rPr>
      <t xml:space="preserve">       </t>
    </r>
    <phoneticPr fontId="18" type="noConversion"/>
  </si>
  <si>
    <t>擴建</t>
    <phoneticPr fontId="18" type="noConversion"/>
  </si>
  <si>
    <r>
      <rPr>
        <sz val="14"/>
        <rFont val="標楷體"/>
        <family val="4"/>
        <charset val="136"/>
      </rPr>
      <t>抽水機組</t>
    </r>
    <r>
      <rPr>
        <sz val="14"/>
        <rFont val="Times New Roman"/>
        <family val="1"/>
      </rPr>
      <t>2</t>
    </r>
    <r>
      <rPr>
        <sz val="14"/>
        <rFont val="標楷體"/>
        <family val="4"/>
        <charset val="136"/>
      </rPr>
      <t>台
抽水機房</t>
    </r>
    <r>
      <rPr>
        <sz val="14"/>
        <rFont val="Times New Roman"/>
        <family val="1"/>
      </rPr>
      <t>1</t>
    </r>
    <r>
      <rPr>
        <sz val="14"/>
        <rFont val="標楷體"/>
        <family val="4"/>
        <charset val="136"/>
      </rPr>
      <t>座
部落防護路堤</t>
    </r>
    <r>
      <rPr>
        <sz val="14"/>
        <rFont val="Times New Roman"/>
        <family val="1"/>
      </rPr>
      <t>200M</t>
    </r>
    <phoneticPr fontId="18" type="noConversion"/>
  </si>
  <si>
    <r>
      <rPr>
        <sz val="14"/>
        <color theme="1"/>
        <rFont val="細明體"/>
        <family val="3"/>
        <charset val="136"/>
      </rPr>
      <t>抽水機組</t>
    </r>
    <r>
      <rPr>
        <sz val="14"/>
        <color theme="1"/>
        <rFont val="Times New Roman"/>
        <family val="1"/>
      </rPr>
      <t>1</t>
    </r>
    <r>
      <rPr>
        <sz val="14"/>
        <color theme="1"/>
        <rFont val="細明體"/>
        <family val="3"/>
        <charset val="136"/>
      </rPr>
      <t>台</t>
    </r>
    <phoneticPr fontId="18" type="noConversion"/>
  </si>
  <si>
    <r>
      <t>1cms</t>
    </r>
    <r>
      <rPr>
        <sz val="14"/>
        <rFont val="標楷體"/>
        <family val="4"/>
        <charset val="136"/>
      </rPr>
      <t>抽水機</t>
    </r>
    <r>
      <rPr>
        <sz val="14"/>
        <rFont val="Times New Roman"/>
        <family val="1"/>
      </rPr>
      <t>2</t>
    </r>
    <r>
      <rPr>
        <sz val="14"/>
        <rFont val="標楷體"/>
        <family val="4"/>
        <charset val="136"/>
      </rPr>
      <t>台</t>
    </r>
    <phoneticPr fontId="18" type="noConversion"/>
  </si>
  <si>
    <r>
      <t>1cms</t>
    </r>
    <r>
      <rPr>
        <sz val="14"/>
        <rFont val="細明體"/>
        <family val="3"/>
        <charset val="136"/>
      </rPr>
      <t>抽水機</t>
    </r>
    <r>
      <rPr>
        <sz val="14"/>
        <rFont val="Times New Roman"/>
        <family val="1"/>
      </rPr>
      <t>2</t>
    </r>
    <r>
      <rPr>
        <sz val="14"/>
        <rFont val="細明體"/>
        <family val="3"/>
        <charset val="136"/>
      </rPr>
      <t>台</t>
    </r>
    <phoneticPr fontId="18" type="noConversion"/>
  </si>
  <si>
    <r>
      <t>1cms</t>
    </r>
    <r>
      <rPr>
        <sz val="14"/>
        <rFont val="標楷體"/>
        <family val="4"/>
        <charset val="136"/>
      </rPr>
      <t>抽水機</t>
    </r>
    <r>
      <rPr>
        <sz val="14"/>
        <rFont val="Times New Roman"/>
        <family val="1"/>
      </rPr>
      <t>1</t>
    </r>
    <r>
      <rPr>
        <sz val="14"/>
        <rFont val="標楷體"/>
        <family val="4"/>
        <charset val="136"/>
      </rPr>
      <t>台</t>
    </r>
    <phoneticPr fontId="18" type="noConversion"/>
  </si>
  <si>
    <r>
      <t>1cms</t>
    </r>
    <r>
      <rPr>
        <sz val="14"/>
        <rFont val="細明體"/>
        <family val="3"/>
        <charset val="136"/>
      </rPr>
      <t>抽水機</t>
    </r>
    <r>
      <rPr>
        <sz val="14"/>
        <rFont val="Times New Roman"/>
        <family val="1"/>
      </rPr>
      <t>1</t>
    </r>
    <r>
      <rPr>
        <sz val="14"/>
        <rFont val="細明體"/>
        <family val="3"/>
        <charset val="136"/>
      </rPr>
      <t>台</t>
    </r>
    <phoneticPr fontId="18" type="noConversion"/>
  </si>
  <si>
    <r>
      <rPr>
        <sz val="14"/>
        <rFont val="標楷體"/>
        <family val="4"/>
        <charset val="136"/>
      </rPr>
      <t>截流分洪道、</t>
    </r>
    <r>
      <rPr>
        <sz val="14"/>
        <rFont val="Times New Roman"/>
        <family val="1"/>
      </rPr>
      <t>171</t>
    </r>
    <r>
      <rPr>
        <sz val="14"/>
        <rFont val="標楷體"/>
        <family val="4"/>
        <charset val="136"/>
      </rPr>
      <t>道路加高，增設抽水設施及圍堤缺口補強</t>
    </r>
    <phoneticPr fontId="18" type="noConversion"/>
  </si>
  <si>
    <r>
      <t>1.</t>
    </r>
    <r>
      <rPr>
        <sz val="14"/>
        <rFont val="標楷體"/>
        <family val="4"/>
        <charset val="136"/>
      </rPr>
      <t>田厝排水護岸加高約</t>
    </r>
    <r>
      <rPr>
        <sz val="14"/>
        <rFont val="Times New Roman"/>
        <family val="1"/>
      </rPr>
      <t>800</t>
    </r>
    <r>
      <rPr>
        <sz val="14"/>
        <rFont val="標楷體"/>
        <family val="4"/>
        <charset val="136"/>
      </rPr>
      <t>公尺</t>
    </r>
    <r>
      <rPr>
        <sz val="14"/>
        <rFont val="Times New Roman"/>
        <family val="1"/>
      </rPr>
      <t xml:space="preserve">
2.</t>
    </r>
    <r>
      <rPr>
        <sz val="14"/>
        <rFont val="標楷體"/>
        <family val="4"/>
        <charset val="136"/>
      </rPr>
      <t>潭底排水與潭底小排水聯通道新建護岸約</t>
    </r>
    <r>
      <rPr>
        <sz val="14"/>
        <rFont val="Times New Roman"/>
        <family val="1"/>
      </rPr>
      <t>600</t>
    </r>
    <r>
      <rPr>
        <sz val="14"/>
        <rFont val="標楷體"/>
        <family val="4"/>
        <charset val="136"/>
      </rPr>
      <t>公尺</t>
    </r>
    <r>
      <rPr>
        <sz val="14"/>
        <rFont val="Times New Roman"/>
        <family val="1"/>
      </rPr>
      <t xml:space="preserve">
3.</t>
    </r>
    <r>
      <rPr>
        <sz val="14"/>
        <rFont val="標楷體"/>
        <family val="4"/>
        <charset val="136"/>
      </rPr>
      <t>潭底排水與潭底小排水聯通道新建簡易抽水站</t>
    </r>
    <r>
      <rPr>
        <sz val="14"/>
        <rFont val="Times New Roman"/>
        <family val="1"/>
      </rPr>
      <t>(0.5cms*2</t>
    </r>
    <r>
      <rPr>
        <sz val="14"/>
        <rFont val="標楷體"/>
        <family val="4"/>
        <charset val="136"/>
      </rPr>
      <t>台</t>
    </r>
    <r>
      <rPr>
        <sz val="14"/>
        <rFont val="Times New Roman"/>
        <family val="1"/>
      </rPr>
      <t>)
4.</t>
    </r>
    <r>
      <rPr>
        <sz val="14"/>
        <rFont val="標楷體"/>
        <family val="4"/>
        <charset val="136"/>
      </rPr>
      <t>潭底排水潭底路測自動閘門設置</t>
    </r>
    <r>
      <rPr>
        <sz val="14"/>
        <rFont val="Times New Roman"/>
        <family val="1"/>
      </rPr>
      <t>3</t>
    </r>
    <r>
      <rPr>
        <sz val="14"/>
        <rFont val="標楷體"/>
        <family val="4"/>
        <charset val="136"/>
      </rPr>
      <t>處，簡易抽水機</t>
    </r>
    <r>
      <rPr>
        <sz val="14"/>
        <rFont val="Times New Roman"/>
        <family val="1"/>
      </rPr>
      <t>(0.3cms*3</t>
    </r>
    <r>
      <rPr>
        <sz val="14"/>
        <rFont val="標楷體"/>
        <family val="4"/>
        <charset val="136"/>
      </rPr>
      <t>台</t>
    </r>
    <r>
      <rPr>
        <sz val="14"/>
        <rFont val="Times New Roman"/>
        <family val="1"/>
      </rPr>
      <t>)</t>
    </r>
    <phoneticPr fontId="18" type="noConversion"/>
  </si>
  <si>
    <t>第三批次治理工程(中央管案件)</t>
    <phoneticPr fontId="41" type="noConversion"/>
  </si>
  <si>
    <t>治理工程分期經費(含用地)(不含中央管案件)
(千元)</t>
    <phoneticPr fontId="18" type="noConversion"/>
  </si>
  <si>
    <r>
      <t>治理工程總中央款</t>
    </r>
    <r>
      <rPr>
        <sz val="14"/>
        <color theme="1"/>
        <rFont val="標楷體"/>
        <family val="4"/>
        <charset val="136"/>
      </rPr>
      <t xml:space="preserve">
</t>
    </r>
    <r>
      <rPr>
        <sz val="14"/>
        <color theme="1"/>
        <rFont val="Times New Roman"/>
        <family val="1"/>
      </rPr>
      <t>(</t>
    </r>
    <r>
      <rPr>
        <sz val="14"/>
        <color theme="1"/>
        <rFont val="標楷體"/>
        <family val="4"/>
        <charset val="136"/>
      </rPr>
      <t>千元</t>
    </r>
    <r>
      <rPr>
        <sz val="14"/>
        <color theme="1"/>
        <rFont val="Times New Roman"/>
        <family val="1"/>
      </rPr>
      <t>)</t>
    </r>
    <phoneticPr fontId="18" type="noConversion"/>
  </si>
  <si>
    <r>
      <t>治理工程總地方配合款</t>
    </r>
    <r>
      <rPr>
        <sz val="14"/>
        <color theme="1"/>
        <rFont val="標楷體"/>
        <family val="4"/>
        <charset val="136"/>
      </rPr>
      <t xml:space="preserve">
</t>
    </r>
    <r>
      <rPr>
        <sz val="14"/>
        <color theme="1"/>
        <rFont val="Times New Roman"/>
        <family val="1"/>
      </rPr>
      <t>(</t>
    </r>
    <r>
      <rPr>
        <sz val="14"/>
        <color theme="1"/>
        <rFont val="標楷體"/>
        <family val="4"/>
        <charset val="136"/>
      </rPr>
      <t>千元</t>
    </r>
    <r>
      <rPr>
        <sz val="14"/>
        <color theme="1"/>
        <rFont val="Times New Roman"/>
        <family val="1"/>
      </rPr>
      <t>)</t>
    </r>
    <phoneticPr fontId="18" type="noConversion"/>
  </si>
  <si>
    <t>治理工程總長度
(m)</t>
    <phoneticPr fontId="18" type="noConversion"/>
  </si>
  <si>
    <t>治理工程件數</t>
    <phoneticPr fontId="18" type="noConversion"/>
  </si>
  <si>
    <r>
      <t>治理工程總經費</t>
    </r>
    <r>
      <rPr>
        <sz val="14"/>
        <color theme="1"/>
        <rFont val="標楷體"/>
        <family val="4"/>
        <charset val="136"/>
      </rPr>
      <t xml:space="preserve">
</t>
    </r>
    <r>
      <rPr>
        <sz val="14"/>
        <color theme="1"/>
        <rFont val="Times New Roman"/>
        <family val="1"/>
      </rPr>
      <t>(</t>
    </r>
    <r>
      <rPr>
        <sz val="14"/>
        <color theme="1"/>
        <rFont val="標楷體"/>
        <family val="4"/>
        <charset val="136"/>
      </rPr>
      <t>千元</t>
    </r>
    <r>
      <rPr>
        <sz val="14"/>
        <color theme="1"/>
        <rFont val="Times New Roman"/>
        <family val="1"/>
      </rPr>
      <t>)</t>
    </r>
    <phoneticPr fontId="18" type="noConversion"/>
  </si>
  <si>
    <t>中央管案件(第三批次)</t>
    <phoneticPr fontId="18" type="noConversion"/>
  </si>
  <si>
    <r>
      <t>109</t>
    </r>
    <r>
      <rPr>
        <sz val="14"/>
        <rFont val="標楷體"/>
        <family val="4"/>
        <charset val="136"/>
      </rPr>
      <t>年工程費</t>
    </r>
    <phoneticPr fontId="18" type="noConversion"/>
  </si>
  <si>
    <r>
      <t>108</t>
    </r>
    <r>
      <rPr>
        <sz val="14"/>
        <rFont val="標楷體"/>
        <family val="4"/>
        <charset val="136"/>
      </rPr>
      <t>年中央用地費</t>
    </r>
    <phoneticPr fontId="18" type="noConversion"/>
  </si>
  <si>
    <r>
      <t>109</t>
    </r>
    <r>
      <rPr>
        <sz val="14"/>
        <rFont val="標楷體"/>
        <family val="4"/>
        <charset val="136"/>
      </rPr>
      <t>年中央用地費</t>
    </r>
    <phoneticPr fontId="18" type="noConversion"/>
  </si>
  <si>
    <r>
      <t>108</t>
    </r>
    <r>
      <rPr>
        <sz val="14"/>
        <rFont val="標楷體"/>
        <family val="4"/>
        <charset val="136"/>
      </rPr>
      <t>年地方用地費</t>
    </r>
    <phoneticPr fontId="18" type="noConversion"/>
  </si>
  <si>
    <r>
      <t>109</t>
    </r>
    <r>
      <rPr>
        <sz val="14"/>
        <rFont val="標楷體"/>
        <family val="4"/>
        <charset val="136"/>
      </rPr>
      <t>年地方用地費</t>
    </r>
    <phoneticPr fontId="18" type="noConversion"/>
  </si>
  <si>
    <t>田尾鄉、北斗鎮、</t>
    <phoneticPr fontId="18" type="noConversion"/>
  </si>
  <si>
    <r>
      <t>1.</t>
    </r>
    <r>
      <rPr>
        <sz val="14"/>
        <rFont val="標楷體"/>
        <family val="4"/>
        <charset val="136"/>
      </rPr>
      <t>排水治理工</t>
    </r>
    <r>
      <rPr>
        <sz val="14"/>
        <rFont val="Times New Roman"/>
        <family val="1"/>
      </rPr>
      <t>2,725</t>
    </r>
    <r>
      <rPr>
        <sz val="14"/>
        <rFont val="標楷體"/>
        <family val="4"/>
        <charset val="136"/>
      </rPr>
      <t xml:space="preserve">公尺
</t>
    </r>
    <r>
      <rPr>
        <sz val="14"/>
        <rFont val="Times New Roman"/>
        <family val="1"/>
      </rPr>
      <t>2.</t>
    </r>
    <r>
      <rPr>
        <sz val="14"/>
        <rFont val="標楷體"/>
        <family val="4"/>
        <charset val="136"/>
      </rPr>
      <t>橋梁改建</t>
    </r>
    <r>
      <rPr>
        <sz val="14"/>
        <rFont val="Times New Roman"/>
        <family val="1"/>
      </rPr>
      <t>2</t>
    </r>
    <r>
      <rPr>
        <sz val="14"/>
        <rFont val="標楷體"/>
        <family val="4"/>
        <charset val="136"/>
      </rPr>
      <t>座
親水便橋</t>
    </r>
    <r>
      <rPr>
        <sz val="14"/>
        <rFont val="Times New Roman"/>
        <family val="1"/>
      </rPr>
      <t xml:space="preserve">(3K+307)
</t>
    </r>
    <r>
      <rPr>
        <sz val="14"/>
        <rFont val="標楷體"/>
        <family val="4"/>
        <charset val="136"/>
      </rPr>
      <t>無名橋</t>
    </r>
    <r>
      <rPr>
        <sz val="14"/>
        <rFont val="Times New Roman"/>
        <family val="1"/>
      </rPr>
      <t>(3K+631)</t>
    </r>
    <phoneticPr fontId="18" type="noConversion"/>
  </si>
  <si>
    <r>
      <rPr>
        <sz val="12"/>
        <rFont val="標楷體"/>
        <family val="4"/>
        <charset val="136"/>
      </rPr>
      <t>項次</t>
    </r>
    <phoneticPr fontId="18" type="noConversion"/>
  </si>
  <si>
    <r>
      <rPr>
        <sz val="14"/>
        <rFont val="標楷體"/>
        <family val="4"/>
        <charset val="136"/>
      </rPr>
      <t>水系修正</t>
    </r>
    <phoneticPr fontId="18" type="noConversion"/>
  </si>
  <si>
    <r>
      <t>108</t>
    </r>
    <r>
      <rPr>
        <sz val="14"/>
        <rFont val="標楷體"/>
        <family val="4"/>
        <charset val="136"/>
      </rPr>
      <t>年工程費</t>
    </r>
    <phoneticPr fontId="18" type="noConversion"/>
  </si>
  <si>
    <r>
      <t>106</t>
    </r>
    <r>
      <rPr>
        <sz val="14"/>
        <rFont val="標楷體"/>
        <family val="4"/>
        <charset val="136"/>
      </rPr>
      <t>～</t>
    </r>
    <r>
      <rPr>
        <sz val="14"/>
        <rFont val="Times New Roman"/>
        <family val="1"/>
      </rPr>
      <t>107</t>
    </r>
    <r>
      <rPr>
        <sz val="14"/>
        <rFont val="標楷體"/>
        <family val="4"/>
        <charset val="136"/>
      </rPr>
      <t>年中央橋樑費</t>
    </r>
    <phoneticPr fontId="18" type="noConversion"/>
  </si>
  <si>
    <r>
      <t>108</t>
    </r>
    <r>
      <rPr>
        <sz val="14"/>
        <rFont val="標楷體"/>
        <family val="4"/>
        <charset val="136"/>
      </rPr>
      <t>年中央橋樑費</t>
    </r>
    <phoneticPr fontId="18" type="noConversion"/>
  </si>
  <si>
    <r>
      <t>108</t>
    </r>
    <r>
      <rPr>
        <sz val="14"/>
        <rFont val="標楷體"/>
        <family val="4"/>
        <charset val="136"/>
      </rPr>
      <t>年以後中央橋樑費</t>
    </r>
    <phoneticPr fontId="18" type="noConversion"/>
  </si>
  <si>
    <r>
      <t>109</t>
    </r>
    <r>
      <rPr>
        <sz val="14"/>
        <rFont val="標楷體"/>
        <family val="4"/>
        <charset val="136"/>
      </rPr>
      <t>年中央橋樑費</t>
    </r>
    <phoneticPr fontId="18" type="noConversion"/>
  </si>
  <si>
    <r>
      <t>106</t>
    </r>
    <r>
      <rPr>
        <sz val="14"/>
        <rFont val="標楷體"/>
        <family val="4"/>
        <charset val="136"/>
      </rPr>
      <t>～</t>
    </r>
    <r>
      <rPr>
        <sz val="14"/>
        <rFont val="Times New Roman"/>
        <family val="1"/>
      </rPr>
      <t>107</t>
    </r>
    <r>
      <rPr>
        <sz val="14"/>
        <rFont val="標楷體"/>
        <family val="4"/>
        <charset val="136"/>
      </rPr>
      <t>年地方橋樑費</t>
    </r>
    <phoneticPr fontId="18" type="noConversion"/>
  </si>
  <si>
    <r>
      <t>108</t>
    </r>
    <r>
      <rPr>
        <sz val="14"/>
        <rFont val="標楷體"/>
        <family val="4"/>
        <charset val="136"/>
      </rPr>
      <t>年地方橋樑費</t>
    </r>
    <phoneticPr fontId="18" type="noConversion"/>
  </si>
  <si>
    <r>
      <t>108</t>
    </r>
    <r>
      <rPr>
        <sz val="14"/>
        <rFont val="標楷體"/>
        <family val="4"/>
        <charset val="136"/>
      </rPr>
      <t>年以後地方橋樑費</t>
    </r>
    <phoneticPr fontId="18" type="noConversion"/>
  </si>
  <si>
    <r>
      <t>109</t>
    </r>
    <r>
      <rPr>
        <sz val="14"/>
        <rFont val="標楷體"/>
        <family val="4"/>
        <charset val="136"/>
      </rPr>
      <t>年地方橋樑費</t>
    </r>
    <phoneticPr fontId="18" type="noConversion"/>
  </si>
  <si>
    <r>
      <rPr>
        <sz val="14"/>
        <rFont val="標楷體"/>
        <family val="4"/>
        <charset val="136"/>
      </rPr>
      <t>目前總經費需求</t>
    </r>
    <r>
      <rPr>
        <sz val="14"/>
        <rFont val="Times New Roman"/>
        <family val="1"/>
      </rPr>
      <t>(</t>
    </r>
    <r>
      <rPr>
        <sz val="14"/>
        <rFont val="標楷體"/>
        <family val="4"/>
        <charset val="136"/>
      </rPr>
      <t>中央款</t>
    </r>
    <r>
      <rPr>
        <sz val="14"/>
        <rFont val="Times New Roman"/>
        <family val="1"/>
      </rPr>
      <t>)(</t>
    </r>
    <r>
      <rPr>
        <sz val="14"/>
        <rFont val="標楷體"/>
        <family val="4"/>
        <charset val="136"/>
      </rPr>
      <t>千元</t>
    </r>
    <r>
      <rPr>
        <sz val="14"/>
        <rFont val="Times New Roman"/>
        <family val="1"/>
      </rPr>
      <t>)</t>
    </r>
    <phoneticPr fontId="18" type="noConversion"/>
  </si>
  <si>
    <r>
      <rPr>
        <sz val="14"/>
        <rFont val="標楷體"/>
        <family val="4"/>
        <charset val="136"/>
      </rPr>
      <t>預計用地取得日期</t>
    </r>
    <phoneticPr fontId="18" type="noConversion"/>
  </si>
  <si>
    <r>
      <rPr>
        <sz val="14"/>
        <rFont val="標楷體"/>
        <family val="4"/>
        <charset val="136"/>
      </rPr>
      <t>用地是否取得</t>
    </r>
    <phoneticPr fontId="18" type="noConversion"/>
  </si>
  <si>
    <r>
      <rPr>
        <sz val="14"/>
        <rFont val="標楷體"/>
        <family val="4"/>
        <charset val="136"/>
      </rPr>
      <t>有無區變、都變、規劃檢討問題</t>
    </r>
    <phoneticPr fontId="18" type="noConversion"/>
  </si>
  <si>
    <r>
      <rPr>
        <sz val="14"/>
        <rFont val="標楷體"/>
        <family val="4"/>
        <charset val="136"/>
      </rPr>
      <t>預計勞務標</t>
    </r>
    <phoneticPr fontId="18" type="noConversion"/>
  </si>
  <si>
    <r>
      <rPr>
        <sz val="14"/>
        <rFont val="標楷體"/>
        <family val="4"/>
        <charset val="136"/>
      </rPr>
      <t>實際勞務標</t>
    </r>
    <phoneticPr fontId="18" type="noConversion"/>
  </si>
  <si>
    <r>
      <rPr>
        <sz val="14"/>
        <rFont val="標楷體"/>
        <family val="4"/>
        <charset val="136"/>
      </rPr>
      <t>自辦</t>
    </r>
    <r>
      <rPr>
        <sz val="14"/>
        <rFont val="Times New Roman"/>
        <family val="1"/>
      </rPr>
      <t>:</t>
    </r>
    <r>
      <rPr>
        <sz val="14"/>
        <rFont val="標楷體"/>
        <family val="4"/>
        <charset val="136"/>
      </rPr>
      <t>派員測設日期
委辦</t>
    </r>
    <r>
      <rPr>
        <sz val="14"/>
        <rFont val="Times New Roman"/>
        <family val="1"/>
      </rPr>
      <t>:</t>
    </r>
    <r>
      <rPr>
        <sz val="14"/>
        <rFont val="標楷體"/>
        <family val="4"/>
        <charset val="136"/>
      </rPr>
      <t>委外測設決標日</t>
    </r>
    <phoneticPr fontId="18" type="noConversion"/>
  </si>
  <si>
    <r>
      <rPr>
        <sz val="14"/>
        <rFont val="標楷體"/>
        <family val="4"/>
        <charset val="136"/>
      </rPr>
      <t>用地範圍線公告日期</t>
    </r>
    <phoneticPr fontId="18" type="noConversion"/>
  </si>
  <si>
    <r>
      <rPr>
        <sz val="14"/>
        <rFont val="標楷體"/>
        <family val="4"/>
        <charset val="136"/>
      </rPr>
      <t>用地範圍線公告文號</t>
    </r>
    <phoneticPr fontId="18" type="noConversion"/>
  </si>
  <si>
    <r>
      <rPr>
        <sz val="14"/>
        <rFont val="標楷體"/>
        <family val="4"/>
        <charset val="136"/>
      </rPr>
      <t>預定上網</t>
    </r>
    <phoneticPr fontId="18" type="noConversion"/>
  </si>
  <si>
    <r>
      <rPr>
        <sz val="14"/>
        <rFont val="標楷體"/>
        <family val="4"/>
        <charset val="136"/>
      </rPr>
      <t>實際上網</t>
    </r>
    <phoneticPr fontId="18" type="noConversion"/>
  </si>
  <si>
    <r>
      <rPr>
        <sz val="14"/>
        <rFont val="標楷體"/>
        <family val="4"/>
        <charset val="136"/>
      </rPr>
      <t>預定發包</t>
    </r>
    <phoneticPr fontId="18" type="noConversion"/>
  </si>
  <si>
    <r>
      <rPr>
        <sz val="14"/>
        <rFont val="標楷體"/>
        <family val="4"/>
        <charset val="136"/>
      </rPr>
      <t>實際發包</t>
    </r>
    <phoneticPr fontId="18" type="noConversion"/>
  </si>
  <si>
    <r>
      <rPr>
        <sz val="14"/>
        <rFont val="標楷體"/>
        <family val="4"/>
        <charset val="136"/>
      </rPr>
      <t>預定開工日期</t>
    </r>
    <phoneticPr fontId="18" type="noConversion"/>
  </si>
  <si>
    <r>
      <rPr>
        <sz val="14"/>
        <rFont val="標楷體"/>
        <family val="4"/>
        <charset val="136"/>
      </rPr>
      <t>實際開工日期</t>
    </r>
    <phoneticPr fontId="18" type="noConversion"/>
  </si>
  <si>
    <r>
      <rPr>
        <sz val="14"/>
        <rFont val="標楷體"/>
        <family val="4"/>
        <charset val="136"/>
      </rPr>
      <t>預定完工日期</t>
    </r>
    <phoneticPr fontId="18" type="noConversion"/>
  </si>
  <si>
    <r>
      <rPr>
        <sz val="14"/>
        <rFont val="標楷體"/>
        <family val="4"/>
        <charset val="136"/>
      </rPr>
      <t>實際完工日期</t>
    </r>
    <phoneticPr fontId="18" type="noConversion"/>
  </si>
  <si>
    <r>
      <rPr>
        <sz val="14"/>
        <rFont val="標楷體"/>
        <family val="4"/>
        <charset val="136"/>
      </rPr>
      <t>工程預定進度</t>
    </r>
    <r>
      <rPr>
        <sz val="14"/>
        <rFont val="Times New Roman"/>
        <family val="1"/>
      </rPr>
      <t>(</t>
    </r>
    <r>
      <rPr>
        <sz val="14"/>
        <rFont val="標楷體"/>
        <family val="4"/>
        <charset val="136"/>
      </rPr>
      <t>％</t>
    </r>
    <r>
      <rPr>
        <sz val="14"/>
        <rFont val="Times New Roman"/>
        <family val="1"/>
      </rPr>
      <t>)</t>
    </r>
    <phoneticPr fontId="18" type="noConversion"/>
  </si>
  <si>
    <r>
      <rPr>
        <sz val="14"/>
        <rFont val="標楷體"/>
        <family val="4"/>
        <charset val="136"/>
      </rPr>
      <t>工程實際進度</t>
    </r>
    <r>
      <rPr>
        <sz val="14"/>
        <rFont val="Times New Roman"/>
        <family val="1"/>
      </rPr>
      <t>(</t>
    </r>
    <r>
      <rPr>
        <sz val="14"/>
        <rFont val="標楷體"/>
        <family val="4"/>
        <charset val="136"/>
      </rPr>
      <t>％</t>
    </r>
    <r>
      <rPr>
        <sz val="14"/>
        <rFont val="Times New Roman"/>
        <family val="1"/>
      </rPr>
      <t>)</t>
    </r>
    <phoneticPr fontId="18" type="noConversion"/>
  </si>
  <si>
    <r>
      <rPr>
        <sz val="14"/>
        <rFont val="標楷體"/>
        <family val="4"/>
        <charset val="136"/>
      </rPr>
      <t>辦理現況或落後原因及解決對策</t>
    </r>
    <phoneticPr fontId="18" type="noConversion"/>
  </si>
  <si>
    <r>
      <rPr>
        <sz val="14"/>
        <rFont val="標楷體"/>
        <family val="4"/>
        <charset val="136"/>
      </rPr>
      <t>控管上網日期</t>
    </r>
    <phoneticPr fontId="18" type="noConversion"/>
  </si>
  <si>
    <r>
      <rPr>
        <sz val="14"/>
        <rFont val="標楷體"/>
        <family val="4"/>
        <charset val="136"/>
      </rPr>
      <t>控管開標日期</t>
    </r>
    <phoneticPr fontId="18" type="noConversion"/>
  </si>
  <si>
    <r>
      <rPr>
        <sz val="14"/>
        <rFont val="標楷體"/>
        <family val="4"/>
        <charset val="136"/>
      </rPr>
      <t>總長度</t>
    </r>
    <r>
      <rPr>
        <sz val="14"/>
        <rFont val="Times New Roman"/>
        <family val="1"/>
      </rPr>
      <t>(m)</t>
    </r>
    <phoneticPr fontId="18" type="noConversion"/>
  </si>
  <si>
    <r>
      <rPr>
        <sz val="14"/>
        <rFont val="標楷體"/>
        <family val="4"/>
        <charset val="136"/>
      </rPr>
      <t>總改善面積</t>
    </r>
    <r>
      <rPr>
        <sz val="14"/>
        <rFont val="Times New Roman"/>
        <family val="1"/>
      </rPr>
      <t>(</t>
    </r>
    <r>
      <rPr>
        <sz val="14"/>
        <rFont val="標楷體"/>
        <family val="4"/>
        <charset val="136"/>
      </rPr>
      <t>公頃</t>
    </r>
    <r>
      <rPr>
        <sz val="14"/>
        <rFont val="Times New Roman"/>
        <family val="1"/>
      </rPr>
      <t>)</t>
    </r>
    <phoneticPr fontId="18" type="noConversion"/>
  </si>
  <si>
    <r>
      <rPr>
        <sz val="14"/>
        <rFont val="標楷體"/>
        <family val="4"/>
        <charset val="136"/>
      </rPr>
      <t>已完成長度</t>
    </r>
    <r>
      <rPr>
        <sz val="14"/>
        <rFont val="Times New Roman"/>
        <family val="1"/>
      </rPr>
      <t>(m)(</t>
    </r>
    <r>
      <rPr>
        <sz val="14"/>
        <rFont val="標楷體"/>
        <family val="4"/>
        <charset val="136"/>
      </rPr>
      <t>程式用</t>
    </r>
    <r>
      <rPr>
        <sz val="14"/>
        <rFont val="Times New Roman"/>
        <family val="1"/>
      </rPr>
      <t>)</t>
    </r>
    <phoneticPr fontId="18" type="noConversion"/>
  </si>
  <si>
    <r>
      <rPr>
        <sz val="14"/>
        <rFont val="標楷體"/>
        <family val="4"/>
        <charset val="136"/>
      </rPr>
      <t>已改善面積</t>
    </r>
    <r>
      <rPr>
        <sz val="14"/>
        <rFont val="Times New Roman"/>
        <family val="1"/>
      </rPr>
      <t>(</t>
    </r>
    <r>
      <rPr>
        <sz val="14"/>
        <rFont val="標楷體"/>
        <family val="4"/>
        <charset val="136"/>
      </rPr>
      <t>公頃</t>
    </r>
    <r>
      <rPr>
        <sz val="14"/>
        <rFont val="Times New Roman"/>
        <family val="1"/>
      </rPr>
      <t>)(</t>
    </r>
    <r>
      <rPr>
        <sz val="14"/>
        <rFont val="標楷體"/>
        <family val="4"/>
        <charset val="136"/>
      </rPr>
      <t>程式用</t>
    </r>
    <r>
      <rPr>
        <sz val="14"/>
        <rFont val="Times New Roman"/>
        <family val="1"/>
      </rPr>
      <t>)</t>
    </r>
    <phoneticPr fontId="18" type="noConversion"/>
  </si>
  <si>
    <r>
      <rPr>
        <sz val="14"/>
        <rFont val="標楷體"/>
        <family val="4"/>
        <charset val="136"/>
      </rPr>
      <t>抽水站數</t>
    </r>
    <r>
      <rPr>
        <sz val="14"/>
        <rFont val="Times New Roman"/>
        <family val="1"/>
      </rPr>
      <t>(</t>
    </r>
    <r>
      <rPr>
        <sz val="14"/>
        <rFont val="標楷體"/>
        <family val="4"/>
        <charset val="136"/>
      </rPr>
      <t>不含增設抽水機組</t>
    </r>
    <r>
      <rPr>
        <sz val="14"/>
        <rFont val="Times New Roman"/>
        <family val="1"/>
      </rPr>
      <t>)</t>
    </r>
  </si>
  <si>
    <r>
      <rPr>
        <sz val="14"/>
        <rFont val="標楷體"/>
        <family val="4"/>
        <charset val="136"/>
      </rPr>
      <t>抽水量能</t>
    </r>
    <r>
      <rPr>
        <sz val="14"/>
        <rFont val="Times New Roman"/>
        <family val="1"/>
      </rPr>
      <t>(CMS)</t>
    </r>
  </si>
  <si>
    <r>
      <rPr>
        <sz val="14"/>
        <rFont val="標楷體"/>
        <family val="4"/>
        <charset val="136"/>
      </rPr>
      <t>滯洪池數</t>
    </r>
  </si>
  <si>
    <r>
      <rPr>
        <sz val="14"/>
        <rFont val="標楷體"/>
        <family val="4"/>
        <charset val="136"/>
      </rPr>
      <t>滯洪面積</t>
    </r>
    <r>
      <rPr>
        <sz val="14"/>
        <rFont val="Times New Roman"/>
        <family val="1"/>
      </rPr>
      <t>(ha)</t>
    </r>
  </si>
  <si>
    <r>
      <rPr>
        <sz val="14"/>
        <rFont val="標楷體"/>
        <family val="4"/>
        <charset val="136"/>
      </rPr>
      <t>閘門數</t>
    </r>
  </si>
  <si>
    <r>
      <rPr>
        <sz val="14"/>
        <rFont val="標楷體"/>
        <family val="4"/>
        <charset val="136"/>
      </rPr>
      <t>橋梁數</t>
    </r>
  </si>
  <si>
    <r>
      <rPr>
        <sz val="14"/>
        <rFont val="標楷體"/>
        <family val="4"/>
        <charset val="136"/>
      </rPr>
      <t>其它備註</t>
    </r>
  </si>
  <si>
    <r>
      <rPr>
        <sz val="14"/>
        <rFont val="標楷體"/>
        <family val="4"/>
        <charset val="136"/>
      </rPr>
      <t>第一期決算金額</t>
    </r>
    <r>
      <rPr>
        <sz val="14"/>
        <rFont val="Times New Roman"/>
        <family val="1"/>
      </rPr>
      <t>(</t>
    </r>
    <r>
      <rPr>
        <sz val="14"/>
        <rFont val="標楷體"/>
        <family val="4"/>
        <charset val="136"/>
      </rPr>
      <t>元</t>
    </r>
    <r>
      <rPr>
        <sz val="14"/>
        <rFont val="Times New Roman"/>
        <family val="1"/>
      </rPr>
      <t>)</t>
    </r>
    <phoneticPr fontId="18" type="noConversion"/>
  </si>
  <si>
    <r>
      <rPr>
        <sz val="14"/>
        <rFont val="標楷體"/>
        <family val="4"/>
        <charset val="136"/>
      </rPr>
      <t>委設工程編號</t>
    </r>
    <phoneticPr fontId="18" type="noConversion"/>
  </si>
  <si>
    <r>
      <rPr>
        <sz val="14"/>
        <rFont val="標楷體"/>
        <family val="4"/>
        <charset val="136"/>
      </rPr>
      <t>登帳註記</t>
    </r>
    <phoneticPr fontId="18" type="noConversion"/>
  </si>
  <si>
    <r>
      <rPr>
        <sz val="14"/>
        <rFont val="標楷體"/>
        <family val="4"/>
        <charset val="136"/>
      </rPr>
      <t>工程要記</t>
    </r>
    <phoneticPr fontId="18" type="noConversion"/>
  </si>
  <si>
    <r>
      <rPr>
        <sz val="14"/>
        <rFont val="標楷體"/>
        <family val="4"/>
        <charset val="136"/>
      </rPr>
      <t>執行單位分類</t>
    </r>
    <r>
      <rPr>
        <sz val="14"/>
        <rFont val="Times New Roman"/>
        <family val="1"/>
      </rPr>
      <t>(</t>
    </r>
    <r>
      <rPr>
        <sz val="14"/>
        <rFont val="標楷體"/>
        <family val="4"/>
        <charset val="136"/>
      </rPr>
      <t>程式用</t>
    </r>
    <r>
      <rPr>
        <sz val="14"/>
        <rFont val="Times New Roman"/>
        <family val="1"/>
      </rPr>
      <t>)</t>
    </r>
    <phoneticPr fontId="18" type="noConversion"/>
  </si>
  <si>
    <r>
      <rPr>
        <sz val="14"/>
        <rFont val="標楷體"/>
        <family val="4"/>
        <charset val="136"/>
      </rPr>
      <t>執行狀態判斷</t>
    </r>
    <r>
      <rPr>
        <sz val="14"/>
        <rFont val="Times New Roman"/>
        <family val="1"/>
      </rPr>
      <t>(</t>
    </r>
    <r>
      <rPr>
        <sz val="14"/>
        <rFont val="標楷體"/>
        <family val="4"/>
        <charset val="136"/>
      </rPr>
      <t>程式用</t>
    </r>
    <r>
      <rPr>
        <sz val="14"/>
        <rFont val="Times New Roman"/>
        <family val="1"/>
      </rPr>
      <t>)</t>
    </r>
    <phoneticPr fontId="18" type="noConversion"/>
  </si>
  <si>
    <r>
      <rPr>
        <sz val="14"/>
        <rFont val="標楷體"/>
        <family val="4"/>
        <charset val="136"/>
      </rPr>
      <t>目前可請款進度</t>
    </r>
    <r>
      <rPr>
        <sz val="14"/>
        <rFont val="Times New Roman"/>
        <family val="1"/>
      </rPr>
      <t>%(</t>
    </r>
    <r>
      <rPr>
        <sz val="14"/>
        <rFont val="標楷體"/>
        <family val="4"/>
        <charset val="136"/>
      </rPr>
      <t>程式用</t>
    </r>
    <r>
      <rPr>
        <sz val="14"/>
        <rFont val="Times New Roman"/>
        <family val="1"/>
      </rPr>
      <t>)</t>
    </r>
    <phoneticPr fontId="18" type="noConversion"/>
  </si>
  <si>
    <r>
      <rPr>
        <sz val="14"/>
        <rFont val="標楷體"/>
        <family val="4"/>
        <charset val="136"/>
      </rPr>
      <t>執行落後判斷</t>
    </r>
    <r>
      <rPr>
        <sz val="14"/>
        <rFont val="Times New Roman"/>
        <family val="1"/>
      </rPr>
      <t>(</t>
    </r>
    <r>
      <rPr>
        <sz val="14"/>
        <rFont val="標楷體"/>
        <family val="4"/>
        <charset val="136"/>
      </rPr>
      <t>程式用</t>
    </r>
    <r>
      <rPr>
        <sz val="14"/>
        <rFont val="Times New Roman"/>
        <family val="1"/>
      </rPr>
      <t>)</t>
    </r>
    <phoneticPr fontId="18" type="noConversion"/>
  </si>
  <si>
    <r>
      <rPr>
        <sz val="14"/>
        <rFont val="標楷體"/>
        <family val="4"/>
        <charset val="136"/>
      </rPr>
      <t>編號</t>
    </r>
    <r>
      <rPr>
        <sz val="14"/>
        <rFont val="Times New Roman"/>
        <family val="1"/>
      </rPr>
      <t>1</t>
    </r>
    <phoneticPr fontId="18" type="noConversion"/>
  </si>
  <si>
    <r>
      <rPr>
        <sz val="14"/>
        <rFont val="標楷體"/>
        <family val="4"/>
        <charset val="136"/>
      </rPr>
      <t>編號</t>
    </r>
    <r>
      <rPr>
        <sz val="14"/>
        <rFont val="Times New Roman"/>
        <family val="1"/>
      </rPr>
      <t>2(</t>
    </r>
    <r>
      <rPr>
        <sz val="14"/>
        <rFont val="標楷體"/>
        <family val="4"/>
        <charset val="136"/>
      </rPr>
      <t>分併標用</t>
    </r>
    <r>
      <rPr>
        <sz val="14"/>
        <rFont val="Times New Roman"/>
        <family val="1"/>
      </rPr>
      <t>)</t>
    </r>
    <phoneticPr fontId="18" type="noConversion"/>
  </si>
  <si>
    <r>
      <rPr>
        <sz val="14"/>
        <rFont val="標楷體"/>
        <family val="4"/>
        <charset val="136"/>
      </rPr>
      <t>編號</t>
    </r>
    <r>
      <rPr>
        <sz val="14"/>
        <rFont val="Times New Roman"/>
        <family val="1"/>
      </rPr>
      <t>3(</t>
    </r>
    <r>
      <rPr>
        <sz val="14"/>
        <rFont val="標楷體"/>
        <family val="4"/>
        <charset val="136"/>
      </rPr>
      <t>分併標用</t>
    </r>
    <r>
      <rPr>
        <sz val="14"/>
        <rFont val="Times New Roman"/>
        <family val="1"/>
      </rPr>
      <t>)</t>
    </r>
    <phoneticPr fontId="18" type="noConversion"/>
  </si>
  <si>
    <r>
      <rPr>
        <sz val="14"/>
        <rFont val="標楷體"/>
        <family val="4"/>
        <charset val="136"/>
      </rPr>
      <t>編號</t>
    </r>
    <r>
      <rPr>
        <sz val="14"/>
        <rFont val="Times New Roman"/>
        <family val="1"/>
      </rPr>
      <t>4(</t>
    </r>
    <r>
      <rPr>
        <sz val="14"/>
        <rFont val="標楷體"/>
        <family val="4"/>
        <charset val="136"/>
      </rPr>
      <t>分併標用</t>
    </r>
    <r>
      <rPr>
        <sz val="14"/>
        <rFont val="Times New Roman"/>
        <family val="1"/>
      </rPr>
      <t>)</t>
    </r>
    <phoneticPr fontId="18" type="noConversion"/>
  </si>
  <si>
    <r>
      <rPr>
        <sz val="14"/>
        <rFont val="標楷體"/>
        <family val="4"/>
        <charset val="136"/>
      </rPr>
      <t>編號</t>
    </r>
    <r>
      <rPr>
        <sz val="14"/>
        <rFont val="Times New Roman"/>
        <family val="1"/>
      </rPr>
      <t>5(</t>
    </r>
    <r>
      <rPr>
        <sz val="14"/>
        <rFont val="標楷體"/>
        <family val="4"/>
        <charset val="136"/>
      </rPr>
      <t>分併標用</t>
    </r>
    <r>
      <rPr>
        <sz val="14"/>
        <rFont val="Times New Roman"/>
        <family val="1"/>
      </rPr>
      <t>)</t>
    </r>
    <phoneticPr fontId="18" type="noConversion"/>
  </si>
  <si>
    <r>
      <rPr>
        <sz val="14"/>
        <rFont val="標楷體"/>
        <family val="4"/>
        <charset val="136"/>
      </rPr>
      <t>護岸整治</t>
    </r>
    <r>
      <rPr>
        <sz val="14"/>
        <rFont val="Times New Roman"/>
        <family val="1"/>
      </rPr>
      <t>L=395M</t>
    </r>
    <phoneticPr fontId="18" type="noConversion"/>
  </si>
  <si>
    <t>燕巢區大遼排水支流護岸、橫山里橫山排水支線排水及角宿排水支線排水等3件治理工程</t>
    <phoneticPr fontId="18" type="noConversion"/>
  </si>
  <si>
    <t>發包後總工程費(元)</t>
    <phoneticPr fontId="18" type="noConversion"/>
  </si>
  <si>
    <t>潮州鎮</t>
    <phoneticPr fontId="18" type="noConversion"/>
  </si>
  <si>
    <t>估計至107年底可請款百分比(%)</t>
    <phoneticPr fontId="18" type="noConversion"/>
  </si>
  <si>
    <t>燕巢區角宿里角宿排水無名橋下游及筆秀排水滾水橋上游渠段護岸治理工程</t>
    <phoneticPr fontId="18" type="noConversion"/>
  </si>
  <si>
    <t>總分期經費(含用地、生態檢核、規劃)
(不含中央管案件)
(千元)
(千元)</t>
    <phoneticPr fontId="18" type="noConversion"/>
  </si>
  <si>
    <r>
      <t>111</t>
    </r>
    <r>
      <rPr>
        <sz val="12"/>
        <color theme="1"/>
        <rFont val="標楷體"/>
        <family val="4"/>
        <charset val="136"/>
      </rPr>
      <t>年度生態檢核工作已核總經費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</si>
  <si>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t>抽水站4CMS及6CMS容量各1座</t>
  </si>
  <si>
    <t>勞務50%</t>
    <phoneticPr fontId="18" type="noConversion"/>
  </si>
  <si>
    <t>1.工程用地徵收案，於9/14召開第1場公聽會，預計11月7日辦理第二次公聽會。
2.委託技術服務勞務案已於9月28日已決標，已於10月12號訂約，預計11月2日與台電管線協調會。</t>
    <phoneticPr fontId="18" type="noConversion"/>
  </si>
  <si>
    <t>工程50%</t>
    <phoneticPr fontId="18" type="noConversion"/>
  </si>
  <si>
    <t>1.本案已取得土地先行使用同意書
2.將依土地是否協議價購取得或徵收取得再行評估</t>
    <phoneticPr fontId="18" type="noConversion"/>
  </si>
  <si>
    <t>自辦設計</t>
    <phoneticPr fontId="18" type="noConversion"/>
  </si>
  <si>
    <t>106-B-11-03-F-001-00-2</t>
    <phoneticPr fontId="18" type="noConversion"/>
  </si>
  <si>
    <r>
      <rPr>
        <sz val="14"/>
        <rFont val="標楷體"/>
        <family val="4"/>
        <charset val="136"/>
      </rPr>
      <t>無用地問題</t>
    </r>
    <phoneticPr fontId="18" type="noConversion"/>
  </si>
  <si>
    <t>嘉義縣</t>
    <phoneticPr fontId="41" type="noConversion"/>
  </si>
  <si>
    <t>分洪箱涵/道</t>
    <phoneticPr fontId="41" type="noConversion"/>
  </si>
  <si>
    <t>無用地問題</t>
    <phoneticPr fontId="18" type="noConversion"/>
  </si>
  <si>
    <t>無用地問題</t>
    <phoneticPr fontId="18" type="noConversion"/>
  </si>
  <si>
    <t>未發包</t>
    <phoneticPr fontId="18" type="noConversion"/>
  </si>
  <si>
    <t>簽辦勞務發包中</t>
    <phoneticPr fontId="18" type="noConversion"/>
  </si>
  <si>
    <r>
      <rPr>
        <sz val="14"/>
        <rFont val="細明體"/>
        <family val="3"/>
        <charset val="136"/>
      </rPr>
      <t>抽水機組</t>
    </r>
    <r>
      <rPr>
        <sz val="14"/>
        <rFont val="Times New Roman"/>
        <family val="1"/>
      </rPr>
      <t>2.5cms</t>
    </r>
    <phoneticPr fontId="18" type="noConversion"/>
  </si>
  <si>
    <t>109/12/30</t>
    <phoneticPr fontId="18" type="noConversion"/>
  </si>
  <si>
    <t>辦理用地取得</t>
    <phoneticPr fontId="18" type="noConversion"/>
  </si>
  <si>
    <t>區變,規劃評估</t>
    <phoneticPr fontId="18" type="noConversion"/>
  </si>
  <si>
    <t>110/12/30</t>
    <phoneticPr fontId="18" type="noConversion"/>
  </si>
  <si>
    <t>二河局支援</t>
    <phoneticPr fontId="18" type="noConversion"/>
  </si>
  <si>
    <t>村落防護</t>
    <phoneticPr fontId="18" type="noConversion"/>
  </si>
  <si>
    <t>區變</t>
  </si>
  <si>
    <t>經授水字第10720207340號</t>
  </si>
  <si>
    <t>測設費50%</t>
  </si>
  <si>
    <t>目前辦理設計及用地取得相關作業中</t>
  </si>
  <si>
    <t>經授水字第10720206880號</t>
  </si>
  <si>
    <t>是(採下水道償金方式辦理)</t>
  </si>
  <si>
    <t>已完工</t>
  </si>
  <si>
    <t>本案已於107年10月17日完工。</t>
  </si>
  <si>
    <t>7/19範圍公告；7/2點交用地範圍樁位，已移交地政事務所進行地籍預割，預計11月底預割完成。</t>
    <phoneticPr fontId="18" type="noConversion"/>
  </si>
  <si>
    <t>更新抽水機組8cms</t>
    <phoneticPr fontId="41" type="noConversion"/>
  </si>
  <si>
    <t>預計勞務標11月底開標</t>
    <phoneticPr fontId="18" type="noConversion"/>
  </si>
  <si>
    <t>預計勞務標12月底開標</t>
    <phoneticPr fontId="18" type="noConversion"/>
  </si>
  <si>
    <t>抽水平台1處</t>
    <phoneticPr fontId="41" type="noConversion"/>
  </si>
  <si>
    <t>無用地問題</t>
    <phoneticPr fontId="18" type="noConversion"/>
  </si>
  <si>
    <t>細部設計作業中。</t>
    <phoneticPr fontId="18" type="noConversion"/>
  </si>
  <si>
    <t>箱涵</t>
    <phoneticPr fontId="18" type="noConversion"/>
  </si>
  <si>
    <r>
      <rPr>
        <sz val="14"/>
        <rFont val="細明體"/>
        <family val="3"/>
        <charset val="136"/>
      </rPr>
      <t>抽水機組</t>
    </r>
    <r>
      <rPr>
        <sz val="14"/>
        <rFont val="Times New Roman"/>
        <family val="1"/>
      </rPr>
      <t>2</t>
    </r>
    <r>
      <rPr>
        <sz val="14"/>
        <rFont val="細明體"/>
        <family val="3"/>
        <charset val="136"/>
      </rPr>
      <t>台
抽水機房</t>
    </r>
    <r>
      <rPr>
        <sz val="14"/>
        <rFont val="Times New Roman"/>
        <family val="1"/>
      </rPr>
      <t>1</t>
    </r>
    <r>
      <rPr>
        <sz val="14"/>
        <rFont val="細明體"/>
        <family val="3"/>
        <charset val="136"/>
      </rPr>
      <t>座</t>
    </r>
    <phoneticPr fontId="18" type="noConversion"/>
  </si>
  <si>
    <t>已發包</t>
  </si>
  <si>
    <t>無</t>
    <phoneticPr fontId="18" type="noConversion"/>
  </si>
  <si>
    <t>106-B-11-06-F-001-00-2</t>
    <phoneticPr fontId="18" type="noConversion"/>
  </si>
  <si>
    <t>-</t>
    <phoneticPr fontId="18" type="noConversion"/>
  </si>
  <si>
    <t>106-B-11-06-F-002-00-0</t>
    <phoneticPr fontId="18" type="noConversion"/>
  </si>
  <si>
    <t>106-B-11-06-F-003-00-0</t>
    <phoneticPr fontId="18" type="noConversion"/>
  </si>
  <si>
    <t>106-B-11-06-F-004-00-0</t>
    <phoneticPr fontId="18" type="noConversion"/>
  </si>
  <si>
    <t>106/12/5</t>
  </si>
  <si>
    <t>107/9/20</t>
  </si>
  <si>
    <t>107/9/28</t>
  </si>
  <si>
    <t>107/11/06</t>
  </si>
  <si>
    <t>106/11/02</t>
  </si>
  <si>
    <t>109/12/31</t>
    <phoneticPr fontId="18" type="noConversion"/>
  </si>
  <si>
    <t>110/04/30</t>
    <phoneticPr fontId="18" type="noConversion"/>
  </si>
  <si>
    <r>
      <rPr>
        <sz val="14"/>
        <rFont val="細明體"/>
        <family val="3"/>
        <charset val="136"/>
      </rPr>
      <t>分洪道、</t>
    </r>
    <r>
      <rPr>
        <sz val="14"/>
        <rFont val="細明體"/>
        <family val="3"/>
        <charset val="136"/>
      </rPr>
      <t>增設抽水設施</t>
    </r>
    <phoneticPr fontId="18" type="noConversion"/>
  </si>
  <si>
    <r>
      <rPr>
        <sz val="14"/>
        <rFont val="細明體"/>
        <family val="3"/>
        <charset val="136"/>
      </rPr>
      <t>抽水機組0.6</t>
    </r>
    <r>
      <rPr>
        <sz val="14"/>
        <rFont val="Times New Roman"/>
        <family val="1"/>
      </rPr>
      <t>cms</t>
    </r>
    <phoneticPr fontId="18" type="noConversion"/>
  </si>
  <si>
    <t>抽水機組1.5cms</t>
    <phoneticPr fontId="18" type="noConversion"/>
  </si>
  <si>
    <t>106/12/5</t>
    <phoneticPr fontId="18" type="noConversion"/>
  </si>
  <si>
    <t>106/11/02</t>
    <phoneticPr fontId="18" type="noConversion"/>
  </si>
  <si>
    <t>107/10/11</t>
    <phoneticPr fontId="18" type="noConversion"/>
  </si>
  <si>
    <t>抽水機組6cms</t>
    <phoneticPr fontId="18" type="noConversion"/>
  </si>
  <si>
    <t>皆公有地
用地費為地上物補償費</t>
    <phoneticPr fontId="18" type="noConversion"/>
  </si>
  <si>
    <r>
      <rPr>
        <sz val="14"/>
        <rFont val="細明體"/>
        <family val="3"/>
        <charset val="136"/>
      </rPr>
      <t>簡易抽水站</t>
    </r>
    <r>
      <rPr>
        <sz val="14"/>
        <rFont val="Times New Roman"/>
        <family val="1"/>
      </rPr>
      <t>/</t>
    </r>
    <r>
      <rPr>
        <sz val="14"/>
        <rFont val="細明體"/>
        <family val="3"/>
        <charset val="136"/>
      </rPr>
      <t>機組1.9cms</t>
    </r>
    <phoneticPr fontId="18" type="noConversion"/>
  </si>
  <si>
    <t>1.用地辦理中 2.11/2提送設計修正至縣府</t>
    <phoneticPr fontId="18" type="noConversion"/>
  </si>
  <si>
    <t>1.用地辦理中2.已完成設計</t>
    <phoneticPr fontId="18" type="noConversion"/>
  </si>
  <si>
    <t>抽水機組5cms</t>
    <phoneticPr fontId="41" type="noConversion"/>
  </si>
  <si>
    <t>1.用地辦理中 2.10/12核定細設</t>
    <phoneticPr fontId="18" type="noConversion"/>
  </si>
  <si>
    <t>抽水機組1.5cms</t>
    <phoneticPr fontId="41" type="noConversion"/>
  </si>
  <si>
    <t>調整池3公頃</t>
    <phoneticPr fontId="18" type="noConversion"/>
  </si>
  <si>
    <t>SV-2107007</t>
    <phoneticPr fontId="41" type="noConversion"/>
  </si>
  <si>
    <t>無用地問題</t>
    <phoneticPr fontId="18" type="noConversion"/>
  </si>
  <si>
    <t>箱涵</t>
    <phoneticPr fontId="18" type="noConversion"/>
  </si>
  <si>
    <t>109/6/30</t>
    <phoneticPr fontId="18" type="noConversion"/>
  </si>
  <si>
    <t>無</t>
    <phoneticPr fontId="18" type="noConversion"/>
  </si>
  <si>
    <t>未發包</t>
    <phoneticPr fontId="18" type="noConversion"/>
  </si>
  <si>
    <t>箱涵</t>
    <phoneticPr fontId="18" type="noConversion"/>
  </si>
  <si>
    <t>不涉及公告</t>
    <phoneticPr fontId="18" type="noConversion"/>
  </si>
  <si>
    <t>設計款50%</t>
    <phoneticPr fontId="18" type="noConversion"/>
  </si>
  <si>
    <t>田寮排水系統分洪治理工程(第一期)</t>
    <phoneticPr fontId="18" type="noConversion"/>
  </si>
  <si>
    <t>8-1</t>
    <phoneticPr fontId="18" type="noConversion"/>
  </si>
  <si>
    <t>分洪箱涵1845公尺</t>
    <phoneticPr fontId="18" type="noConversion"/>
  </si>
  <si>
    <t>武洛溪排水整治工程(新武洛橋~下武洛橋)(含橋梁改建)</t>
    <phoneticPr fontId="18" type="noConversion"/>
  </si>
  <si>
    <t>1.排水路整治720m
(11k+780~12k+500)
2.橋梁改建2座(12K+500下武洛橋、新武洛橋基腳保護)</t>
    <phoneticPr fontId="18" type="noConversion"/>
  </si>
  <si>
    <r>
      <t>1.</t>
    </r>
    <r>
      <rPr>
        <sz val="14"/>
        <rFont val="標楷體"/>
        <family val="4"/>
        <charset val="136"/>
      </rPr>
      <t>排水路改善</t>
    </r>
    <r>
      <rPr>
        <sz val="14"/>
        <rFont val="Times New Roman"/>
        <family val="1"/>
      </rPr>
      <t>1,000m(0k+000~1k+000)
2.</t>
    </r>
    <r>
      <rPr>
        <sz val="14"/>
        <rFont val="標楷體"/>
        <family val="4"/>
        <charset val="136"/>
      </rPr>
      <t>橋梁改建</t>
    </r>
    <r>
      <rPr>
        <sz val="14"/>
        <rFont val="Times New Roman"/>
        <family val="1"/>
      </rPr>
      <t>6</t>
    </r>
    <r>
      <rPr>
        <sz val="14"/>
        <rFont val="標楷體"/>
        <family val="4"/>
        <charset val="136"/>
      </rPr>
      <t>座</t>
    </r>
    <r>
      <rPr>
        <sz val="14"/>
        <rFont val="Times New Roman"/>
        <family val="1"/>
      </rPr>
      <t>(0k+130</t>
    </r>
    <r>
      <rPr>
        <sz val="14"/>
        <rFont val="標楷體"/>
        <family val="4"/>
        <charset val="136"/>
      </rPr>
      <t>無名橋、</t>
    </r>
    <r>
      <rPr>
        <sz val="14"/>
        <rFont val="Times New Roman"/>
        <family val="1"/>
      </rPr>
      <t>0k+460</t>
    </r>
    <r>
      <rPr>
        <sz val="14"/>
        <rFont val="標楷體"/>
        <family val="4"/>
        <charset val="136"/>
      </rPr>
      <t>無名橋、</t>
    </r>
    <r>
      <rPr>
        <sz val="14"/>
        <rFont val="Times New Roman"/>
        <family val="1"/>
      </rPr>
      <t>0k+600</t>
    </r>
    <r>
      <rPr>
        <sz val="14"/>
        <rFont val="標楷體"/>
        <family val="4"/>
        <charset val="136"/>
      </rPr>
      <t>無名橋、</t>
    </r>
    <r>
      <rPr>
        <sz val="14"/>
        <rFont val="Times New Roman"/>
        <family val="1"/>
      </rPr>
      <t>0k+675</t>
    </r>
    <r>
      <rPr>
        <sz val="14"/>
        <rFont val="標楷體"/>
        <family val="4"/>
        <charset val="136"/>
      </rPr>
      <t>無名橋、</t>
    </r>
    <r>
      <rPr>
        <sz val="14"/>
        <rFont val="Times New Roman"/>
        <family val="1"/>
      </rPr>
      <t>0k+730</t>
    </r>
    <r>
      <rPr>
        <sz val="14"/>
        <rFont val="標楷體"/>
        <family val="4"/>
        <charset val="136"/>
      </rPr>
      <t>無名橋及</t>
    </r>
    <r>
      <rPr>
        <sz val="14"/>
        <rFont val="Times New Roman"/>
        <family val="1"/>
      </rPr>
      <t>0k+765</t>
    </r>
    <r>
      <rPr>
        <sz val="14"/>
        <rFont val="標楷體"/>
        <family val="4"/>
        <charset val="136"/>
      </rPr>
      <t>無名橋</t>
    </r>
    <r>
      <rPr>
        <sz val="14"/>
        <rFont val="Times New Roman"/>
        <family val="1"/>
      </rPr>
      <t>)</t>
    </r>
    <phoneticPr fontId="18" type="noConversion"/>
  </si>
  <si>
    <t>虎頭山排水改善工程(含橋梁改建)</t>
    <phoneticPr fontId="18" type="noConversion"/>
  </si>
  <si>
    <t>民治溪排水改善工程(茂林橋(4K+252)~泗林橋)(含橋梁改建)</t>
    <phoneticPr fontId="18" type="noConversion"/>
  </si>
  <si>
    <t>1.排水路改善1,106m(4K+252~5k+358)
2.橋梁改建2座(4K+416 1號版橋、5K+358 三星橋)</t>
    <phoneticPr fontId="18" type="noConversion"/>
  </si>
  <si>
    <r>
      <rPr>
        <sz val="14"/>
        <color theme="1"/>
        <rFont val="標楷體"/>
        <family val="4"/>
        <charset val="136"/>
      </rPr>
      <t>安樂區</t>
    </r>
    <phoneticPr fontId="41" type="noConversion"/>
  </si>
  <si>
    <r>
      <rPr>
        <sz val="14"/>
        <rFont val="標楷體"/>
        <family val="4"/>
        <charset val="136"/>
      </rPr>
      <t>萬巒鄉</t>
    </r>
    <phoneticPr fontId="18" type="noConversion"/>
  </si>
  <si>
    <r>
      <rPr>
        <sz val="14"/>
        <rFont val="標楷體"/>
        <family val="4"/>
        <charset val="136"/>
      </rPr>
      <t>車城鄉</t>
    </r>
    <phoneticPr fontId="18" type="noConversion"/>
  </si>
  <si>
    <r>
      <rPr>
        <sz val="14"/>
        <rFont val="標楷體"/>
        <family val="4"/>
        <charset val="136"/>
      </rPr>
      <t>崁頂鄉</t>
    </r>
  </si>
  <si>
    <r>
      <rPr>
        <sz val="14"/>
        <rFont val="標楷體"/>
        <family val="4"/>
        <charset val="136"/>
      </rPr>
      <t>恆春鎮</t>
    </r>
  </si>
  <si>
    <r>
      <rPr>
        <sz val="14"/>
        <rFont val="標楷體"/>
        <family val="4"/>
        <charset val="136"/>
      </rPr>
      <t>麟洛鄉</t>
    </r>
  </si>
  <si>
    <r>
      <rPr>
        <sz val="14"/>
        <rFont val="標楷體"/>
        <family val="4"/>
        <charset val="136"/>
      </rPr>
      <t>佳冬鄉</t>
    </r>
    <phoneticPr fontId="18" type="noConversion"/>
  </si>
  <si>
    <r>
      <rPr>
        <sz val="14"/>
        <rFont val="標楷體"/>
        <family val="4"/>
        <charset val="136"/>
      </rPr>
      <t>枋山鄉</t>
    </r>
  </si>
  <si>
    <r>
      <rPr>
        <sz val="14"/>
        <rFont val="標楷體"/>
        <family val="4"/>
        <charset val="136"/>
      </rPr>
      <t>東港鎮</t>
    </r>
  </si>
  <si>
    <t>麟洛排水改善工程(第3期)(北麟洛橋~二泊橋)(含橋梁改建)</t>
    <phoneticPr fontId="18" type="noConversion"/>
  </si>
  <si>
    <t>1.排水路改善1,924m(15k+922~17k+846)
2.橋梁改建3座(16k+590開明橋、16k+783　1號版橋及17k+273和成橋)</t>
    <phoneticPr fontId="18" type="noConversion"/>
  </si>
  <si>
    <t>魚池溝排水改善工程(第一期)(含橋梁改建)</t>
    <phoneticPr fontId="18" type="noConversion"/>
  </si>
  <si>
    <r>
      <t>1.</t>
    </r>
    <r>
      <rPr>
        <sz val="14"/>
        <rFont val="標楷體"/>
        <family val="4"/>
        <charset val="136"/>
      </rPr>
      <t>調節池</t>
    </r>
    <r>
      <rPr>
        <sz val="14"/>
        <rFont val="Times New Roman"/>
        <family val="1"/>
      </rPr>
      <t>3ha</t>
    </r>
    <r>
      <rPr>
        <sz val="14"/>
        <rFont val="標楷體"/>
        <family val="4"/>
        <charset val="136"/>
      </rPr>
      <t xml:space="preserve">一座
</t>
    </r>
    <r>
      <rPr>
        <sz val="14"/>
        <rFont val="Times New Roman"/>
        <family val="1"/>
      </rPr>
      <t>2.</t>
    </r>
    <r>
      <rPr>
        <sz val="14"/>
        <rFont val="標楷體"/>
        <family val="4"/>
        <charset val="136"/>
      </rPr>
      <t>護岸改善</t>
    </r>
    <r>
      <rPr>
        <sz val="14"/>
        <rFont val="Times New Roman"/>
        <family val="1"/>
      </rPr>
      <t>1000m(0K+000~1K+000)
3.</t>
    </r>
    <r>
      <rPr>
        <sz val="14"/>
        <rFont val="標楷體"/>
        <family val="4"/>
        <charset val="136"/>
      </rPr>
      <t>橋梁改建</t>
    </r>
    <r>
      <rPr>
        <sz val="14"/>
        <rFont val="Times New Roman"/>
        <family val="1"/>
      </rPr>
      <t>2</t>
    </r>
    <r>
      <rPr>
        <sz val="14"/>
        <rFont val="標楷體"/>
        <family val="4"/>
        <charset val="136"/>
      </rPr>
      <t>座</t>
    </r>
    <r>
      <rPr>
        <sz val="14"/>
        <rFont val="Times New Roman"/>
        <family val="1"/>
      </rPr>
      <t xml:space="preserve">(0K+072 </t>
    </r>
    <r>
      <rPr>
        <sz val="14"/>
        <rFont val="標楷體"/>
        <family val="4"/>
        <charset val="136"/>
      </rPr>
      <t>後廍橋、</t>
    </r>
    <r>
      <rPr>
        <sz val="14"/>
        <rFont val="Times New Roman"/>
        <family val="1"/>
      </rPr>
      <t xml:space="preserve">0K+978 </t>
    </r>
    <r>
      <rPr>
        <sz val="14"/>
        <rFont val="標楷體"/>
        <family val="4"/>
        <charset val="136"/>
      </rPr>
      <t>無名橋</t>
    </r>
    <r>
      <rPr>
        <sz val="14"/>
        <rFont val="Times New Roman"/>
        <family val="1"/>
      </rPr>
      <t>)</t>
    </r>
    <phoneticPr fontId="18" type="noConversion"/>
  </si>
  <si>
    <t>東港第一排水護岸改善工程(不老橋~新溝二號橋)(含橋梁改建)</t>
    <phoneticPr fontId="18" type="noConversion"/>
  </si>
  <si>
    <r>
      <t>1.</t>
    </r>
    <r>
      <rPr>
        <sz val="14"/>
        <rFont val="標楷體"/>
        <family val="4"/>
        <charset val="136"/>
      </rPr>
      <t>排水路改善</t>
    </r>
    <r>
      <rPr>
        <sz val="14"/>
        <rFont val="Times New Roman"/>
        <family val="1"/>
      </rPr>
      <t>1,145m(0k+426~1k+571)
2.</t>
    </r>
    <r>
      <rPr>
        <sz val="14"/>
        <rFont val="標楷體"/>
        <family val="4"/>
        <charset val="136"/>
      </rPr>
      <t>橋梁改建</t>
    </r>
    <r>
      <rPr>
        <sz val="14"/>
        <rFont val="Times New Roman"/>
        <family val="1"/>
      </rPr>
      <t>5</t>
    </r>
    <r>
      <rPr>
        <sz val="14"/>
        <rFont val="標楷體"/>
        <family val="4"/>
        <charset val="136"/>
      </rPr>
      <t>座</t>
    </r>
    <r>
      <rPr>
        <sz val="14"/>
        <rFont val="Times New Roman"/>
        <family val="1"/>
      </rPr>
      <t>(0k+542</t>
    </r>
    <r>
      <rPr>
        <sz val="14"/>
        <rFont val="標楷體"/>
        <family val="4"/>
        <charset val="136"/>
      </rPr>
      <t>無名橋、</t>
    </r>
    <r>
      <rPr>
        <sz val="14"/>
        <rFont val="Times New Roman"/>
        <family val="1"/>
      </rPr>
      <t>0k+858</t>
    </r>
    <r>
      <rPr>
        <sz val="14"/>
        <rFont val="標楷體"/>
        <family val="4"/>
        <charset val="136"/>
      </rPr>
      <t>箱涵、</t>
    </r>
    <r>
      <rPr>
        <sz val="14"/>
        <rFont val="Times New Roman"/>
        <family val="1"/>
      </rPr>
      <t>1k+162</t>
    </r>
    <r>
      <rPr>
        <sz val="14"/>
        <rFont val="標楷體"/>
        <family val="4"/>
        <charset val="136"/>
      </rPr>
      <t>無名橋、</t>
    </r>
    <r>
      <rPr>
        <sz val="14"/>
        <rFont val="Times New Roman"/>
        <family val="1"/>
      </rPr>
      <t>1k+315</t>
    </r>
    <r>
      <rPr>
        <sz val="14"/>
        <rFont val="標楷體"/>
        <family val="4"/>
        <charset val="136"/>
      </rPr>
      <t>新興橋、</t>
    </r>
    <r>
      <rPr>
        <sz val="14"/>
        <rFont val="Times New Roman"/>
        <family val="1"/>
      </rPr>
      <t>1k+571</t>
    </r>
    <r>
      <rPr>
        <sz val="14"/>
        <rFont val="標楷體"/>
        <family val="4"/>
        <charset val="136"/>
      </rPr>
      <t>新溝二號橋</t>
    </r>
    <r>
      <rPr>
        <sz val="14"/>
        <rFont val="Times New Roman"/>
        <family val="1"/>
      </rPr>
      <t>)</t>
    </r>
    <phoneticPr fontId="18" type="noConversion"/>
  </si>
  <si>
    <r>
      <rPr>
        <sz val="12"/>
        <color theme="1"/>
        <rFont val="標楷體"/>
        <family val="4"/>
        <charset val="136"/>
      </rPr>
      <t>市府於移緩濟急會議中表示可於</t>
    </r>
    <r>
      <rPr>
        <sz val="12"/>
        <color theme="1"/>
        <rFont val="Times New Roman"/>
        <family val="1"/>
      </rPr>
      <t>108.6</t>
    </r>
    <r>
      <rPr>
        <sz val="12"/>
        <color theme="1"/>
        <rFont val="標楷體"/>
        <family val="4"/>
        <charset val="136"/>
      </rPr>
      <t>發包</t>
    </r>
    <phoneticPr fontId="108" type="noConversion"/>
  </si>
  <si>
    <t>3-1</t>
    <phoneticPr fontId="18" type="noConversion"/>
  </si>
  <si>
    <t>3-2</t>
    <phoneticPr fontId="18" type="noConversion"/>
  </si>
  <si>
    <t>埔心溪斷面12～斷面64護岸整治工程</t>
  </si>
  <si>
    <t>1.護岸改建及河道浚深1.4公里
2.局部護岸加高改善3.3公里
3.橋樑改建2座(大埔橋、無名橋2)</t>
  </si>
  <si>
    <t>大園區沙圳橋橋梁改建工程</t>
  </si>
  <si>
    <t>沙圳橋橋樑改建</t>
  </si>
  <si>
    <t>預計11/27開標</t>
    <phoneticPr fontId="18" type="noConversion"/>
  </si>
  <si>
    <t>預計12/22開標</t>
    <phoneticPr fontId="18" type="noConversion"/>
  </si>
  <si>
    <t>勞務50%</t>
    <phoneticPr fontId="18" type="noConversion"/>
  </si>
  <si>
    <t>1.工程用地徵收案，於9/27召開第二次公聽會，目前公聽會會議記錄正由地政局審閱中、另地上物查估及市價查估刻正執行中。
2.委託技術服務勞務案已於9月28日已決標，已於10月12號訂約。</t>
  </si>
  <si>
    <t>1.工程用地徵收案，於9/21召開第1場公聽會，公聽會會議紀錄製作中。
2.委託技術服務勞務案已於9月28日已決標，已於10月12號訂約。</t>
  </si>
  <si>
    <t>1.於107.5.30基本設計原則通過
2.於107.10.04辦理第2次細設審查作業，目前工程上網排訂107.12.6資格標開標，併同當日辦理採購審查。</t>
  </si>
  <si>
    <t>現已完成基本設計第2次審查會議，預計108年2月底完成細設，4月完成發包。</t>
  </si>
  <si>
    <t>已開標，11/29規格標，預計12月上旬評審、中旬決標</t>
    <phoneticPr fontId="18" type="noConversion"/>
  </si>
  <si>
    <t>本案工程已於107.11.23公告，預計107.12.13開標</t>
    <phoneticPr fontId="18" type="noConversion"/>
  </si>
  <si>
    <t>107.12.31前提送修正基本設計報告</t>
  </si>
  <si>
    <t>已於107.11.27決標，目前訂約中。</t>
    <phoneticPr fontId="18" type="noConversion"/>
  </si>
  <si>
    <t>無用地問題</t>
    <phoneticPr fontId="18" type="noConversion"/>
  </si>
  <si>
    <t>府建水字第152711號函</t>
    <phoneticPr fontId="18" type="noConversion"/>
  </si>
  <si>
    <t>於9/21交細設，已於10月17日辦理細部設計審查，11月中已上網，預計於12月6日開標。</t>
    <phoneticPr fontId="18" type="noConversion"/>
  </si>
  <si>
    <t>工程案已決標(107.11.21)</t>
    <phoneticPr fontId="18" type="noConversion"/>
  </si>
  <si>
    <t>11/22決標，12/06開工。</t>
    <phoneticPr fontId="18" type="noConversion"/>
  </si>
  <si>
    <t>實際辦理測設日期</t>
    <phoneticPr fontId="18" type="noConversion"/>
  </si>
  <si>
    <t>實際上網</t>
    <phoneticPr fontId="18" type="noConversion"/>
  </si>
  <si>
    <t>辦理用地取得</t>
    <phoneticPr fontId="18" type="noConversion"/>
  </si>
  <si>
    <t>基本設計作業中。</t>
    <phoneticPr fontId="18" type="noConversion"/>
  </si>
  <si>
    <t>本案已於107年11月13日決標，申請路證中。</t>
    <phoneticPr fontId="18" type="noConversion"/>
  </si>
  <si>
    <t>本案訂於107年12月12日召開設計圖說審查。</t>
    <phoneticPr fontId="18" type="noConversion"/>
  </si>
  <si>
    <t>本案訂於107年12月17日召開設計圖說審查。</t>
    <phoneticPr fontId="18" type="noConversion"/>
  </si>
  <si>
    <t>本案訂於107年12月10日召開勞務評選會。</t>
    <phoneticPr fontId="18" type="noConversion"/>
  </si>
  <si>
    <t>本案訂於107年12月20日召開第二次設計審查會。</t>
    <phoneticPr fontId="18" type="noConversion"/>
  </si>
  <si>
    <t>已於107年12月5日函送預算書圖，預計107年12月中旬召開圖書審查。</t>
    <phoneticPr fontId="18" type="noConversion"/>
  </si>
  <si>
    <t>本案已於107年11月14日召開設計審查會，目前簽辦招標程序中。</t>
    <phoneticPr fontId="18" type="noConversion"/>
  </si>
  <si>
    <t>勞務標上網資料準備中</t>
    <phoneticPr fontId="18" type="noConversion"/>
  </si>
  <si>
    <t>勞務費50%</t>
    <phoneticPr fontId="18" type="noConversion"/>
  </si>
  <si>
    <t>辦理現況或落後原因及解決對策</t>
    <phoneticPr fontId="41" type="noConversion"/>
  </si>
  <si>
    <t>佳里區蘇厝寮中排上游段及佳里興中排一護岸治理工程等2件</t>
    <phoneticPr fontId="18" type="noConversion"/>
  </si>
  <si>
    <r>
      <rPr>
        <sz val="14"/>
        <rFont val="標楷體"/>
        <family val="4"/>
        <charset val="136"/>
      </rPr>
      <t>排水路改善18</t>
    </r>
    <r>
      <rPr>
        <sz val="14"/>
        <rFont val="Times New Roman"/>
        <family val="1"/>
      </rPr>
      <t>60</t>
    </r>
    <r>
      <rPr>
        <sz val="14"/>
        <rFont val="標楷體"/>
        <family val="4"/>
        <charset val="136"/>
      </rPr>
      <t>公尺</t>
    </r>
    <phoneticPr fontId="18" type="noConversion"/>
  </si>
  <si>
    <t>12-1</t>
    <phoneticPr fontId="18" type="noConversion"/>
  </si>
  <si>
    <t>12-2</t>
    <phoneticPr fontId="18" type="noConversion"/>
  </si>
  <si>
    <t>鹽水排水治理工程一工區A標</t>
    <phoneticPr fontId="18" type="noConversion"/>
  </si>
  <si>
    <t>鹽水排水治理工程一工區B標</t>
    <phoneticPr fontId="18" type="noConversion"/>
  </si>
  <si>
    <r>
      <rPr>
        <sz val="14"/>
        <rFont val="標楷體"/>
        <family val="4"/>
        <charset val="136"/>
      </rPr>
      <t>排水路</t>
    </r>
    <r>
      <rPr>
        <sz val="14"/>
        <rFont val="Times New Roman"/>
        <family val="1"/>
      </rPr>
      <t>5K+821~6K+241(</t>
    </r>
    <r>
      <rPr>
        <sz val="14"/>
        <rFont val="標楷體"/>
        <family val="4"/>
        <charset val="136"/>
      </rPr>
      <t>一工區</t>
    </r>
    <r>
      <rPr>
        <sz val="14"/>
        <rFont val="Times New Roman"/>
        <family val="1"/>
      </rPr>
      <t>)</t>
    </r>
    <phoneticPr fontId="18" type="noConversion"/>
  </si>
  <si>
    <r>
      <rPr>
        <sz val="14"/>
        <rFont val="標楷體"/>
        <family val="4"/>
        <charset val="136"/>
      </rPr>
      <t>排水路</t>
    </r>
    <r>
      <rPr>
        <sz val="14"/>
        <rFont val="Times New Roman"/>
        <family val="1"/>
      </rPr>
      <t>6K+241~6K+870(</t>
    </r>
    <r>
      <rPr>
        <sz val="14"/>
        <rFont val="標楷體"/>
        <family val="4"/>
        <charset val="136"/>
      </rPr>
      <t>一工區</t>
    </r>
    <r>
      <rPr>
        <sz val="14"/>
        <rFont val="Times New Roman"/>
        <family val="1"/>
      </rPr>
      <t>)</t>
    </r>
    <phoneticPr fontId="18" type="noConversion"/>
  </si>
  <si>
    <t>清水溪排水治理及橋梁改建工程併辦土石標售</t>
    <phoneticPr fontId="18" type="noConversion"/>
  </si>
  <si>
    <r>
      <t>1.</t>
    </r>
    <r>
      <rPr>
        <sz val="14"/>
        <rFont val="標楷體"/>
        <family val="4"/>
        <charset val="136"/>
      </rPr>
      <t>排水路改善</t>
    </r>
    <r>
      <rPr>
        <sz val="14"/>
        <rFont val="Times New Roman"/>
        <family val="1"/>
      </rPr>
      <t>998</t>
    </r>
    <r>
      <rPr>
        <sz val="14"/>
        <rFont val="標楷體"/>
        <family val="4"/>
        <charset val="136"/>
      </rPr>
      <t>公尺</t>
    </r>
    <r>
      <rPr>
        <sz val="14"/>
        <rFont val="Times New Roman"/>
        <family val="1"/>
      </rPr>
      <t>(4k+115~5k+113)
2.</t>
    </r>
    <r>
      <rPr>
        <sz val="14"/>
        <rFont val="標楷體"/>
        <family val="4"/>
        <charset val="136"/>
      </rPr>
      <t>橋梁改建</t>
    </r>
    <r>
      <rPr>
        <sz val="14"/>
        <rFont val="Times New Roman"/>
        <family val="1"/>
      </rPr>
      <t>1</t>
    </r>
    <r>
      <rPr>
        <sz val="14"/>
        <rFont val="標楷體"/>
        <family val="4"/>
        <charset val="136"/>
      </rPr>
      <t>座
無名橋</t>
    </r>
    <r>
      <rPr>
        <sz val="14"/>
        <rFont val="Times New Roman"/>
        <family val="1"/>
      </rPr>
      <t>(5K+105)</t>
    </r>
    <phoneticPr fontId="18" type="noConversion"/>
  </si>
  <si>
    <t>舊趙甲排水幹線(第一期)治理工程併辦土石標售</t>
    <phoneticPr fontId="18" type="noConversion"/>
  </si>
  <si>
    <t>2018/11/06</t>
  </si>
  <si>
    <t>2018/11/29</t>
  </si>
  <si>
    <t>法龍三號堤防治理工程</t>
    <phoneticPr fontId="18" type="noConversion"/>
  </si>
  <si>
    <t>番雅溝排水幹線(第四期)改善及橋梁改建工程併辦土石標售</t>
    <phoneticPr fontId="18" type="noConversion"/>
  </si>
  <si>
    <t>花壇排水(第二期)上游改道及橋梁改建工程併辦土石標售</t>
    <phoneticPr fontId="18" type="noConversion"/>
  </si>
  <si>
    <r>
      <t>1.</t>
    </r>
    <r>
      <rPr>
        <sz val="14"/>
        <rFont val="標楷體"/>
        <family val="4"/>
        <charset val="136"/>
      </rPr>
      <t>排水路改善</t>
    </r>
    <r>
      <rPr>
        <sz val="14"/>
        <rFont val="Times New Roman"/>
        <family val="1"/>
      </rPr>
      <t>1,470</t>
    </r>
    <r>
      <rPr>
        <sz val="14"/>
        <rFont val="標楷體"/>
        <family val="4"/>
        <charset val="136"/>
      </rPr>
      <t>公尺</t>
    </r>
    <r>
      <rPr>
        <sz val="14"/>
        <rFont val="Times New Roman"/>
        <family val="1"/>
      </rPr>
      <t>(5k+785~7k+255)
2.</t>
    </r>
    <r>
      <rPr>
        <sz val="14"/>
        <rFont val="標楷體"/>
        <family val="4"/>
        <charset val="136"/>
      </rPr>
      <t>新建箱涵</t>
    </r>
    <r>
      <rPr>
        <sz val="14"/>
        <rFont val="Times New Roman"/>
        <family val="1"/>
      </rPr>
      <t>1</t>
    </r>
    <r>
      <rPr>
        <sz val="14"/>
        <rFont val="標楷體"/>
        <family val="4"/>
        <charset val="136"/>
      </rPr>
      <t xml:space="preserve">座
</t>
    </r>
    <r>
      <rPr>
        <sz val="14"/>
        <rFont val="Times New Roman"/>
        <family val="1"/>
      </rPr>
      <t>(6k+290)</t>
    </r>
    <phoneticPr fontId="18" type="noConversion"/>
  </si>
  <si>
    <t>東溝排水(第一期)改善工程併辦土石標售</t>
    <phoneticPr fontId="18" type="noConversion"/>
  </si>
  <si>
    <r>
      <rPr>
        <sz val="14"/>
        <rFont val="標楷體"/>
        <family val="4"/>
        <charset val="136"/>
      </rPr>
      <t>排水路改善</t>
    </r>
    <r>
      <rPr>
        <sz val="14"/>
        <rFont val="Times New Roman"/>
        <family val="1"/>
      </rPr>
      <t>1,980</t>
    </r>
    <r>
      <rPr>
        <sz val="14"/>
        <rFont val="標楷體"/>
        <family val="4"/>
        <charset val="136"/>
      </rPr>
      <t>公尺</t>
    </r>
    <r>
      <rPr>
        <sz val="14"/>
        <rFont val="Times New Roman"/>
        <family val="1"/>
      </rPr>
      <t xml:space="preserve">(1k+194~3k+147)
</t>
    </r>
    <r>
      <rPr>
        <sz val="14"/>
        <rFont val="標楷體"/>
        <family val="4"/>
        <charset val="136"/>
      </rPr>
      <t>橋梁改建</t>
    </r>
    <r>
      <rPr>
        <sz val="14"/>
        <rFont val="Times New Roman"/>
        <family val="1"/>
      </rPr>
      <t>2</t>
    </r>
    <r>
      <rPr>
        <sz val="14"/>
        <rFont val="標楷體"/>
        <family val="4"/>
        <charset val="136"/>
      </rPr>
      <t xml:space="preserve">座
</t>
    </r>
    <r>
      <rPr>
        <sz val="14"/>
        <rFont val="Times New Roman"/>
        <family val="1"/>
      </rPr>
      <t>1.</t>
    </r>
    <r>
      <rPr>
        <sz val="14"/>
        <rFont val="標楷體"/>
        <family val="4"/>
        <charset val="136"/>
      </rPr>
      <t>文康二號橋</t>
    </r>
    <r>
      <rPr>
        <sz val="14"/>
        <rFont val="Times New Roman"/>
        <family val="1"/>
      </rPr>
      <t>(1k+622)
2.</t>
    </r>
    <r>
      <rPr>
        <sz val="14"/>
        <rFont val="標楷體"/>
        <family val="4"/>
        <charset val="136"/>
      </rPr>
      <t>太平橋</t>
    </r>
    <r>
      <rPr>
        <sz val="14"/>
        <rFont val="Times New Roman"/>
        <family val="1"/>
      </rPr>
      <t>(3k+147)</t>
    </r>
    <phoneticPr fontId="18" type="noConversion"/>
  </si>
  <si>
    <t>舊社排水(第二期)改善及橋梁改建工程</t>
    <phoneticPr fontId="18" type="noConversion"/>
  </si>
  <si>
    <t>南投縣</t>
    <phoneticPr fontId="41" type="noConversion"/>
  </si>
  <si>
    <t>補助地方之治理工程(不含中央管案件)</t>
    <phoneticPr fontId="18" type="noConversion"/>
  </si>
  <si>
    <r>
      <t>108</t>
    </r>
    <r>
      <rPr>
        <sz val="12"/>
        <color theme="1"/>
        <rFont val="標楷體"/>
        <family val="4"/>
        <charset val="136"/>
      </rPr>
      <t>年度應急工程已核總經費</t>
    </r>
    <r>
      <rPr>
        <sz val="12"/>
        <color theme="1"/>
        <rFont val="Times New Roman"/>
        <family val="1"/>
      </rPr>
      <t>(</t>
    </r>
    <r>
      <rPr>
        <sz val="12"/>
        <color theme="1"/>
        <rFont val="標楷體"/>
        <family val="4"/>
        <charset val="136"/>
      </rPr>
      <t>千元</t>
    </r>
    <r>
      <rPr>
        <sz val="12"/>
        <color theme="1"/>
        <rFont val="Times New Roman"/>
        <family val="1"/>
      </rPr>
      <t>)</t>
    </r>
    <phoneticPr fontId="41" type="noConversion"/>
  </si>
  <si>
    <t>應急工程</t>
    <phoneticPr fontId="18" type="noConversion"/>
  </si>
  <si>
    <r>
      <rPr>
        <sz val="14"/>
        <rFont val="標楷體"/>
        <family val="4"/>
        <charset val="136"/>
      </rPr>
      <t xml:space="preserve">中央補助經費
</t>
    </r>
    <r>
      <rPr>
        <sz val="14"/>
        <rFont val="Times New Roman"/>
        <family val="1"/>
      </rPr>
      <t>(</t>
    </r>
    <r>
      <rPr>
        <sz val="14"/>
        <rFont val="標楷體"/>
        <family val="4"/>
        <charset val="136"/>
      </rPr>
      <t>千元</t>
    </r>
    <r>
      <rPr>
        <sz val="14"/>
        <rFont val="Times New Roman"/>
        <family val="1"/>
      </rPr>
      <t>)</t>
    </r>
    <phoneticPr fontId="41" type="noConversion"/>
  </si>
  <si>
    <r>
      <rPr>
        <sz val="14"/>
        <rFont val="標楷體"/>
        <family val="4"/>
        <charset val="136"/>
      </rPr>
      <t xml:space="preserve">地方自籌經費
</t>
    </r>
    <r>
      <rPr>
        <sz val="14"/>
        <rFont val="Times New Roman"/>
        <family val="1"/>
      </rPr>
      <t>(</t>
    </r>
    <r>
      <rPr>
        <sz val="14"/>
        <rFont val="標楷體"/>
        <family val="4"/>
        <charset val="136"/>
      </rPr>
      <t>千元</t>
    </r>
    <r>
      <rPr>
        <sz val="14"/>
        <rFont val="Times New Roman"/>
        <family val="1"/>
      </rPr>
      <t>)</t>
    </r>
    <phoneticPr fontId="41" type="noConversion"/>
  </si>
  <si>
    <t>件數</t>
    <phoneticPr fontId="18" type="noConversion"/>
  </si>
  <si>
    <t>預計12/25開資格標，12/7評選</t>
    <phoneticPr fontId="18" type="noConversion"/>
  </si>
  <si>
    <t>預計108年4月開標</t>
    <phoneticPr fontId="18" type="noConversion"/>
  </si>
  <si>
    <t>1.縣府於移緩濟急會議中表示可於107.11上網，107.12發包
2.預計12/25上網</t>
    <phoneticPr fontId="18" type="noConversion"/>
  </si>
  <si>
    <t>預計12/21開標</t>
    <phoneticPr fontId="18" type="noConversion"/>
  </si>
  <si>
    <t>1.縣府於移緩濟急會議中表示可於107.11上網，107.12發包
2.預計1/3開標</t>
    <phoneticPr fontId="18" type="noConversion"/>
  </si>
  <si>
    <t>預計12/26開標</t>
    <phoneticPr fontId="18" type="noConversion"/>
  </si>
  <si>
    <t>預計12/27開標</t>
    <phoneticPr fontId="18" type="noConversion"/>
  </si>
  <si>
    <t>預計12/25開標</t>
    <phoneticPr fontId="18" type="noConversion"/>
  </si>
  <si>
    <t>預計12/25開標，12/26評選</t>
    <phoneticPr fontId="18" type="noConversion"/>
  </si>
  <si>
    <t>多次流標請檢討</t>
    <phoneticPr fontId="18" type="noConversion"/>
  </si>
  <si>
    <t>預計12/28開標</t>
    <phoneticPr fontId="18" type="noConversion"/>
  </si>
  <si>
    <t>預計1/10上網</t>
    <phoneticPr fontId="18" type="noConversion"/>
  </si>
  <si>
    <t>預計1/3開標</t>
    <phoneticPr fontId="18" type="noConversion"/>
  </si>
  <si>
    <t>預計1/31上網</t>
    <phoneticPr fontId="18" type="noConversion"/>
  </si>
  <si>
    <t>第八河川局</t>
    <phoneticPr fontId="18" type="noConversion"/>
  </si>
  <si>
    <t>已完工</t>
    <phoneticPr fontId="18" type="noConversion"/>
  </si>
  <si>
    <t>施工中</t>
    <phoneticPr fontId="18" type="noConversion"/>
  </si>
  <si>
    <t xml:space="preserve">已於8/30完工，並於10月30日辦理驗收完成。
</t>
    <phoneticPr fontId="18" type="noConversion"/>
  </si>
  <si>
    <t xml:space="preserve">已於12/6完工，預定於1月中辦理驗收。
</t>
    <phoneticPr fontId="18" type="noConversion"/>
  </si>
  <si>
    <t>10個閘門已安裝完成，已於10/11完工，10/30日驗收完成。</t>
    <phoneticPr fontId="18" type="noConversion"/>
  </si>
  <si>
    <t>已於8/30開工，管線遷移中，已近場試挖協調。</t>
    <phoneticPr fontId="18" type="noConversion"/>
  </si>
  <si>
    <t xml:space="preserve"> </t>
    <phoneticPr fontId="18" type="noConversion"/>
  </si>
  <si>
    <t>無用地問題</t>
    <phoneticPr fontId="18" type="noConversion"/>
  </si>
  <si>
    <t>無</t>
    <phoneticPr fontId="18" type="noConversion"/>
  </si>
  <si>
    <t>未發包</t>
    <phoneticPr fontId="18" type="noConversion"/>
  </si>
  <si>
    <t>施工中</t>
    <phoneticPr fontId="18" type="noConversion"/>
  </si>
  <si>
    <t>停工中</t>
    <phoneticPr fontId="18" type="noConversion"/>
  </si>
  <si>
    <t>已於107.12.24決標，訂約中。</t>
    <phoneticPr fontId="18" type="noConversion"/>
  </si>
  <si>
    <t>因工程影響民眾通行，變更設計簽辦中。</t>
    <phoneticPr fontId="18" type="noConversion"/>
  </si>
  <si>
    <t>因有工廠占用水利地情形及國產署土地，申請鑑界釐清中，目前停工中。</t>
    <phoneticPr fontId="18" type="noConversion"/>
  </si>
  <si>
    <t>否</t>
    <phoneticPr fontId="18" type="noConversion"/>
  </si>
  <si>
    <t>都變</t>
    <phoneticPr fontId="18" type="noConversion"/>
  </si>
  <si>
    <t>無</t>
    <phoneticPr fontId="18" type="noConversion"/>
  </si>
  <si>
    <t>未發包</t>
    <phoneticPr fontId="18" type="noConversion"/>
  </si>
  <si>
    <t>訂約中</t>
    <phoneticPr fontId="18" type="noConversion"/>
  </si>
  <si>
    <t>施工中</t>
    <phoneticPr fontId="18" type="noConversion"/>
  </si>
  <si>
    <t>訂約中</t>
    <phoneticPr fontId="18" type="noConversion"/>
  </si>
  <si>
    <t>府建水字第152711號函</t>
    <phoneticPr fontId="18" type="noConversion"/>
  </si>
  <si>
    <t>訂約中</t>
    <phoneticPr fontId="18" type="noConversion"/>
  </si>
  <si>
    <t>施工中</t>
    <phoneticPr fontId="18" type="noConversion"/>
  </si>
  <si>
    <t>於9/21交細設，已於10月17日辦理細部設計審查，11月中已上網，於12月6日開標決標。</t>
    <phoneticPr fontId="18" type="noConversion"/>
  </si>
  <si>
    <t>工程案已決標(107.11.21)</t>
    <phoneticPr fontId="18" type="noConversion"/>
  </si>
  <si>
    <t>桃園市</t>
    <phoneticPr fontId="41" type="noConversion"/>
  </si>
  <si>
    <t>新竹縣</t>
    <phoneticPr fontId="41" type="noConversion"/>
  </si>
  <si>
    <t>107/7/25</t>
    <phoneticPr fontId="18" type="noConversion"/>
  </si>
  <si>
    <t>新竹市</t>
    <phoneticPr fontId="41" type="noConversion"/>
  </si>
  <si>
    <t>107/7/31</t>
    <phoneticPr fontId="18" type="noConversion"/>
  </si>
  <si>
    <t>苗栗縣</t>
    <phoneticPr fontId="41" type="noConversion"/>
  </si>
  <si>
    <t>-</t>
    <phoneticPr fontId="18" type="noConversion"/>
  </si>
  <si>
    <t>由107年度生態檢核工作計畫辦理後續擴充</t>
    <phoneticPr fontId="18" type="noConversion"/>
  </si>
  <si>
    <t>簽辦預算作業中</t>
    <phoneticPr fontId="18" type="noConversion"/>
  </si>
  <si>
    <t>無</t>
    <phoneticPr fontId="18" type="noConversion"/>
  </si>
  <si>
    <t>已完工</t>
    <phoneticPr fontId="18" type="noConversion"/>
  </si>
  <si>
    <t>108.01.18提送修正細部設計書圖</t>
    <phoneticPr fontId="18" type="noConversion"/>
  </si>
  <si>
    <t>108.01.03開標</t>
    <phoneticPr fontId="18" type="noConversion"/>
  </si>
  <si>
    <t>108.01.04召開流廢標會議</t>
    <phoneticPr fontId="18" type="noConversion"/>
  </si>
  <si>
    <t>108.01.31前請設計公司提送細部設計</t>
    <phoneticPr fontId="18" type="noConversion"/>
  </si>
  <si>
    <t>107.12.27右岸箱涵鋼筋組立</t>
  </si>
  <si>
    <t>107.12.27移採購
預計2月初上網</t>
    <phoneticPr fontId="18" type="noConversion"/>
  </si>
  <si>
    <t>108.01.31前請設計公司提送細部設計</t>
  </si>
  <si>
    <t>107.12.27簽辦工程款撥付</t>
    <phoneticPr fontId="18" type="noConversion"/>
  </si>
  <si>
    <t>107.12.31預計開工日</t>
    <phoneticPr fontId="18" type="noConversion"/>
  </si>
  <si>
    <t>108.01.02移採購
預計2月初上網</t>
    <phoneticPr fontId="18" type="noConversion"/>
  </si>
  <si>
    <t>108.01.04提送修正細部設計</t>
  </si>
  <si>
    <t>無用地問題</t>
    <phoneticPr fontId="18" type="noConversion"/>
  </si>
  <si>
    <t>區變</t>
    <phoneticPr fontId="18" type="noConversion"/>
  </si>
  <si>
    <t>108.01.09基本設計審查</t>
    <phoneticPr fontId="18" type="noConversion"/>
  </si>
  <si>
    <t>108.01.20提送細部設計修正</t>
    <phoneticPr fontId="18" type="noConversion"/>
  </si>
  <si>
    <t>細部設計圖修正</t>
    <phoneticPr fontId="18" type="noConversion"/>
  </si>
  <si>
    <t>108.01.07施工前協調會</t>
    <phoneticPr fontId="18" type="noConversion"/>
  </si>
  <si>
    <t>108.01.20前召開細部設計審查(2)</t>
    <phoneticPr fontId="18" type="noConversion"/>
  </si>
  <si>
    <t>107.12.27右案2K+095~2K+338土坡整理</t>
    <phoneticPr fontId="18" type="noConversion"/>
  </si>
  <si>
    <t>108.01.09施工前協調會</t>
    <phoneticPr fontId="18" type="noConversion"/>
  </si>
  <si>
    <t>辦理用地取得中</t>
    <phoneticPr fontId="18" type="noConversion"/>
  </si>
  <si>
    <t xml:space="preserve">左岸3k+760~3k+780.3k+700~3k+720防洪牆模板組立混凝土澆置
</t>
    <phoneticPr fontId="18" type="noConversion"/>
  </si>
  <si>
    <t>鋼板樁水平支撐打設
(落後原因:圖面辦理變更設計,8/21-12/7辦理不記工期)</t>
    <phoneticPr fontId="18" type="noConversion"/>
  </si>
  <si>
    <t>護岸0+760~0+772鋼筋及模板組立，護岸0+760~0+772混凝土澆置</t>
    <phoneticPr fontId="18" type="noConversion"/>
  </si>
  <si>
    <t>管線會勘.台電遷移.5T.2T混凝土塊施作.臨時便道打設</t>
    <phoneticPr fontId="18" type="noConversion"/>
  </si>
  <si>
    <t>無用地問題</t>
    <phoneticPr fontId="18" type="noConversion"/>
  </si>
  <si>
    <t>停工中</t>
    <phoneticPr fontId="18" type="noConversion"/>
  </si>
  <si>
    <t>108.01.07前回收書面意見</t>
    <phoneticPr fontId="18" type="noConversion"/>
  </si>
  <si>
    <t>108.01.04開標</t>
    <phoneticPr fontId="18" type="noConversion"/>
  </si>
  <si>
    <t>訂約中</t>
    <phoneticPr fontId="18" type="noConversion"/>
  </si>
  <si>
    <t>107/12/28第5次開標(資格審查一家，擇期召開審查會)</t>
    <phoneticPr fontId="18" type="noConversion"/>
  </si>
  <si>
    <t>工區一施作</t>
    <phoneticPr fontId="18" type="noConversion"/>
  </si>
  <si>
    <t>1.右岸新設護岸A段鋼板樁打設
2.右岸新設護岸B段點井抽水</t>
    <phoneticPr fontId="18" type="noConversion"/>
  </si>
  <si>
    <t>電桿遷移中</t>
    <phoneticPr fontId="18" type="noConversion"/>
  </si>
  <si>
    <t>備料中</t>
    <phoneticPr fontId="18" type="noConversion"/>
  </si>
  <si>
    <t>107.11.25開工
3K+740格樑(二)開挖、鋼筋、模板組立及混凝土澆置完成</t>
    <phoneticPr fontId="18" type="noConversion"/>
  </si>
  <si>
    <t>施工前準備</t>
    <phoneticPr fontId="18" type="noConversion"/>
  </si>
  <si>
    <t>工區一0K+080~0K+120牆身工程施作.</t>
    <phoneticPr fontId="18" type="noConversion"/>
  </si>
  <si>
    <t>材料送審作業中及施工前備料</t>
    <phoneticPr fontId="18" type="noConversion"/>
  </si>
  <si>
    <t>1.抽水站站體鋼板樁打設</t>
    <phoneticPr fontId="18" type="noConversion"/>
  </si>
  <si>
    <t>107/12/03開工
因台電電桿問題申報停工</t>
    <phoneticPr fontId="18" type="noConversion"/>
  </si>
  <si>
    <t>1.掌潭埤抽水站發電機房筏式基礎鋼筋模板施作
2.掌潭中排抽水站發電機房筏式基礎鋼筋模板施作</t>
    <phoneticPr fontId="18" type="noConversion"/>
  </si>
  <si>
    <t>107/12/05開工
備料送審作業中</t>
    <phoneticPr fontId="18" type="noConversion"/>
  </si>
  <si>
    <t>107/12/19決標</t>
    <phoneticPr fontId="18" type="noConversion"/>
  </si>
  <si>
    <t>1.防汛護岸0K+280~0K+455假設工程打設
2.防汛護岸0K+280~0K+455既有構造物打除及土方開挖及140PC鋪底</t>
    <phoneticPr fontId="18" type="noConversion"/>
  </si>
  <si>
    <t>0K+214~0K+220、4K+224.2~0K+244牆身工程施作</t>
    <phoneticPr fontId="18" type="noConversion"/>
  </si>
  <si>
    <t>107/12/7竣工</t>
    <phoneticPr fontId="18" type="noConversion"/>
  </si>
  <si>
    <t>1.計畫書及材料送審</t>
    <phoneticPr fontId="18" type="noConversion"/>
  </si>
  <si>
    <t>1.既有構造物打除
2.站體開挖</t>
    <phoneticPr fontId="18" type="noConversion"/>
  </si>
  <si>
    <t>已於106年12月4日完成都市計畫變更公告</t>
    <phoneticPr fontId="18" type="noConversion"/>
  </si>
  <si>
    <t>106/07/03</t>
    <phoneticPr fontId="18" type="noConversion"/>
  </si>
  <si>
    <t>經授水字第10620207620號</t>
    <phoneticPr fontId="18" type="noConversion"/>
  </si>
  <si>
    <t>已辦理用地取得第1場公聽會。</t>
    <phoneticPr fontId="18" type="noConversion"/>
  </si>
  <si>
    <t>委託服務計畫書簽辦中。</t>
    <phoneticPr fontId="18" type="noConversion"/>
  </si>
  <si>
    <t>規劃評估</t>
    <phoneticPr fontId="18" type="noConversion"/>
  </si>
  <si>
    <t>109/9/30</t>
    <phoneticPr fontId="18" type="noConversion"/>
  </si>
  <si>
    <t>110/9/30</t>
    <phoneticPr fontId="18" type="noConversion"/>
  </si>
  <si>
    <t>辦理用地取得</t>
    <phoneticPr fontId="18" type="noConversion"/>
  </si>
  <si>
    <t>雲林縣</t>
    <phoneticPr fontId="41" type="noConversion"/>
  </si>
  <si>
    <t>是(為林務局管理保安林地之既有道路)</t>
    <phoneticPr fontId="18" type="noConversion"/>
  </si>
  <si>
    <t>改為委外設計預定12月初上網公告</t>
    <phoneticPr fontId="18" type="noConversion"/>
  </si>
  <si>
    <t>75年6月6日府建水字第148710號函公告</t>
    <phoneticPr fontId="18" type="noConversion"/>
  </si>
  <si>
    <t>施工中</t>
    <phoneticPr fontId="18" type="noConversion"/>
  </si>
  <si>
    <t>未發包</t>
    <phoneticPr fontId="18" type="noConversion"/>
  </si>
  <si>
    <t>施工中，因管線遷移工期展延至108/1/25</t>
    <phoneticPr fontId="18" type="noConversion"/>
  </si>
  <si>
    <t>已完成協議價購，目前辦理土地移轉中。其中一筆土地為廟宇所有，按宗教禮俗相關規定，已於12月23日召開刻正取得本府民政處同意。</t>
    <phoneticPr fontId="18" type="noConversion"/>
  </si>
  <si>
    <t>已拆除地上建物，並發放救濟金完成，辦理工程設計中。</t>
    <phoneticPr fontId="18" type="noConversion"/>
  </si>
  <si>
    <t>花蓮縣</t>
    <phoneticPr fontId="41" type="noConversion"/>
  </si>
  <si>
    <t>備標中</t>
    <phoneticPr fontId="18" type="noConversion"/>
  </si>
  <si>
    <t>本案已於107年7月19日決標，並於8月2日開工，目前施工中，預計108年1月17日完工。</t>
    <phoneticPr fontId="18" type="noConversion"/>
  </si>
  <si>
    <t>辦理用地範圍線劃設相關事宜中(用地範圍線已於107年9月14日函送水利署辦理審查)，已於11月12日審議，已將修正資料於12/13送水利署審議中。</t>
    <phoneticPr fontId="18" type="noConversion"/>
  </si>
  <si>
    <t>本工程勞務案已於107年11月9日召開評選會議，訂約中。</t>
    <phoneticPr fontId="18" type="noConversion"/>
  </si>
  <si>
    <t>本案已於107年6月7日開工，目前俟台電供電後即可報竣。</t>
    <phoneticPr fontId="18" type="noConversion"/>
  </si>
  <si>
    <t>本案已於107年11月30日治理計畫與用地範圍線核定，後續辦理用地取得及設計相關事宜。</t>
    <phoneticPr fontId="18" type="noConversion"/>
  </si>
  <si>
    <t xml:space="preserve">本案已於107年8月21日開工，目前停工中，待台電電桿遷移後進場施作，預計3月初報竣。
(元旦期間12/18~1/2跟108年1/20~2/20交通管制不能施作工程) </t>
    <phoneticPr fontId="18" type="noConversion"/>
  </si>
  <si>
    <t>無用地問題</t>
    <phoneticPr fontId="18" type="noConversion"/>
  </si>
  <si>
    <t>無</t>
    <phoneticPr fontId="18" type="noConversion"/>
  </si>
  <si>
    <t>施工中</t>
    <phoneticPr fontId="18" type="noConversion"/>
  </si>
  <si>
    <t>本案已於107年11月2日開工，目前施工中。</t>
    <phoneticPr fontId="18" type="noConversion"/>
  </si>
  <si>
    <t>本案已於107年11月29日開工，目前施工中。</t>
    <phoneticPr fontId="18" type="noConversion"/>
  </si>
  <si>
    <t>本案已於107年12月3日開工，目前施工中。</t>
    <phoneticPr fontId="18" type="noConversion"/>
  </si>
  <si>
    <t>本案已於107年11月16日開工，目前施工中。</t>
    <phoneticPr fontId="18" type="noConversion"/>
  </si>
  <si>
    <t>本案已於107年12月14日開工，，目前施工中。</t>
    <phoneticPr fontId="18" type="noConversion"/>
  </si>
  <si>
    <t>本案已於107年11月26日開工，目前施工中。</t>
    <phoneticPr fontId="18" type="noConversion"/>
  </si>
  <si>
    <t>本案已於107年12月22日決標。</t>
    <phoneticPr fontId="18" type="noConversion"/>
  </si>
  <si>
    <t>本案已於107年10月29日開工，目前施工中。</t>
    <phoneticPr fontId="18" type="noConversion"/>
  </si>
  <si>
    <t>本案已於107年10月9日開工，目前施工中。</t>
    <phoneticPr fontId="18" type="noConversion"/>
  </si>
  <si>
    <t>本案已於107年10月30日開工，目前施工中。</t>
    <phoneticPr fontId="18" type="noConversion"/>
  </si>
  <si>
    <t>本案已於107年11月29日決標，俟台電管線遷移完後即可開工。</t>
    <phoneticPr fontId="18" type="noConversion"/>
  </si>
  <si>
    <t>本案已於107年10月16日開工，目前施工中。</t>
    <phoneticPr fontId="18" type="noConversion"/>
  </si>
  <si>
    <t>本案已於107年10月26日開工，目前施工中。</t>
    <phoneticPr fontId="18" type="noConversion"/>
  </si>
  <si>
    <t>本案已於107年10月12日開工，目前施工中。</t>
    <phoneticPr fontId="18" type="noConversion"/>
  </si>
  <si>
    <t>本案已於107年11月26日開工，目前施工中。</t>
    <phoneticPr fontId="18" type="noConversion"/>
  </si>
  <si>
    <t>本案已於107年11月29日開工，目前施工中。</t>
    <phoneticPr fontId="18" type="noConversion"/>
  </si>
  <si>
    <t>本案已於107年11月23日開工，目前施工中。</t>
    <phoneticPr fontId="18" type="noConversion"/>
  </si>
  <si>
    <t>本案係「106年度高雄市美昌街及鎮東三街抽水站設備改善作業」後續擴充工程，原相同設計機組再擴充一台辦理後續擴充作業中，目前已於12月14日議定完成。</t>
    <phoneticPr fontId="18" type="noConversion"/>
  </si>
  <si>
    <t>本案已於107年10月24日開工，目前施工中。</t>
    <phoneticPr fontId="18" type="noConversion"/>
  </si>
  <si>
    <t>本案已於107年11月22日開工，目前施工中。</t>
    <phoneticPr fontId="18" type="noConversion"/>
  </si>
  <si>
    <t>本案已於107年11月16日開工，目前施工中。</t>
    <phoneticPr fontId="18" type="noConversion"/>
  </si>
  <si>
    <t>本案已於107年11月30日開工，目前施工中。</t>
    <phoneticPr fontId="18" type="noConversion"/>
  </si>
  <si>
    <t>本案已於107年10月25日開工，目前施工中。</t>
    <phoneticPr fontId="18" type="noConversion"/>
  </si>
  <si>
    <t>本案已於107年11月28日開工，目前施工中。</t>
    <phoneticPr fontId="18" type="noConversion"/>
  </si>
  <si>
    <t>本案已於107年12月3日開工，目前施工中。</t>
    <phoneticPr fontId="18" type="noConversion"/>
  </si>
  <si>
    <t>本案已於107年12月22日開工，目前施工中。</t>
    <phoneticPr fontId="18" type="noConversion"/>
  </si>
  <si>
    <t>高雄市</t>
    <phoneticPr fontId="41" type="noConversion"/>
  </si>
  <si>
    <t>否</t>
    <phoneticPr fontId="18" type="noConversion"/>
  </si>
  <si>
    <t>無</t>
    <phoneticPr fontId="18" type="noConversion"/>
  </si>
  <si>
    <t>經授水字第10220208261號</t>
    <phoneticPr fontId="18" type="noConversion"/>
  </si>
  <si>
    <t>委測中:二次工程公聽會完成用地取得作業中;委外設計勞務標於107年10/25日決標</t>
    <phoneticPr fontId="18" type="noConversion"/>
  </si>
  <si>
    <t>委測中:委外設計勞務標於11月6日決標</t>
    <phoneticPr fontId="18" type="noConversion"/>
  </si>
  <si>
    <t>委測中:委外設計勞務標於11月29日決標</t>
    <phoneticPr fontId="18" type="noConversion"/>
  </si>
  <si>
    <t>委測中:委外設計勞務招標於11月29日決標</t>
    <phoneticPr fontId="18" type="noConversion"/>
  </si>
  <si>
    <r>
      <rPr>
        <sz val="14"/>
        <rFont val="標楷體"/>
        <family val="4"/>
        <charset val="136"/>
      </rPr>
      <t>無用地問題</t>
    </r>
    <phoneticPr fontId="18" type="noConversion"/>
  </si>
  <si>
    <t>無用地問題</t>
    <phoneticPr fontId="18" type="noConversion"/>
  </si>
  <si>
    <t>經授水字第10220205181號</t>
    <phoneticPr fontId="18" type="noConversion"/>
  </si>
  <si>
    <t>已發包</t>
    <phoneticPr fontId="18" type="noConversion"/>
  </si>
  <si>
    <t xml:space="preserve"> 訂約中:</t>
    <phoneticPr fontId="18" type="noConversion"/>
  </si>
  <si>
    <t>招標中:於12/25日開標因廠商未達3家流標,預計108年1月中旬第2次開標。</t>
    <phoneticPr fontId="18" type="noConversion"/>
  </si>
  <si>
    <t>彰化縣</t>
    <phoneticPr fontId="41" type="noConversion"/>
  </si>
  <si>
    <t>落後</t>
    <phoneticPr fontId="18" type="noConversion"/>
  </si>
  <si>
    <t>訂約中</t>
    <phoneticPr fontId="18" type="noConversion"/>
  </si>
  <si>
    <t>7/26開工，已請第二期款(90%)。</t>
    <phoneticPr fontId="18" type="noConversion"/>
  </si>
  <si>
    <t>1.已完成用地清查。
2.107/12/20召開地方說明會，修正後治理計畫書、圖審查中。</t>
    <phoneticPr fontId="18" type="noConversion"/>
  </si>
  <si>
    <t>8/10開工，變更設計完成，趕工中。</t>
    <phoneticPr fontId="18" type="noConversion"/>
  </si>
  <si>
    <t>10/19上網後流標三次，重新檢討後於11/27上網，至12/27又流標四次(0家)，因地方意見分歧目前下架檢討中。</t>
    <phoneticPr fontId="18" type="noConversion"/>
  </si>
  <si>
    <t>12/4上網，12/25決標。</t>
    <phoneticPr fontId="18" type="noConversion"/>
  </si>
  <si>
    <t>7/16範圍公告，9/6點交用地範圍樁位，預計108年1月底完成地籍預割。</t>
    <phoneticPr fontId="18" type="noConversion"/>
  </si>
  <si>
    <t>9/13決標，12/05開工。</t>
    <phoneticPr fontId="18" type="noConversion"/>
  </si>
  <si>
    <t>10/26復工，已請第二期款(90%)。</t>
    <phoneticPr fontId="18" type="noConversion"/>
  </si>
  <si>
    <t>9/1開工，先前因地主農作物收成致進度落後，現進度正常。</t>
    <phoneticPr fontId="18" type="noConversion"/>
  </si>
  <si>
    <t>9/1開工，進度正常。</t>
    <phoneticPr fontId="18" type="noConversion"/>
  </si>
  <si>
    <t>5/17範圍公告；5/25點交用地範圍樁位。已於12/6召開價購會議，預計108/2/20取得評定市價。</t>
    <phoneticPr fontId="18" type="noConversion"/>
  </si>
  <si>
    <t>分標後本工程A標無用地問題，12/28地方說明會，目前細設作業中。</t>
    <phoneticPr fontId="18" type="noConversion"/>
  </si>
  <si>
    <t>7/19範圍公告；8/2完成地籍預割，11/16第一場公聽會，12/28召開第二場公聽會，預計108/2/18簽准興辦事業計畫。</t>
    <phoneticPr fontId="18" type="noConversion"/>
  </si>
  <si>
    <t>12/06開標(3家)，12/12召開評選會，12/25保留決標(未進底價)，簽辦超底價決標程序中。</t>
    <phoneticPr fontId="18" type="noConversion"/>
  </si>
  <si>
    <t>3/21範圍公告，10/15第一場公聽會。11/28第2場公聽會，預計1/30簽准興辦事業計畫。</t>
    <phoneticPr fontId="18" type="noConversion"/>
  </si>
  <si>
    <t>10/18決標，12/07開工。</t>
    <phoneticPr fontId="18" type="noConversion"/>
  </si>
  <si>
    <t>10/30決標，12/10開工。</t>
    <phoneticPr fontId="18" type="noConversion"/>
  </si>
  <si>
    <t>12/3上網，12/25開標(1家)，12/26評選通過，1/03價格標。</t>
    <phoneticPr fontId="18" type="noConversion"/>
  </si>
  <si>
    <t>施工中</t>
    <phoneticPr fontId="18" type="noConversion"/>
  </si>
  <si>
    <t>12/12細部設計審查通過，簽辦上網中。</t>
    <phoneticPr fontId="18" type="noConversion"/>
  </si>
  <si>
    <t>11/14決標，12/16開工。</t>
    <phoneticPr fontId="18" type="noConversion"/>
  </si>
  <si>
    <t>11/21細設審查，預算書已簽准，簽辦上網中。</t>
    <phoneticPr fontId="18" type="noConversion"/>
  </si>
  <si>
    <t>12/27基設複審通過，細部設計中。</t>
    <phoneticPr fontId="18" type="noConversion"/>
  </si>
  <si>
    <t>11/16細設審查，預算書已簽准，簽辦上網中。</t>
    <phoneticPr fontId="18" type="noConversion"/>
  </si>
  <si>
    <t>12/12地方說明會，細設已提送，預計1月中審查。</t>
    <phoneticPr fontId="18" type="noConversion"/>
  </si>
  <si>
    <t>11/28上網，12/20決標。</t>
    <phoneticPr fontId="18" type="noConversion"/>
  </si>
  <si>
    <t>12/03上網，12/18流標(0家)，12/25流標(0家)，預計108/1/3開標。</t>
    <phoneticPr fontId="18" type="noConversion"/>
  </si>
  <si>
    <t>細部設計已提送，審查中。</t>
    <phoneticPr fontId="18" type="noConversion"/>
  </si>
  <si>
    <t>本案委託第六河川局代辦。
11/27，12/05，12/12流標，12/28第四次流標，預計1/15再開標。</t>
    <phoneticPr fontId="18" type="noConversion"/>
  </si>
  <si>
    <t>11/29上網，12/20決標。</t>
    <phoneticPr fontId="18" type="noConversion"/>
  </si>
  <si>
    <t>本案委託第六河川局代辦。
12/11決標。</t>
    <phoneticPr fontId="18" type="noConversion"/>
  </si>
  <si>
    <t>12/10細部設計審，修正中。</t>
    <phoneticPr fontId="18" type="noConversion"/>
  </si>
  <si>
    <t>11/07細設審查，預算書已簽准，簽辦上網中。</t>
    <phoneticPr fontId="18" type="noConversion"/>
  </si>
  <si>
    <t>細部設計12/20審查，修正中。</t>
    <phoneticPr fontId="18" type="noConversion"/>
  </si>
  <si>
    <t>無</t>
    <phoneticPr fontId="18" type="noConversion"/>
  </si>
  <si>
    <t>-</t>
    <phoneticPr fontId="18" type="noConversion"/>
  </si>
  <si>
    <t>辦理用地取得。目前先就萬代橋至仁德一號橋右岸分三標，先取土地同意書進行設計，一工區預計108.1.8開標，二、三工區108.1.3開標</t>
    <phoneticPr fontId="18" type="noConversion"/>
  </si>
  <si>
    <t>未發包</t>
    <phoneticPr fontId="18" type="noConversion"/>
  </si>
  <si>
    <t>已完成用地清查。107/12/20召開地方說明會，修正後治理計畫書、圖審查中。</t>
    <phoneticPr fontId="18" type="noConversion"/>
  </si>
  <si>
    <t>1.已於107年12月14日函送用地範圍圖籍至水利署公告作業中。
2.於107年10月16日請測量公司辦理樁位測定。</t>
    <phoneticPr fontId="18" type="noConversion"/>
  </si>
  <si>
    <t>基本設計已提送，審查中。</t>
    <phoneticPr fontId="18" type="noConversion"/>
  </si>
  <si>
    <t>1.已於107年12月14日函送用地範圍圖籍至水利署公告作業中。
2.於107年12月17日點交樁位予新化地所辦理地籍預為分割。</t>
    <phoneticPr fontId="18" type="noConversion"/>
  </si>
  <si>
    <t>1.已於107年11月21日函送用地範圍圖籍至水利署公告作業中。
2.於107年11月2日請測量公司辦理樁位測定。</t>
    <phoneticPr fontId="18" type="noConversion"/>
  </si>
  <si>
    <t>107/8/10</t>
    <phoneticPr fontId="18" type="noConversion"/>
  </si>
  <si>
    <t>無用地問題</t>
    <phoneticPr fontId="18" type="noConversion"/>
  </si>
  <si>
    <t>無</t>
    <phoneticPr fontId="18" type="noConversion"/>
  </si>
  <si>
    <t>否</t>
    <phoneticPr fontId="18" type="noConversion"/>
  </si>
  <si>
    <t>都變</t>
    <phoneticPr fontId="18" type="noConversion"/>
  </si>
  <si>
    <t>無</t>
    <phoneticPr fontId="41" type="noConversion"/>
  </si>
  <si>
    <t>未發包</t>
    <phoneticPr fontId="18" type="noConversion"/>
  </si>
  <si>
    <t>施工中</t>
    <phoneticPr fontId="18" type="noConversion"/>
  </si>
  <si>
    <t>3次流標後，經重新預算檢討，於107/12/17送發包中心辦理發包</t>
    <phoneticPr fontId="18" type="noConversion"/>
  </si>
  <si>
    <t>1.用地辦理中 2.細設中</t>
    <phoneticPr fontId="18" type="noConversion"/>
  </si>
  <si>
    <t>1.用地辦理中 2.12/27細設審查</t>
    <phoneticPr fontId="18" type="noConversion"/>
  </si>
  <si>
    <t>1.材料設備送審 2.防潮堤頂混凝土破碎及AC開挖</t>
    <phoneticPr fontId="18" type="noConversion"/>
  </si>
  <si>
    <t>1.用地辦理中 2.12/11細設審查會，108/1/9送細設修正</t>
    <phoneticPr fontId="18" type="noConversion"/>
  </si>
  <si>
    <t xml:space="preserve">1.用地辦理中 2.12/25.細設審查，依審查意見修正中 </t>
    <phoneticPr fontId="18" type="noConversion"/>
  </si>
  <si>
    <t>1.用地辦理中 2.已完成設計</t>
    <phoneticPr fontId="18" type="noConversion"/>
  </si>
  <si>
    <t>1.用地辦理中 2.12/26規規劃檢討審查。</t>
    <phoneticPr fontId="18" type="noConversion"/>
  </si>
  <si>
    <t>1.用地辦理中  2.12/11辦理細設審查會，12/28送細設修正版</t>
    <phoneticPr fontId="18" type="noConversion"/>
  </si>
  <si>
    <t>1.用地辦理中 2.108/1/10辦理細設審查</t>
    <phoneticPr fontId="18" type="noConversion"/>
  </si>
  <si>
    <t>1.用地辦理中 2.排水路施作</t>
    <phoneticPr fontId="18" type="noConversion"/>
  </si>
  <si>
    <t>無用地問題</t>
    <phoneticPr fontId="18" type="noConversion"/>
  </si>
  <si>
    <t>無</t>
    <phoneticPr fontId="18" type="noConversion"/>
  </si>
  <si>
    <t>開口契約
107/4/18</t>
    <phoneticPr fontId="18" type="noConversion"/>
  </si>
  <si>
    <t>細設中，預計108/1/8辦理細設審查</t>
    <phoneticPr fontId="18" type="noConversion"/>
  </si>
  <si>
    <t>屏東縣</t>
    <phoneticPr fontId="41" type="noConversion"/>
  </si>
  <si>
    <t>107/8/10</t>
    <phoneticPr fontId="18" type="noConversion"/>
  </si>
  <si>
    <t>勞務標上網資料準備中</t>
    <phoneticPr fontId="18" type="noConversion"/>
  </si>
  <si>
    <t>計畫用地範圍皆為公有地</t>
    <phoneticPr fontId="18" type="noConversion"/>
  </si>
  <si>
    <t>未發包</t>
    <phoneticPr fontId="18" type="noConversion"/>
  </si>
  <si>
    <t>訂約中</t>
    <phoneticPr fontId="18" type="noConversion"/>
  </si>
  <si>
    <t>施工中</t>
    <phoneticPr fontId="18" type="noConversion"/>
  </si>
  <si>
    <t>目前辦理用地取得，107.4.3已召開第一次公聽會，107.5.15已召開第二次公聽會，107.5.31已完成地上物查估，107.6.4已取得評定市價，繕造清冊中;107.8.29召開第1次協議價購會議。勞務標部分已於107.9.10決標。工程部分預計109/1/7開標</t>
    <phoneticPr fontId="18" type="noConversion"/>
  </si>
  <si>
    <t>12/28決標，簽訂契約中。</t>
  </si>
  <si>
    <t>已發包</t>
    <phoneticPr fontId="18" type="noConversion"/>
  </si>
  <si>
    <t>12/20決標</t>
    <phoneticPr fontId="18" type="noConversion"/>
  </si>
  <si>
    <t>12/5決標</t>
    <phoneticPr fontId="18" type="noConversion"/>
  </si>
  <si>
    <t>累計工期96工作天，實作內容：1.ECOK+000~101.5及EBOK+000~226路段左側土方開挖。2.ECOK+105.5~205.5及EAOK+000~222路段右側頂版鋼筋綁紮、模板組立。3.EC0k+000-101.5右側新作暗溝及EB0k+000-226路段左側新作暗溝PC模板組立、混凝土澆置，待變更設計後修正進度。</t>
    <phoneticPr fontId="18" type="noConversion"/>
  </si>
  <si>
    <t>無用地問題</t>
    <phoneticPr fontId="18" type="noConversion"/>
  </si>
  <si>
    <t>無</t>
    <phoneticPr fontId="18" type="noConversion"/>
  </si>
  <si>
    <t>計畫用地範圍皆為公有地</t>
    <phoneticPr fontId="18" type="noConversion"/>
  </si>
  <si>
    <t>不涉及公告</t>
    <phoneticPr fontId="18" type="noConversion"/>
  </si>
  <si>
    <t>訂約中</t>
    <phoneticPr fontId="18" type="noConversion"/>
  </si>
  <si>
    <t>施工中</t>
    <phoneticPr fontId="18" type="noConversion"/>
  </si>
  <si>
    <t>本案於107年12月25日第四次開標流標，已辦理第五次招標作業，開標日期為108年1月8日。</t>
    <phoneticPr fontId="18" type="noConversion"/>
  </si>
  <si>
    <t>已於107年11月22日決標，目前訂約中。</t>
    <phoneticPr fontId="18" type="noConversion"/>
  </si>
  <si>
    <t>已於107年11月6日決標，12月19日開工，目前材料資料送審中</t>
    <phoneticPr fontId="18" type="noConversion"/>
  </si>
  <si>
    <t>無</t>
    <phoneticPr fontId="18" type="noConversion"/>
  </si>
  <si>
    <t>施工中</t>
    <phoneticPr fontId="18" type="noConversion"/>
  </si>
  <si>
    <t>基隆市</t>
    <phoneticPr fontId="41" type="noConversion"/>
  </si>
  <si>
    <t>新北市</t>
    <phoneticPr fontId="41" type="noConversion"/>
  </si>
  <si>
    <t>應急工程單價過高說明</t>
  </si>
  <si>
    <r>
      <rPr>
        <b/>
        <sz val="16"/>
        <color theme="1"/>
        <rFont val="標楷體"/>
        <family val="4"/>
        <charset val="136"/>
      </rPr>
      <t>項次</t>
    </r>
    <phoneticPr fontId="41" type="noConversion"/>
  </si>
  <si>
    <t>縣市政府</t>
    <phoneticPr fontId="41" type="noConversion"/>
  </si>
  <si>
    <t>原因說明</t>
    <phoneticPr fontId="41" type="noConversion"/>
  </si>
  <si>
    <t>新北市</t>
    <phoneticPr fontId="41" type="noConversion"/>
  </si>
  <si>
    <r>
      <t>本工程預計加高高度4.5m，既有護岸基礎無法負荷，故基礎需於基腳部分打設微型樁及施作扶壁牆，其採用設計工法接近新設護岸</t>
    </r>
    <r>
      <rPr>
        <sz val="12"/>
        <color theme="1"/>
        <rFont val="新細明體"/>
        <family val="1"/>
        <charset val="136"/>
      </rPr>
      <t>；</t>
    </r>
    <r>
      <rPr>
        <sz val="12"/>
        <color theme="1"/>
        <rFont val="標楷體"/>
        <family val="4"/>
        <charset val="136"/>
      </rPr>
      <t>另本工程鄰近民房又無施工空間，故需施作施工構台。</t>
    </r>
    <phoneticPr fontId="41" type="noConversion"/>
  </si>
  <si>
    <t>新竹市</t>
    <phoneticPr fontId="41" type="noConversion"/>
  </si>
  <si>
    <t>1.橋梁打除改建，鄰接『全中興液態氣體廠區』大型拖車無替代路線，必須增設施工便橋。
2.施工便橋引道將暫借私有農田，須辦理租借，地上物及田地復原，休耕協調。
3.橋梁梁底抬高，前後引道須做擋土牆及排水溝，增加工程平均造價。
4.緊鄰鄰房，施工難度高。
5.本段下游仍有灌溉需求，常時水量仍大，橋台及護岸基礎開挖需施作圍堰及擋土鋼板樁，施工難度高。
6.施作基樁數量不大，機具動員費，抬升平均單價。
7.近期前瞻計畫經費挹注，在建工程案量大，困難度及風險高工程，廠商投標意願低，提高預算增加意願。</t>
    <phoneticPr fontId="108" type="noConversion"/>
  </si>
  <si>
    <t>1.箱涵(內徑W=5m,H=3m) L=230m皆位於連接集集鎮鹿谷鄉投139線雙向雙車道觀光道路下方，且開挖深度達10m至5m不等，假設工程及道路回復工程及交通維持費用相對較高。
2.護岸雖僅15m長,卻高達10m高</t>
    <phoneticPr fontId="41" type="noConversion"/>
  </si>
  <si>
    <t>台南市</t>
    <phoneticPr fontId="41" type="noConversion"/>
  </si>
  <si>
    <t>1.本府辦理「下營區下營排水出口段大溪橋應急工程」屬排水瓶頸段打通，預計施作單跨鋼梁橋長62公尺、路寬13公尺，亦含引道及銜接護岸，其效益為上游地區整體排洪效率提升，建議不宜採護岸整建方式計算成本。
2.本府辦理「後壁區菁寮抽水站設備更新應急工程」屬抽水機組引擎更新及效能提升，其效益可加速集水區整體排洪，建議不宜採護岸整建方式計算成本。
3.餘排水整治工程平均每進行米造價約5萬元不等，與市場行情尚符。</t>
    <phoneticPr fontId="108" type="noConversion"/>
  </si>
  <si>
    <t>106-B-11-14-F-001-00-0</t>
  </si>
  <si>
    <t>106-B-11-28-F-011-00-0</t>
  </si>
  <si>
    <t>108-B-12-13-F-001-00-0</t>
  </si>
  <si>
    <t>108-B-12-13-F-002-00-0</t>
  </si>
  <si>
    <t>106-B-11-14-F-003-00-0</t>
  </si>
  <si>
    <t>108-B-12-14-F-003-00-0</t>
  </si>
  <si>
    <t>108-B-12-17-F-001-00-0</t>
  </si>
  <si>
    <t>108-B-12-17-F-001-01-0</t>
  </si>
  <si>
    <t>108-B-12-17-F-002-00-0</t>
  </si>
  <si>
    <t>106-B-11-17-F-003-00-0</t>
  </si>
  <si>
    <t>108-B-12-17-F-003-00-4</t>
  </si>
  <si>
    <t>106-B-11-17-F-003-01-4</t>
  </si>
  <si>
    <t>108-B-12-17-F-003-01-4</t>
  </si>
  <si>
    <t>106-B-11-18-F-001-00-0</t>
  </si>
  <si>
    <t>108-B-12-18-F-001-00-0</t>
  </si>
  <si>
    <t>106-B-11-18-F-002-00-0</t>
  </si>
  <si>
    <t>108-B-12-18-F-002-00-0</t>
  </si>
  <si>
    <t>106-B-11-18-F-003-00-0</t>
  </si>
  <si>
    <t>108-B-12-18-F-003-00-0</t>
  </si>
  <si>
    <t>106-B-11-19-F-002-00-4</t>
  </si>
  <si>
    <t>108-B-12-19-F-002-00-4</t>
  </si>
  <si>
    <t>106-B-11-20-F-001-00-0</t>
  </si>
  <si>
    <t>108-B-12-20-F-001-00-0</t>
  </si>
  <si>
    <t>106-B-11-21-F-001-00-0</t>
  </si>
  <si>
    <t>108-B-12-21-F-001-00-0</t>
  </si>
  <si>
    <t>106-B-11-21-F-002-00-0</t>
  </si>
  <si>
    <t>108-B-12-21-F-002-00-0</t>
  </si>
  <si>
    <t>106-B-11-21-F-003-00-4</t>
  </si>
  <si>
    <t>108-B-12-21-F-003-00-4</t>
  </si>
  <si>
    <t>106-B-11-21-F-004-00-0</t>
  </si>
  <si>
    <t>108-B-12-21-F-004-00-0</t>
  </si>
  <si>
    <t>106-B-11-23-F-001-00-0</t>
  </si>
  <si>
    <t>108-B-12-23-F-001-00-4</t>
  </si>
  <si>
    <t>106-B-11-23-F-003-00-0</t>
  </si>
  <si>
    <t>108-B-12-23-F-003-00-0</t>
  </si>
  <si>
    <t>106-B-11-23-F-004-00-0</t>
  </si>
  <si>
    <t>108-B-12-23-F-004-00-4</t>
  </si>
  <si>
    <t>106-B-11-23-F-006-00-0</t>
  </si>
  <si>
    <t>108-B-12-23-F-006-00-0</t>
  </si>
  <si>
    <t>106-B-11-23-F-008-00-0</t>
  </si>
  <si>
    <t>108-B-12-23-F-008-00-4</t>
  </si>
  <si>
    <t>106-B-11-23-F-010-00-0</t>
  </si>
  <si>
    <t>108-B-12-23-F-010-00-0</t>
  </si>
  <si>
    <t>106-B-11-23-F-011-00-0</t>
  </si>
  <si>
    <t>108-B-12-23-F-011-00-0</t>
  </si>
  <si>
    <t>106-B-11-23-F-012-00-4</t>
  </si>
  <si>
    <t>108-B-12-23-F-012-00-4</t>
  </si>
  <si>
    <t>106-B-11-24-F-001-00-0</t>
  </si>
  <si>
    <t>108-B-12-24-F-001-00-0</t>
  </si>
  <si>
    <t>106-B-11-24-F-002-00-0</t>
  </si>
  <si>
    <t>108-B-12-24-F-002-00-0</t>
  </si>
  <si>
    <t>106-B-11-24-F-003-00-0</t>
  </si>
  <si>
    <t>108-B-12-24-F-003-00-0</t>
  </si>
  <si>
    <t>106-B-11-24-F-004-00-4</t>
  </si>
  <si>
    <t>108-B-12-24-F-004-00-4</t>
  </si>
  <si>
    <t>106-B-11-24-F-005-00-0</t>
  </si>
  <si>
    <t>108-B-12-24-F-005-00-0</t>
  </si>
  <si>
    <t>106-B-11-24-F-006-00-0</t>
  </si>
  <si>
    <t>108-B-12-24-F-006-00-0</t>
  </si>
  <si>
    <t>106-B-11-24-F-007-00-4</t>
  </si>
  <si>
    <t>108-B-12-24-F-007-00-4</t>
  </si>
  <si>
    <t>106-B-11-24-F-008-00-0</t>
  </si>
  <si>
    <t>108-B-12-24-F-008-00-0</t>
  </si>
  <si>
    <t>106-B-11-24-F-009-00-0</t>
  </si>
  <si>
    <t>108-B-12-24-F-009-00-0</t>
  </si>
  <si>
    <t>106-B-11-24-F-010-00-0</t>
  </si>
  <si>
    <t>108-B-12-24-F-010-00-0</t>
  </si>
  <si>
    <t>106-B-11-24-F-011-00-0</t>
  </si>
  <si>
    <t>108-B-12-24-F-011-00-0</t>
  </si>
  <si>
    <t>106-B-11-24-F-012-00-4</t>
  </si>
  <si>
    <t>108-B-12-24-F-012-00-4</t>
  </si>
  <si>
    <t>106-B-11-24-F-013-00-0</t>
  </si>
  <si>
    <t>108-B-12-24-F-013-00-0</t>
  </si>
  <si>
    <t>106-B-11-24-F-014-00-0</t>
  </si>
  <si>
    <t>108-B-12-24-F-014-00-0</t>
  </si>
  <si>
    <t>106-B-11-24-F-015-00-0</t>
  </si>
  <si>
    <t>108-B-12-24-F-015-00-0</t>
  </si>
  <si>
    <t>106-B-11-24-F-016-00-4</t>
  </si>
  <si>
    <t>108-B-12-24-F-016-00-4</t>
  </si>
  <si>
    <t>106-B-11-24-F-017-00-0</t>
  </si>
  <si>
    <t>108-B-12-24-F-017-00-0</t>
  </si>
  <si>
    <t>106-B-11-24-F-018-00-4</t>
  </si>
  <si>
    <t>108-B-12-24-F-018-00-4</t>
  </si>
  <si>
    <t>106-B-11-24-F-019-00-0</t>
  </si>
  <si>
    <t>108-B-12-24-F-019-00-0</t>
  </si>
  <si>
    <t>106-B-11-24-F-020-00-4</t>
  </si>
  <si>
    <t>108-B-12-24-F-020-00-4</t>
  </si>
  <si>
    <t>106-B-11-24-F-021-00-0</t>
  </si>
  <si>
    <t>108-B-12-24-F-021-00-0</t>
  </si>
  <si>
    <t>106-B-11-24-F-022-00-4</t>
  </si>
  <si>
    <t>108-B-12-24-F-022-00-4</t>
  </si>
  <si>
    <t>106-B-11-24-F-023-00-0</t>
  </si>
  <si>
    <t>108-B-12-24-F-023-00-0</t>
  </si>
  <si>
    <t>106-B-11-24-F-024-00-0</t>
  </si>
  <si>
    <t>108-B-12-24-F-024-00-0</t>
  </si>
  <si>
    <t>106-B-11-25-F-001-00-0</t>
  </si>
  <si>
    <t>108-B-12-25-F-001-00-0</t>
  </si>
  <si>
    <t>106-B-11-25-F-002-00-0</t>
  </si>
  <si>
    <t>108-B-12-25-F-002-00-0</t>
  </si>
  <si>
    <t>106-B-11-25-F-003-00-0</t>
  </si>
  <si>
    <t>108-B-12-25-F-003-00-0</t>
  </si>
  <si>
    <t>106-B-11-25-F-004-00-0</t>
  </si>
  <si>
    <t>108-B-12-25-F-004-00-0</t>
  </si>
  <si>
    <t>106-B-11-25-F-005-00-0</t>
  </si>
  <si>
    <t>108-B-12-25-F-005-00-0</t>
  </si>
  <si>
    <t>106-B-11-25-F-006-00-0</t>
  </si>
  <si>
    <t>108-B-12-25-F-006-00-0</t>
  </si>
  <si>
    <t>106-B-11-25-F-007-00-0</t>
  </si>
  <si>
    <t>108-B-12-25-F-007-00-0</t>
  </si>
  <si>
    <t>106-B-11-25-F-008-00-0</t>
  </si>
  <si>
    <t>108-B-12-25-F-008-00-0</t>
  </si>
  <si>
    <t>106-B-11-25-F-009-00-0</t>
  </si>
  <si>
    <t>108-B-12-25-F-009-00-0</t>
  </si>
  <si>
    <t>106-B-11-25-F-010-00-0</t>
  </si>
  <si>
    <t>108-B-12-25-F-010-00-0</t>
  </si>
  <si>
    <t>106-B-11-25-F-011-00-0</t>
  </si>
  <si>
    <t>108-B-12-25-F-011-00-0</t>
  </si>
  <si>
    <t>106-B-11-25-F-012-00-0</t>
  </si>
  <si>
    <t>108-B-12-25-F-012-00-0</t>
  </si>
  <si>
    <t>106-B-11-25-F-013-00-0</t>
  </si>
  <si>
    <t>108-B-12-25-F-013-00-0</t>
  </si>
  <si>
    <t>106-B-11-25-F-014-00-0</t>
  </si>
  <si>
    <t>108-B-12-25-F-014-00-0</t>
  </si>
  <si>
    <t>106-B-11-25-F-015-00-0</t>
  </si>
  <si>
    <t>108-B-12-25-F-015-00-0</t>
  </si>
  <si>
    <t>106-B-11-25-F-016-00-0</t>
  </si>
  <si>
    <t>108-B-12-25-F-016-00-0</t>
  </si>
  <si>
    <t>106-B-11-25-F-017-00-0</t>
  </si>
  <si>
    <t>108-B-12-25-F-017-00-0</t>
  </si>
  <si>
    <t>106-B-11-27-F-001-00-0</t>
  </si>
  <si>
    <t>108-B-12-27-F-001-00-0</t>
  </si>
  <si>
    <t>106-B-11-27-F-002-00-0</t>
  </si>
  <si>
    <t>108-B-12-27-F-002-00-0</t>
  </si>
  <si>
    <t>106-B-11-27-F-003-00-0</t>
  </si>
  <si>
    <t>108-B-12-27-F-003-00-0</t>
  </si>
  <si>
    <t>106-B-11-27-F-003-01-0</t>
  </si>
  <si>
    <t>108-B-12-27-F-003-01-0</t>
  </si>
  <si>
    <t>106-B-11-27-F-004-00-0</t>
  </si>
  <si>
    <t>108-B-12-27-F-004-00-0</t>
  </si>
  <si>
    <t>106-B-11-27-F-005-00-0</t>
  </si>
  <si>
    <t>108-B-12-27-F-005-00-0</t>
  </si>
  <si>
    <t>106-B-11-27-F-006-00-0</t>
  </si>
  <si>
    <t>108-B-12-27-F-006-00-0</t>
  </si>
  <si>
    <t>106-B-11-27-F-007-00-0</t>
  </si>
  <si>
    <t>108-B-12-27-F-007-00-0</t>
  </si>
  <si>
    <t>106-B-11-27-F-008-00-0</t>
  </si>
  <si>
    <t>108-B-12-27-F-008-00-0</t>
  </si>
  <si>
    <t>106-B-11-27-F-008-01-0</t>
  </si>
  <si>
    <t>108-B-12-27-F-008-01-0</t>
  </si>
  <si>
    <t>106-B-11-27-F-009-00-0</t>
  </si>
  <si>
    <t>108-B-12-27-F-009-00-0</t>
  </si>
  <si>
    <t>106-B-11-27-F-009-01-0</t>
  </si>
  <si>
    <t>108-B-12-27-F-009-01-0</t>
  </si>
  <si>
    <t>106-B-11-27-F-010-00-0</t>
  </si>
  <si>
    <t>108-B-12-27-F-010-00-0</t>
  </si>
  <si>
    <t>106-B-11-27-F-011-00-0</t>
  </si>
  <si>
    <t>108-B-12-27-F-011-00-0</t>
  </si>
  <si>
    <t>106-B-11-27-F-012-00-0</t>
  </si>
  <si>
    <t>108-B-12-27-F-012-00-0</t>
  </si>
  <si>
    <t>106-B-11-27-F-012-01-0</t>
  </si>
  <si>
    <t>108-B-12-27-F-012-01-0</t>
  </si>
  <si>
    <t>106-B-11-27-F-013-00-0</t>
  </si>
  <si>
    <t>108-B-12-27-F-013-00-0</t>
  </si>
  <si>
    <t>106-B-11-27-F-014-00-0</t>
  </si>
  <si>
    <t>108-B-12-27-F-014-00-0</t>
  </si>
  <si>
    <t>106-B-11-27-F-015-00-0</t>
  </si>
  <si>
    <t>108-B-12-27-F-015-00-0</t>
  </si>
  <si>
    <t>106-B-11-27-F-015-01-0</t>
  </si>
  <si>
    <t>108-B-12-27-F-015-01-0</t>
  </si>
  <si>
    <t>106-B-11-27-F-016-00-0</t>
  </si>
  <si>
    <t>108-B-12-27-F-016-00-0</t>
  </si>
  <si>
    <t>106-B-11-28-F-002-00-0</t>
  </si>
  <si>
    <t>108-B-12-28-F-002-00-0</t>
  </si>
  <si>
    <t>106-B-11-28-F-003-00-0</t>
  </si>
  <si>
    <t>108-B-12-28-F-003-00-0</t>
  </si>
  <si>
    <t>106-B-11-28-F-004-00-0</t>
  </si>
  <si>
    <t>108-B-12-28-F-004-00-0</t>
  </si>
  <si>
    <t>106-B-11-28-F-005-00-0</t>
  </si>
  <si>
    <t>108-B-12-28-F-005-00-0</t>
  </si>
  <si>
    <t>106-B-11-28-F-006-00-0</t>
  </si>
  <si>
    <t>108-B-12-28-F-006-00-0</t>
  </si>
  <si>
    <t>106-B-11-28-F-007-00-0</t>
  </si>
  <si>
    <t>108-B-12-28-F-007-00-0</t>
  </si>
  <si>
    <t>106-B-11-28-F-008-00-0</t>
  </si>
  <si>
    <t>108-B-12-28-F-008-00-0</t>
  </si>
  <si>
    <t>106-B-11-28-F-009-00-0</t>
  </si>
  <si>
    <t>108-B-12-28-F-009-00-0</t>
  </si>
  <si>
    <t>106-B-11-28-F-010-00-0</t>
  </si>
  <si>
    <t>108-B-12-28-F-010-00-0</t>
  </si>
  <si>
    <t>106-B-11-29-F-001-00-0</t>
  </si>
  <si>
    <t>108-B-12-29-F-001-00-0</t>
  </si>
  <si>
    <t>106-B-11-29-F-002-00-0</t>
  </si>
  <si>
    <t>108-B-12-29-F-002-00-0</t>
  </si>
  <si>
    <t>106-B-11-29-F-003-00-0</t>
  </si>
  <si>
    <t>108-B-12-29-F-003-00-0</t>
  </si>
  <si>
    <t>106-B-11-29-F-004-00-0</t>
  </si>
  <si>
    <t>108-B-12-29-F-004-00-0</t>
  </si>
  <si>
    <t>106-B-11-29-F-005-00-0</t>
  </si>
  <si>
    <t>108-B-12-29-F-005-00-4</t>
  </si>
  <si>
    <t>106-B-11-29-F-007-00-0</t>
  </si>
  <si>
    <t>108-B-12-29-F-007-00-4</t>
  </si>
  <si>
    <t>106-B-11-29-F-009-00-0</t>
  </si>
  <si>
    <t>108-B-12-29-F-009-00-0</t>
  </si>
  <si>
    <t>106-B-11-29-F-010-00-0</t>
  </si>
  <si>
    <t>108-B-12-29-F-010-00-4</t>
  </si>
  <si>
    <t>106-B-11-29-F-012-00-0</t>
  </si>
  <si>
    <t>108-B-12-29-F-012-00-4</t>
  </si>
  <si>
    <t>106-B-11-29-F-014-00-0</t>
  </si>
  <si>
    <t>108-B-12-29-F-014-00-0</t>
  </si>
  <si>
    <t>106-B-11-29-F-015-00-0</t>
  </si>
  <si>
    <t>108-B-12-29-F-015-00-4</t>
  </si>
  <si>
    <t>106-B-11-29-F-017-00-0</t>
  </si>
  <si>
    <t>108-B-12-29-F-017-00-0</t>
  </si>
  <si>
    <t>106-B-11-29-F-018-00-0</t>
  </si>
  <si>
    <t>106-B-12-29-F-018-00-4</t>
  </si>
  <si>
    <t>108-B-12-32-F-001-00-0</t>
  </si>
  <si>
    <t>108-B-12-30-F-001-00-0</t>
  </si>
  <si>
    <t>108-B-12-33-F-001-00-0</t>
  </si>
  <si>
    <t>108-B-12-33-F-002-00-0</t>
  </si>
  <si>
    <t>108-B-12-31-F-001-00-0</t>
  </si>
  <si>
    <t>108-B-12-31-F-002-00-0</t>
  </si>
  <si>
    <t>108-B-12-31-F-003-00-0</t>
  </si>
  <si>
    <t/>
  </si>
  <si>
    <t>108-B-12-17-F-003-00-0</t>
  </si>
  <si>
    <t>106-B-11-17-F-003-00-4</t>
  </si>
  <si>
    <t>108-B-12-23-F-001-00-0</t>
  </si>
  <si>
    <t>106-B-11-23-F-001-00-4</t>
  </si>
  <si>
    <t>108-B-12-23-F-004-00-0</t>
  </si>
  <si>
    <t>106-B-11-23-F-004-00-4</t>
  </si>
  <si>
    <t>108-B-12-23-F-008-00-0</t>
  </si>
  <si>
    <t>106-B-11-23-F-008-00-4</t>
  </si>
  <si>
    <t>108-B-12-29-F-005-00-0</t>
  </si>
  <si>
    <t>106-B-11-29-F-005-00-4</t>
  </si>
  <si>
    <t>108-B-12-29-F-007-00-0</t>
  </si>
  <si>
    <t>106-B-11-29-F-007-00-4</t>
  </si>
  <si>
    <t>108-B-12-29-F-010-00-0</t>
  </si>
  <si>
    <t>106-B-11-29-F-010-00-4</t>
  </si>
  <si>
    <t>108-B-12-29-F-012-00-0</t>
  </si>
  <si>
    <t>106-B-11-29-F-012-00-4</t>
  </si>
  <si>
    <t>108-B-12-29-F-015-00-0</t>
  </si>
  <si>
    <t>106-B-11-29-F-015-00-4</t>
  </si>
  <si>
    <t>108-B-12-29-F-018-00-0</t>
  </si>
  <si>
    <t>106-B-11-29-F-018-00-4</t>
  </si>
  <si>
    <t>108-B-12-13-F-003-00-0</t>
  </si>
  <si>
    <t>106-B-11-13-F-003-00-4</t>
  </si>
  <si>
    <t>108-B-12-13-F-003-00-4</t>
  </si>
  <si>
    <t>108-B-12-13-F-004-00-0</t>
  </si>
  <si>
    <t>106-B-11-13-F-004-00-4</t>
  </si>
  <si>
    <t>108-B-12-13-F-004-00-4</t>
  </si>
  <si>
    <t>106-B-11-17-F-004-00-0</t>
  </si>
  <si>
    <t>108-B-12-17-F-004-00-0</t>
  </si>
  <si>
    <t>108-B-12-17-F-004-00-4</t>
  </si>
  <si>
    <t>106-B-11-20-F-002-00-0</t>
  </si>
  <si>
    <t>108-B-12-20-F-002-00-0</t>
  </si>
  <si>
    <t>106-B-11-21-F-005-00-0</t>
  </si>
  <si>
    <t>108-B-12-21-F-005-00-0</t>
  </si>
  <si>
    <t>106-B-11-21-F-006-00-0</t>
  </si>
  <si>
    <t>108-B-12-21-F-006-00-0</t>
  </si>
  <si>
    <t>106-B-11-23-F-013-00-0</t>
  </si>
  <si>
    <t>108-B-12-23-F-013-00-0</t>
  </si>
  <si>
    <t>108-B-12-23-F-013-00-4</t>
  </si>
  <si>
    <t>106-B-11-23-F-015-00-0</t>
  </si>
  <si>
    <t>108-B-12-23-F-015-00-0</t>
  </si>
  <si>
    <t>106-B-11-24-F-025-00-4</t>
  </si>
  <si>
    <t>108-B-12-24-F-025-00-4</t>
  </si>
  <si>
    <t>106-B-11-24-F-026-00-0</t>
  </si>
  <si>
    <t>108-B-12-24-F-026-00-0</t>
  </si>
  <si>
    <t>106-B-11-24-F-027-00-0</t>
  </si>
  <si>
    <t>108-B-12-24-F-027-00-0</t>
  </si>
  <si>
    <t>106-B-11-25-F-018-00-0</t>
  </si>
  <si>
    <t>108-B-12-25-F-018-00-0</t>
  </si>
  <si>
    <t>106-B-11-25-F-019-00-0</t>
  </si>
  <si>
    <t>108-B-12-25-F-019-00-0</t>
  </si>
  <si>
    <t>106-B-11-25-F-020-00-0</t>
  </si>
  <si>
    <t>108-B-12-25-F-020-00-0</t>
  </si>
  <si>
    <t>106-B-11-25-F-021-00-0</t>
  </si>
  <si>
    <t>108-B-12-25-F-021-00-0</t>
  </si>
  <si>
    <t>106-B-11-25-F-022-00-0</t>
  </si>
  <si>
    <t>108-B-12-25-F-022-00-0</t>
  </si>
  <si>
    <t>106-B-11-25-F-023-00-0</t>
  </si>
  <si>
    <t>108-B-12-25-F-023-00-0</t>
  </si>
  <si>
    <t>106-B-11-25-F-024-00-0</t>
  </si>
  <si>
    <t>108-B-12-25-F-024-00-0</t>
  </si>
  <si>
    <t>106-B-11-25-F-025-00-0</t>
  </si>
  <si>
    <t>108-B-12-25-F-025-00-0</t>
  </si>
  <si>
    <t>106-B-11-25-F-026-00-0</t>
  </si>
  <si>
    <t>108-B-12-25-F-026-00-0</t>
  </si>
  <si>
    <t>106-B-11-25-F-027-00-0</t>
  </si>
  <si>
    <t>108-B-12-25-F-027-00-0</t>
  </si>
  <si>
    <t>106-B-11-25-F-028-00-0</t>
  </si>
  <si>
    <t>108-B-12-25-F-028-00-0</t>
  </si>
  <si>
    <t>106-B-11-25-F-029-00-0</t>
  </si>
  <si>
    <t>108-B-12-25-F-029-00-0</t>
  </si>
  <si>
    <t>106-B-11-25-F-030-00-0</t>
  </si>
  <si>
    <t>108-B-12-25-F-030-00-0</t>
  </si>
  <si>
    <t>106-B-11-25-F-031-00-4</t>
  </si>
  <si>
    <t>108-B-12-25-F-031-00-4</t>
  </si>
  <si>
    <t>106-B-11-25-F-032-00-0</t>
  </si>
  <si>
    <t>108-B-12-25-F-032-00-0</t>
  </si>
  <si>
    <t>106-B-11-25-F-033-00-0</t>
  </si>
  <si>
    <t>108-B-12-25-F-033-00-0</t>
  </si>
  <si>
    <t>106-B-11-25-F-034-00-0</t>
  </si>
  <si>
    <t>108-B-12-25-F-034-00-0</t>
  </si>
  <si>
    <t>106-B-11-25-F-035-00-0</t>
  </si>
  <si>
    <t>108-B-12-25-F-035-00-0</t>
  </si>
  <si>
    <t>106-B-11-25-F-036-00-0</t>
  </si>
  <si>
    <t>108-B-12-25-F-036-00-0</t>
  </si>
  <si>
    <t>106-B-11-26-F-001-00-0</t>
  </si>
  <si>
    <t>108-B-12-26-F-001-00-0</t>
  </si>
  <si>
    <t>106-B-11-27-F-017-00-0</t>
  </si>
  <si>
    <t>108-B-12-27-F-017-00-0</t>
  </si>
  <si>
    <t>106-B-11-27-F-018-00-0</t>
  </si>
  <si>
    <t>108-B-12-27-F-018-00-0</t>
  </si>
  <si>
    <t>106-B-11-27-F-019-00-0</t>
  </si>
  <si>
    <t>108-B-12-27-F-019-00-0</t>
  </si>
  <si>
    <t>106-B-11-27-F-020-00-0</t>
  </si>
  <si>
    <t>108-B-12-27-F-020-00-0</t>
  </si>
  <si>
    <t>106-B-11-27-F-021-00-0</t>
  </si>
  <si>
    <t>108-B-12-27-F-021-00-0</t>
  </si>
  <si>
    <t>106-B-11-27-F-022-00-0</t>
  </si>
  <si>
    <t>108-B-12-27-F-022-00-0</t>
  </si>
  <si>
    <t>106-B-11-27-F-023-00-0</t>
  </si>
  <si>
    <t>108-B-12-27-F-023-00-0</t>
  </si>
  <si>
    <t>106-B-11-27-F-024-00-0</t>
  </si>
  <si>
    <t>108-B-12-27-F-024-00-0</t>
  </si>
  <si>
    <t>106-B-11-27-F-025-00-4</t>
  </si>
  <si>
    <t>108-B-12-27-F-025-00-4</t>
  </si>
  <si>
    <t>106-B-11-27-F-026-00-0</t>
  </si>
  <si>
    <t>108-B-12-27-F-026-00-0</t>
  </si>
  <si>
    <t>106-B-11-27-F-027-00-0</t>
  </si>
  <si>
    <t>108-B-12-27-F-027-00-0</t>
  </si>
  <si>
    <t>106-B-11-27-F-028-00-0</t>
  </si>
  <si>
    <t>108-B-12-27-F-028-00-0</t>
  </si>
  <si>
    <t>106-B-11-27-F-029-00-0</t>
  </si>
  <si>
    <t>108-B-12-27-F-029-00-0</t>
  </si>
  <si>
    <t>106-B-11-27-F-030-00-4</t>
  </si>
  <si>
    <t>108-B-12-27-F-030-00-4</t>
  </si>
  <si>
    <t>106-B-11-27-F-031-00-0</t>
  </si>
  <si>
    <t>108-B-12-27-F-031-00-0</t>
  </si>
  <si>
    <t>106-B-11-27-F-032-00-0</t>
  </si>
  <si>
    <t>108-B-12-27-F-032-00-0</t>
  </si>
  <si>
    <t>106-B-11-27-F-033-00-0</t>
  </si>
  <si>
    <t>108-B-12-27-F-033-00-0</t>
  </si>
  <si>
    <t>106-B-11-27-F-034-00-0</t>
  </si>
  <si>
    <t>108-B-12-27-F-034-00-0</t>
  </si>
  <si>
    <t>106-B-11-27-F-036-00-0</t>
  </si>
  <si>
    <t>108-B-12-27-F-036-00-0</t>
  </si>
  <si>
    <t>106-B-11-27-F-037-00-0</t>
  </si>
  <si>
    <t>108-B-12-27-F-037-00-0</t>
  </si>
  <si>
    <t>106-B-11-28-F-012-00-0</t>
  </si>
  <si>
    <t>108-B-12-28-F-012-00-0</t>
  </si>
  <si>
    <t>106-B-11-28-F-013-00-0</t>
  </si>
  <si>
    <t>108-B-12-28-F-013-00-0</t>
  </si>
  <si>
    <t>106-B-11-28-F-014-00-0</t>
  </si>
  <si>
    <t>108-B-12-28-F-014-00-0</t>
  </si>
  <si>
    <t>106-B-11-28-F-015-00-0</t>
  </si>
  <si>
    <t>108-B-12-28-F-015-00-0</t>
  </si>
  <si>
    <t>106-B-11-28-F-016-00-0</t>
  </si>
  <si>
    <t>108-B-12-28-F-016-00-0</t>
  </si>
  <si>
    <t>106-B-11-28-F-017-00-0</t>
  </si>
  <si>
    <t>108-B-12-28-F-017-00-0</t>
  </si>
  <si>
    <t>106-B-11-28-F-018-00-0</t>
  </si>
  <si>
    <t>108-B-12-28-F-018-00-0</t>
  </si>
  <si>
    <t>106-B-11-28-F-019-00-0</t>
  </si>
  <si>
    <t>108-B-12-28-F-019-00-0</t>
  </si>
  <si>
    <t>106-B-11-28-F-020-00-0</t>
  </si>
  <si>
    <t>108-B-12-28-F-020-00-0</t>
  </si>
  <si>
    <t>106-B-11-28-F-021-00-0</t>
  </si>
  <si>
    <t>108-B-12-28-F-021-00-0</t>
  </si>
  <si>
    <t>106-B-11-28-F-022-00-0</t>
  </si>
  <si>
    <t>108-B-12-28-F-022-00-0</t>
  </si>
  <si>
    <t>106-B-11-28-F-023-00-0</t>
  </si>
  <si>
    <t>108-B-12-28-F-023-00-0</t>
  </si>
  <si>
    <t>106-B-11-28-F-025-00-0</t>
  </si>
  <si>
    <t>108-B-12-28-F-025-00-0</t>
  </si>
  <si>
    <t>106-B-11-28-F-026-00-0</t>
  </si>
  <si>
    <t>108-B-12-28-F-026-00-0</t>
  </si>
  <si>
    <t>106-B-11-28-F-027-00-0</t>
  </si>
  <si>
    <t>108-B-12-28-F-027-00-0</t>
  </si>
  <si>
    <t>106-B-11-28-F-028-00-0</t>
  </si>
  <si>
    <t>108-B-12-28-F-028-00-0</t>
  </si>
  <si>
    <t>106-B-11-28-F-029-00-0</t>
  </si>
  <si>
    <t>108-B-12-28-F-029-00-0</t>
  </si>
  <si>
    <t>106-B-11-28-F-030-00-0</t>
  </si>
  <si>
    <t>108-B-12-28-F-030-00-0</t>
  </si>
  <si>
    <t>106-B-11-28-F-031-00-0</t>
  </si>
  <si>
    <t>108-B-12-28-F-031-00-0</t>
  </si>
  <si>
    <t>106-B-11-28-F-032-00-0</t>
  </si>
  <si>
    <t>108-B-12-28-F-032-00-0</t>
  </si>
  <si>
    <t>106-B-11-28-F-033-00-0</t>
  </si>
  <si>
    <t>108-B-12-28-F-033-00-0</t>
  </si>
  <si>
    <t>106-B-11-28-F-034-00-0</t>
  </si>
  <si>
    <t>108-B-12-28-F-034-00-0</t>
  </si>
  <si>
    <t>106-B-11-28-F-035-00-0</t>
  </si>
  <si>
    <t>108-B-12-28-F-035-00-0</t>
  </si>
  <si>
    <t>106-B-11-28-F-036-00-0</t>
  </si>
  <si>
    <t>108-B-12-28-F-036-00-0</t>
  </si>
  <si>
    <t>106-B-11-28-F-037-00-0</t>
  </si>
  <si>
    <t>108-B-12-28-F-037-00-0</t>
  </si>
  <si>
    <t>106-B-11-28-F-038-00-0</t>
  </si>
  <si>
    <t>108-B-12-28-F-038-00-0</t>
  </si>
  <si>
    <t>106-B-11-28-F-039-00-0</t>
  </si>
  <si>
    <t>108-B-12-28-F-039-00-0</t>
  </si>
  <si>
    <t>106-B-11-28-F-041-00-0</t>
  </si>
  <si>
    <t>108-B-12-28-F-041-00-0</t>
  </si>
  <si>
    <t>106-B-11-28-F-042-00-0</t>
  </si>
  <si>
    <t>108-B-12-28-F-042-00-0</t>
  </si>
  <si>
    <t>106-B-11-28-F-044-00-0</t>
  </si>
  <si>
    <t>108-B-12-28-F-044-00-0</t>
  </si>
  <si>
    <t>106-B-11-29-F-020-00-0</t>
  </si>
  <si>
    <t>108-B-12-29-F-020-00-0</t>
  </si>
  <si>
    <t>106-B-11-32-F-002-00-0</t>
  </si>
  <si>
    <t>108-B-12-32-F-002-00-0</t>
  </si>
  <si>
    <t>106-B-11-33-F-003-00-0</t>
  </si>
  <si>
    <t>108-B-12-33-F-003-00-0</t>
  </si>
  <si>
    <t>106-B-11-33-F-004-00-0</t>
  </si>
  <si>
    <t>108-B-12-33-F-004-00-0</t>
  </si>
  <si>
    <t>106-B-11-33-F-005-00-0</t>
  </si>
  <si>
    <t>108-B-12-33-F-005-00-0</t>
  </si>
  <si>
    <r>
      <rPr>
        <sz val="14"/>
        <rFont val="標楷體"/>
        <family val="4"/>
        <charset val="136"/>
      </rPr>
      <t>六塊寮排水</t>
    </r>
    <r>
      <rPr>
        <sz val="14"/>
        <rFont val="Times New Roman"/>
        <family val="1"/>
      </rPr>
      <t>3K+505~8K+630</t>
    </r>
    <r>
      <rPr>
        <sz val="14"/>
        <rFont val="標楷體"/>
        <family val="4"/>
        <charset val="136"/>
      </rPr>
      <t>治理工程</t>
    </r>
    <phoneticPr fontId="18" type="noConversion"/>
  </si>
  <si>
    <r>
      <rPr>
        <sz val="14"/>
        <rFont val="標楷體"/>
        <family val="4"/>
        <charset val="136"/>
      </rPr>
      <t>虎頭溪排水離子尾橋至穗芳橋</t>
    </r>
    <r>
      <rPr>
        <sz val="14"/>
        <rFont val="Times New Roman"/>
        <family val="1"/>
      </rPr>
      <t>(3K+938~4K+578)</t>
    </r>
    <r>
      <rPr>
        <sz val="14"/>
        <rFont val="標楷體"/>
        <family val="4"/>
        <charset val="136"/>
      </rPr>
      <t>護岸治理工程</t>
    </r>
    <phoneticPr fontId="18" type="noConversion"/>
  </si>
  <si>
    <r>
      <rPr>
        <sz val="14"/>
        <rFont val="標楷體"/>
        <family val="4"/>
        <charset val="136"/>
      </rPr>
      <t>永安區北溝排水約</t>
    </r>
    <r>
      <rPr>
        <sz val="14"/>
        <rFont val="Times New Roman"/>
        <family val="1"/>
      </rPr>
      <t>2K+000~2K+100</t>
    </r>
    <r>
      <rPr>
        <sz val="14"/>
        <rFont val="標楷體"/>
        <family val="4"/>
        <charset val="136"/>
      </rPr>
      <t>護岸新建治理工程</t>
    </r>
    <phoneticPr fontId="18" type="noConversion"/>
  </si>
  <si>
    <t>106-B-11-24-F-028-00-0</t>
  </si>
  <si>
    <t>108-B-12-24-F-028-00-0</t>
  </si>
  <si>
    <t>106-B-11-24-F-029-00-4</t>
  </si>
  <si>
    <t>108-B-12-24-F-029-00-4</t>
  </si>
  <si>
    <t>106-B-11-24-F-030-00-0</t>
  </si>
  <si>
    <t>108-B-12-24-F-030-00-0</t>
  </si>
  <si>
    <t>106-B-11-24-F-030-00-4</t>
  </si>
  <si>
    <t>108-B-12-24-F-030-00-4</t>
  </si>
  <si>
    <t>106-B-11-24-F-031-00-0</t>
  </si>
  <si>
    <t>108-B-12-24-F-031-00-0</t>
  </si>
  <si>
    <t>106-B-11-24-F-032-00-0</t>
  </si>
  <si>
    <t>108-B-12-24-F-032-00-0</t>
  </si>
  <si>
    <t>106-B-11-24-F-033-00-4</t>
  </si>
  <si>
    <t>108-B-12-24-F-033-00-4</t>
  </si>
  <si>
    <t>106-B-11-24-F-034-00-0</t>
  </si>
  <si>
    <t>108-B-12-24-F-034-00-0</t>
  </si>
  <si>
    <t>106-B-11-24-F-035-00-4</t>
  </si>
  <si>
    <t>108-B-12-24-F-035-00-4</t>
  </si>
  <si>
    <t>106-B-11-25-F-037-00-0</t>
  </si>
  <si>
    <t>108-B-12-25-F-037-00-0</t>
  </si>
  <si>
    <t>106-B-11-25-F-038-00-0</t>
  </si>
  <si>
    <t>108-B-12-25-F-038-00-0</t>
  </si>
  <si>
    <t>106-B-11-25-F-039-00-0</t>
  </si>
  <si>
    <t>108-B-12-25-F-039-00-0</t>
  </si>
  <si>
    <t>106-B-11-25-F-040-00-0</t>
  </si>
  <si>
    <t>108-B-12-25-F-040-00-0</t>
  </si>
  <si>
    <t>106-B-11-25-F-041-00-0</t>
  </si>
  <si>
    <t>108-B-12-25-F-041-00-0</t>
  </si>
  <si>
    <t>106-B-11-25-F-042-00-0</t>
  </si>
  <si>
    <t>108-B-12-25-F-042-00-0</t>
  </si>
  <si>
    <t>106-B-11-25-F-043-00-0</t>
  </si>
  <si>
    <t>108-B-12-25-F-043-00-0</t>
  </si>
  <si>
    <t>106-B-11-25-F-044-00-0</t>
  </si>
  <si>
    <t>108-B-12-25-F-044-00-0</t>
  </si>
  <si>
    <t>106-B-11-25-F-045-00-0</t>
  </si>
  <si>
    <t>108-B-12-25-F-045-00-0</t>
  </si>
  <si>
    <t>106-B-11-25-F-046-00-0</t>
  </si>
  <si>
    <t>108-B-12-25-F-046-00-0</t>
  </si>
  <si>
    <t>106-B-11-25-F-047-00-0</t>
  </si>
  <si>
    <t>108-B-12-25-F-047-00-0</t>
  </si>
  <si>
    <t>106-B-11-25-F-048-00-0</t>
  </si>
  <si>
    <t>108-B-12-25-F-048-00-0</t>
  </si>
  <si>
    <t>106-B-11-25-F-049-00-0</t>
  </si>
  <si>
    <t>108-B-12-25-F-049-00-0</t>
  </si>
  <si>
    <t>106-B-11-25-F-050-00-0</t>
  </si>
  <si>
    <t>108-B-12-25-F-050-00-0</t>
  </si>
  <si>
    <t>106-B-11-25-F-051-00-4</t>
  </si>
  <si>
    <t>108-B-12-25-F-051-00-4</t>
  </si>
  <si>
    <t>106-B-11-25-F-052-00-0</t>
  </si>
  <si>
    <t>108-B-12-25-F-052-00-0</t>
  </si>
  <si>
    <t>106-B-11-25-F-053-00-0</t>
  </si>
  <si>
    <t>108-B-12-25-F-053-00-0</t>
  </si>
  <si>
    <t>106-B-11-25-F-054-00-0</t>
  </si>
  <si>
    <t>108-B-12-25-F-054-00-0</t>
  </si>
  <si>
    <t>106-B-11-25-F-055-00-0</t>
  </si>
  <si>
    <t>108-B-12-25-F-055-00-0</t>
  </si>
  <si>
    <t>106-B-11-25-F-056-00-0</t>
  </si>
  <si>
    <t>108-B-12-25-F-056-00-0</t>
  </si>
  <si>
    <t>106-B-11-25-F-057-00-0</t>
  </si>
  <si>
    <t>108-B-12-25-F-057-00-0</t>
  </si>
  <si>
    <t>106-B-11-25-F-058-00-0</t>
  </si>
  <si>
    <t>108-B-12-25-F-058-00-0</t>
  </si>
  <si>
    <t>106-B-11-25-F-059-00-0</t>
  </si>
  <si>
    <t>108-B-12-25-F-059-00-0</t>
  </si>
  <si>
    <t>106-B-11-25-F-060-00-0</t>
  </si>
  <si>
    <t>108-B-12-25-F-060-00-0</t>
  </si>
  <si>
    <t>106-B-11-25-F-061-00-0</t>
  </si>
  <si>
    <t>108-B-12-25-F-061-00-0</t>
  </si>
  <si>
    <t>106-B-11-25-F-062-00-0</t>
  </si>
  <si>
    <t>108-B-12-25-F-062-00-0</t>
  </si>
  <si>
    <t>106-B-11-25-F-063-00-0</t>
  </si>
  <si>
    <t>108-B-12-25-F-063-00-0</t>
  </si>
  <si>
    <t>106-B-11-25-F-064-00-0</t>
  </si>
  <si>
    <t>108-B-12-25-F-064-00-0</t>
  </si>
  <si>
    <t>106-B-11-25-F-065-00-0</t>
  </si>
  <si>
    <t>108-B-12-25-F-065-00-0</t>
  </si>
  <si>
    <t>106-B-11-27-F-038-00-0</t>
  </si>
  <si>
    <t>108-B-12-27-F-038-00-0</t>
  </si>
  <si>
    <t>106-B-11-27-F-039-00-0</t>
  </si>
  <si>
    <t>108-B-12-27-F-039-00-0</t>
  </si>
  <si>
    <t>106-B-11-27-F-040-00-0</t>
  </si>
  <si>
    <t>108-B-12-27-F-040-00-0</t>
  </si>
  <si>
    <t>106-B-11-27-F-041-00-0</t>
  </si>
  <si>
    <t>108-B-12-27-F-041-00-0</t>
  </si>
  <si>
    <t>106-B-11-27-F-042-00-0</t>
  </si>
  <si>
    <t>108-B-12-27-F-042-00-0</t>
  </si>
  <si>
    <t>106-B-11-27-F-043-00-0</t>
  </si>
  <si>
    <t>108-B-12-27-F-043-00-0</t>
  </si>
  <si>
    <t>106-B-11-27-F-044-00-0</t>
  </si>
  <si>
    <t>108-B-12-27-F-044-00-0</t>
  </si>
  <si>
    <t>106-B-11-28-F-045-00-0</t>
  </si>
  <si>
    <t>108-B-12-28-F-045-00-0</t>
  </si>
  <si>
    <t>106-B-11-28-F-046-00-0</t>
  </si>
  <si>
    <t>108-B-12-28-F-046-00-0</t>
  </si>
  <si>
    <t>106-B-11-28-F-046-00-4</t>
  </si>
  <si>
    <t>108-B-12-28-F-046-00-4</t>
  </si>
  <si>
    <t>106-B-11-28-F-047-00-0</t>
  </si>
  <si>
    <t>108-B-12-28-F-047-00-0</t>
  </si>
  <si>
    <t>106-B-11-28-F-048-00-0</t>
  </si>
  <si>
    <t>108-B-12-28-F-048-00-0</t>
  </si>
  <si>
    <t>106-B-11-28-F-049-00-0</t>
  </si>
  <si>
    <t>108-B-12-28-F-049-00-0</t>
  </si>
  <si>
    <t>106-B-11-28-F-050-00-0</t>
  </si>
  <si>
    <t>108-B-12-28-F-050-00-0</t>
  </si>
  <si>
    <t>106-B-11-28-F-050-00-4</t>
  </si>
  <si>
    <t>108-B-12-28-F-050-00-4</t>
  </si>
  <si>
    <t>106-B-11-28-F-051-00-0</t>
  </si>
  <si>
    <t>108-B-12-28-F-051-00-0</t>
  </si>
  <si>
    <t>106-B-11-29-F-021-00-0</t>
  </si>
  <si>
    <t>108-B-12-29-F-021-00-0</t>
  </si>
  <si>
    <t>106-B-11-29-F-022-00-4</t>
  </si>
  <si>
    <t>108-B-12-29-F-022-00-4</t>
  </si>
  <si>
    <t>106-B-11-29-F-023-00-0</t>
  </si>
  <si>
    <t>108-B-12-29-F-023-00-0</t>
  </si>
  <si>
    <t>106-B-11-29-F-024-00-0</t>
  </si>
  <si>
    <t>108-B-12-29-F-024-00-0</t>
  </si>
  <si>
    <r>
      <t>110</t>
    </r>
    <r>
      <rPr>
        <sz val="14"/>
        <rFont val="細明體"/>
        <family val="3"/>
        <charset val="136"/>
      </rPr>
      <t>以後</t>
    </r>
    <phoneticPr fontId="18" type="noConversion"/>
  </si>
  <si>
    <r>
      <t>110</t>
    </r>
    <r>
      <rPr>
        <sz val="14"/>
        <rFont val="標楷體"/>
        <family val="4"/>
        <charset val="136"/>
      </rPr>
      <t>年以後工程費</t>
    </r>
    <phoneticPr fontId="18" type="noConversion"/>
  </si>
  <si>
    <r>
      <t>110</t>
    </r>
    <r>
      <rPr>
        <sz val="14"/>
        <rFont val="標楷體"/>
        <family val="4"/>
        <charset val="136"/>
      </rPr>
      <t>以後</t>
    </r>
    <phoneticPr fontId="18" type="noConversion"/>
  </si>
  <si>
    <r>
      <t>110</t>
    </r>
    <r>
      <rPr>
        <sz val="14"/>
        <rFont val="標楷體"/>
        <family val="4"/>
        <charset val="136"/>
      </rPr>
      <t>年以後中央用地費</t>
    </r>
    <phoneticPr fontId="18" type="noConversion"/>
  </si>
  <si>
    <r>
      <t>110</t>
    </r>
    <r>
      <rPr>
        <sz val="14"/>
        <rFont val="標楷體"/>
        <family val="4"/>
        <charset val="136"/>
      </rPr>
      <t>年以後地方用地費</t>
    </r>
    <phoneticPr fontId="18" type="noConversion"/>
  </si>
  <si>
    <r>
      <t>110</t>
    </r>
    <r>
      <rPr>
        <sz val="14"/>
        <rFont val="標楷體"/>
        <family val="4"/>
        <charset val="136"/>
      </rPr>
      <t>年以後中央橋樑費</t>
    </r>
    <phoneticPr fontId="18" type="noConversion"/>
  </si>
  <si>
    <r>
      <t>110</t>
    </r>
    <r>
      <rPr>
        <sz val="14"/>
        <rFont val="標楷體"/>
        <family val="4"/>
        <charset val="136"/>
      </rPr>
      <t>年以後地方橋樑費</t>
    </r>
    <phoneticPr fontId="18" type="noConversion"/>
  </si>
  <si>
    <t>經濟部108年1月3日經授水字第10820200100號調整中央補助用地費</t>
    <phoneticPr fontId="18" type="noConversion"/>
  </si>
  <si>
    <t>經濟部108年1月3日經授水字第10820200100號調整中央補助工程費(不含橋樑費)</t>
    <phoneticPr fontId="18" type="noConversion"/>
  </si>
  <si>
    <t>1、依據107年9月28日召開研商會議委託一河局代辦(1071612768)</t>
    <phoneticPr fontId="18" type="noConversion"/>
  </si>
  <si>
    <t>1、依據107年9月28日召開研商會議委託六河局代辦(1071612768)</t>
    <phoneticPr fontId="18" type="noConversion"/>
  </si>
  <si>
    <t>1、依據107年9月28日召開研商會議委託四河局代辦(1071612768)</t>
    <phoneticPr fontId="18" type="noConversion"/>
  </si>
  <si>
    <t>第十河川局</t>
    <phoneticPr fontId="18" type="noConversion"/>
  </si>
  <si>
    <t>第九河川局</t>
    <phoneticPr fontId="18" type="noConversion"/>
  </si>
  <si>
    <t>1、依據107年11月28日召開研商會議委託八河局代辦(1076103630)</t>
    <phoneticPr fontId="18" type="noConversion"/>
  </si>
  <si>
    <t>1、依據107年11月28日召開研商會議委託十河局代辦(1076103630)</t>
    <phoneticPr fontId="18" type="noConversion"/>
  </si>
  <si>
    <t>1、依據107年11月28日召開研商會議委託四河局代辦(1076103630)</t>
    <phoneticPr fontId="18" type="noConversion"/>
  </si>
  <si>
    <t>1、依據107年11月28日召開研商會議委託五河局代辦(1076103630)</t>
    <phoneticPr fontId="18" type="noConversion"/>
  </si>
  <si>
    <t>1、依據107年11月28日召開研商會議委託三河局代辦(1076103630)
2、委託代辦確認文號1085100242</t>
    <phoneticPr fontId="18" type="noConversion"/>
  </si>
  <si>
    <t>1、依據107年11月28日召開研商會議委託九河局代辦(1076103630)</t>
    <phoneticPr fontId="18" type="noConversion"/>
  </si>
  <si>
    <t>1、依據107年9月28日召開研商會議委託二河局代辦(1071612768)
2、依據107年11月28日召開研商會議委託二河局代辦(1076103630)</t>
    <phoneticPr fontId="18" type="noConversion"/>
  </si>
  <si>
    <t>1、依據107年9月28日召開研商會議委託七河局代辦(1071612768)</t>
    <phoneticPr fontId="18" type="noConversion"/>
  </si>
  <si>
    <t>1、依據107年9月28日召開研商會議委託七河局代辦(1071612768)</t>
    <phoneticPr fontId="18" type="noConversion"/>
  </si>
  <si>
    <t>1、依據107年11月28日召開研商會議委託三河局代辦(1076103630)
2、委託代辦確認文號1085100242</t>
    <phoneticPr fontId="18" type="noConversion"/>
  </si>
  <si>
    <t>新竹縣政府</t>
  </si>
  <si>
    <t>苗栗縣政府</t>
  </si>
  <si>
    <t>台中市政府</t>
  </si>
  <si>
    <t>彰化縣政府</t>
  </si>
  <si>
    <t>雲林縣政府</t>
  </si>
  <si>
    <t>嘉義縣政府</t>
  </si>
  <si>
    <t>台南市政府</t>
  </si>
  <si>
    <t>高雄市政府</t>
  </si>
  <si>
    <t>屏東縣政府</t>
  </si>
  <si>
    <t>金門縣政府</t>
  </si>
  <si>
    <t>108-B-12-13-H-001-00-0</t>
  </si>
  <si>
    <t>宜蘭縣生態檢核工作計畫(108-109年度)</t>
  </si>
  <si>
    <t>108-B-12-14-H-001-00-0</t>
  </si>
  <si>
    <t>基隆市生態檢核工作計畫(108-109年度)</t>
  </si>
  <si>
    <t>108-B-12-16-H-001-00-0</t>
  </si>
  <si>
    <t>新北市生態檢核工作計畫(108-109年度)</t>
  </si>
  <si>
    <t>108-B-12-17-H-001-00-0</t>
  </si>
  <si>
    <t>桃園市生態檢核工作計畫(108-109年度)</t>
  </si>
  <si>
    <t>108-B-12-18-H-001-00-0</t>
  </si>
  <si>
    <t>新竹縣生態檢核工作計畫(108-109年度)</t>
  </si>
  <si>
    <t>108-B-12-19-H-001-00-0</t>
  </si>
  <si>
    <t>新竹市生態檢核工作計畫(108-109年度)</t>
  </si>
  <si>
    <t>108-B-12-20-H-001-00-0</t>
  </si>
  <si>
    <t>苗栗縣生態檢核工作計畫(108-109年度)</t>
  </si>
  <si>
    <t>108-B-12-21-H-001-00-0</t>
  </si>
  <si>
    <t>台中市生態檢核工作計畫(108-109年度)</t>
  </si>
  <si>
    <t>108-B-12-23-H-001-00-0</t>
  </si>
  <si>
    <t>彰化縣生態檢核工作計畫(108-109年度)</t>
  </si>
  <si>
    <t>108-B-12-24-H-001-00-0</t>
  </si>
  <si>
    <t>雲林縣生態檢核工作計畫(108-109年度)</t>
  </si>
  <si>
    <t>108-B-12-25-H-001-00-0</t>
  </si>
  <si>
    <t>嘉義縣生態檢核工作計畫(108-109年度)</t>
  </si>
  <si>
    <t>108-B-12-27-H-001-00-0</t>
  </si>
  <si>
    <t>台南市生態檢核工作計畫(108-109年度)</t>
  </si>
  <si>
    <t>108-B-12-28-H-001-00-0</t>
  </si>
  <si>
    <t>高雄市生態檢核工作計畫(108-109年度)</t>
  </si>
  <si>
    <t>108-B-12-29-H-001-00-0</t>
  </si>
  <si>
    <t>屏東縣生態檢核工作計畫(108-109年度)</t>
  </si>
  <si>
    <t>108-B-12-30-H-001-00-0</t>
  </si>
  <si>
    <t>台東縣生態檢核工作計畫(108-109年度)</t>
  </si>
  <si>
    <t>108-B-12-31-H-001-00-0</t>
  </si>
  <si>
    <t>花蓮縣生態檢核工作計畫(108-109年度)</t>
  </si>
  <si>
    <t>經濟部業於108年1月14日以經授水字第10820200630號函核辦</t>
    <phoneticPr fontId="18" type="noConversion"/>
  </si>
  <si>
    <t xml:space="preserve">田茂營造事業有限公司 臺閥有限公司 </t>
  </si>
  <si>
    <t xml:space="preserve">仕強營造股份有限公司 </t>
  </si>
  <si>
    <t>鉅航營造有限公司</t>
  </si>
  <si>
    <t>郡毅營造有限公司</t>
  </si>
  <si>
    <t>鈺宬營造工程有限公司</t>
  </si>
  <si>
    <t>永發營造工程股份有限公司</t>
  </si>
  <si>
    <t>冠驊營造有限公司</t>
  </si>
  <si>
    <t>家凱營造有限公司</t>
  </si>
  <si>
    <t>巨昇營造有限公司</t>
  </si>
  <si>
    <t>五湖四海營造股份有限公司</t>
  </si>
  <si>
    <t>利興營造有限公司</t>
  </si>
  <si>
    <t>弘業營造工程有限公司</t>
  </si>
  <si>
    <t>尚欣營造工程有限公司</t>
  </si>
  <si>
    <t>順翊營造有限公司</t>
  </si>
  <si>
    <t>億榮營造股份有限公司</t>
  </si>
  <si>
    <t>赫誠營造有限公司</t>
  </si>
  <si>
    <t>勝興營造有限公司</t>
  </si>
  <si>
    <t>鴻業營造有限公司</t>
  </si>
  <si>
    <t>嘉俊營造有限公司</t>
  </si>
  <si>
    <t>和威營造事業有限公司</t>
  </si>
  <si>
    <t>國本營造股份有限公司</t>
  </si>
  <si>
    <t>丞毅營造有限公司</t>
  </si>
  <si>
    <t>萬田營造有限公司</t>
  </si>
  <si>
    <t>巨曜營造有限公司</t>
  </si>
  <si>
    <t xml:space="preserve">巨曜營造有限公司 </t>
  </si>
  <si>
    <t>仕強營造股份有限公司</t>
  </si>
  <si>
    <t>鼎佶營造有限公司</t>
  </si>
  <si>
    <t>紘興營造有限公司</t>
  </si>
  <si>
    <t>榮業營造有限公司</t>
  </si>
  <si>
    <t>申福土木包工業</t>
  </si>
  <si>
    <t>高雄市祥億土木包工業</t>
  </si>
  <si>
    <t>茗洋系統科技有限公司</t>
  </si>
  <si>
    <t>昇杰營造有限公司</t>
  </si>
  <si>
    <t>駿益營造有限公司</t>
  </si>
  <si>
    <t>岩輝營造有限公司</t>
  </si>
  <si>
    <t>義程營造有限公司</t>
  </si>
  <si>
    <t>宜蘭縣五結鄉</t>
  </si>
  <si>
    <t>大武工程顧問有限公司</t>
  </si>
  <si>
    <t>監造主任  林傑文</t>
  </si>
  <si>
    <t>基隆市安樂區</t>
  </si>
  <si>
    <t>第十河川局工務課</t>
  </si>
  <si>
    <t>薛人豪
郭欣怡</t>
  </si>
  <si>
    <t>-</t>
  </si>
  <si>
    <t>予閎土木技師事務所</t>
  </si>
  <si>
    <t>楊仲敬</t>
  </si>
  <si>
    <t>王禹閎</t>
  </si>
  <si>
    <t>經濟部水利署第十河川局</t>
  </si>
  <si>
    <t>薛人豪</t>
  </si>
  <si>
    <t>埔心溪沙圳橋(斷面12)至大埔橋(斷面64)</t>
  </si>
  <si>
    <t xml:space="preserve">崇峻工程顧問有限公司  </t>
  </si>
  <si>
    <t>蔡明君</t>
  </si>
  <si>
    <t>新竹縣(非原住民地區)</t>
  </si>
  <si>
    <t>青創工程顧問有限公司</t>
  </si>
  <si>
    <t>鍾曜如</t>
  </si>
  <si>
    <t>新竹縣新豐鄉</t>
  </si>
  <si>
    <t>泰禹工程技術顧問有限公司</t>
  </si>
  <si>
    <t>沈彥峰</t>
  </si>
  <si>
    <t>世合工程技術顧問有限公司</t>
  </si>
  <si>
    <t>黃敏真</t>
  </si>
  <si>
    <t>臺中市霧峰區</t>
  </si>
  <si>
    <t>德眾工程顧問股份有限公司</t>
  </si>
  <si>
    <t>林漢業</t>
  </si>
  <si>
    <t>台中市大里區</t>
  </si>
  <si>
    <t>雲林縣二崙鄉</t>
  </si>
  <si>
    <t>新光工程顧問有限公司</t>
  </si>
  <si>
    <t>周銘輝</t>
  </si>
  <si>
    <t>雲林縣口湖鄉</t>
  </si>
  <si>
    <t>崇峻工程顧問有限公司</t>
  </si>
  <si>
    <t>張秀惠</t>
  </si>
  <si>
    <t>兆豐工程技術顧問股份有限公司</t>
  </si>
  <si>
    <t>陳曉涵</t>
  </si>
  <si>
    <t>源隆技術顧問有限公司</t>
  </si>
  <si>
    <t>雲林縣崙背鄉</t>
  </si>
  <si>
    <t>嘉義縣義竹鄉</t>
  </si>
  <si>
    <t>旭城工程技術顧問有限公司</t>
  </si>
  <si>
    <t>陳明俊</t>
  </si>
  <si>
    <t>嘉義縣民雄鄉</t>
  </si>
  <si>
    <t>林慧佳</t>
  </si>
  <si>
    <t>嘉義縣布袋鎮</t>
  </si>
  <si>
    <t>臺南市將軍區公所</t>
  </si>
  <si>
    <t>鴻成水利技師事務所</t>
  </si>
  <si>
    <t>台南市後壁區</t>
  </si>
  <si>
    <t>李協成</t>
  </si>
  <si>
    <t>台南市鹽水區</t>
  </si>
  <si>
    <t>台南市東山區</t>
  </si>
  <si>
    <t>永鉅技術顧問有限公司</t>
  </si>
  <si>
    <t>台南市六甲區</t>
  </si>
  <si>
    <t>宏昇工程技術顧問有限公司</t>
  </si>
  <si>
    <t>李炳霖</t>
  </si>
  <si>
    <t>柯玉清</t>
  </si>
  <si>
    <t>臺南市後壁區</t>
  </si>
  <si>
    <t>松陽工程顧問有限公司</t>
  </si>
  <si>
    <t>賴建佑</t>
  </si>
  <si>
    <t>王博立</t>
  </si>
  <si>
    <t>晶揚工程顧問有限公司</t>
  </si>
  <si>
    <t>吳明峻</t>
  </si>
  <si>
    <t>安利土木包工業</t>
  </si>
  <si>
    <t>大樹區</t>
  </si>
  <si>
    <t>承包廠商</t>
    <phoneticPr fontId="18" type="noConversion"/>
  </si>
  <si>
    <t>工程地點</t>
    <phoneticPr fontId="18" type="noConversion"/>
  </si>
  <si>
    <t>監造單位</t>
    <phoneticPr fontId="18" type="noConversion"/>
  </si>
  <si>
    <t>監造人員</t>
    <phoneticPr fontId="18" type="noConversion"/>
  </si>
  <si>
    <t>承包廠商</t>
    <phoneticPr fontId="18" type="noConversion"/>
  </si>
  <si>
    <t>經度</t>
    <phoneticPr fontId="18" type="noConversion"/>
  </si>
  <si>
    <t>緯度</t>
    <phoneticPr fontId="18" type="noConversion"/>
  </si>
  <si>
    <t>Y座標</t>
    <phoneticPr fontId="18" type="noConversion"/>
  </si>
  <si>
    <t>X座標</t>
    <phoneticPr fontId="18" type="noConversion"/>
  </si>
  <si>
    <t>偉唐營造有限公司</t>
    <phoneticPr fontId="18" type="noConversion"/>
  </si>
  <si>
    <t>宜蘭縣(非原住民地區)</t>
    <phoneticPr fontId="18" type="noConversion"/>
  </si>
  <si>
    <t>-</t>
    <phoneticPr fontId="18" type="noConversion"/>
  </si>
  <si>
    <t>隆盛營造有限公司</t>
    <phoneticPr fontId="18" type="noConversion"/>
  </si>
  <si>
    <t>宜蘭縣礁溪鄉</t>
    <phoneticPr fontId="18" type="noConversion"/>
  </si>
  <si>
    <t>邑昌工程顧問有限公司</t>
    <phoneticPr fontId="18" type="noConversion"/>
  </si>
  <si>
    <t>唐安營造工程有限公司</t>
    <phoneticPr fontId="18" type="noConversion"/>
  </si>
  <si>
    <t>銅鑼鄉</t>
    <phoneticPr fontId="18" type="noConversion"/>
  </si>
  <si>
    <t>麗鄴工程顧問有限公司</t>
    <phoneticPr fontId="18" type="noConversion"/>
  </si>
  <si>
    <t>涂聖明</t>
    <phoneticPr fontId="18" type="noConversion"/>
  </si>
  <si>
    <t>磊高營造股份有限公司</t>
    <phoneticPr fontId="18" type="noConversion"/>
  </si>
  <si>
    <t>龍井區</t>
    <phoneticPr fontId="18" type="noConversion"/>
  </si>
  <si>
    <t>禾唐工程顧問有限公司</t>
    <phoneticPr fontId="18" type="noConversion"/>
  </si>
  <si>
    <t>王毓慶</t>
    <phoneticPr fontId="18" type="noConversion"/>
  </si>
  <si>
    <t>欣群營造有限公司</t>
    <phoneticPr fontId="18" type="noConversion"/>
  </si>
  <si>
    <t>豐原區</t>
    <phoneticPr fontId="18" type="noConversion"/>
  </si>
  <si>
    <t>家鼎技術顧問有限公司</t>
    <phoneticPr fontId="18" type="noConversion"/>
  </si>
  <si>
    <t>張鈺欣</t>
    <phoneticPr fontId="18" type="noConversion"/>
  </si>
  <si>
    <t>澄昱營造有限公司</t>
    <phoneticPr fontId="18" type="noConversion"/>
  </si>
  <si>
    <t>彰化縣芳苑鄉</t>
    <phoneticPr fontId="18" type="noConversion"/>
  </si>
  <si>
    <t>睿泰工程顧問公司</t>
    <phoneticPr fontId="18" type="noConversion"/>
  </si>
  <si>
    <t>林群軒</t>
    <phoneticPr fontId="18" type="noConversion"/>
  </si>
  <si>
    <t>堃泰營造有限公司</t>
    <phoneticPr fontId="18" type="noConversion"/>
  </si>
  <si>
    <t>雲林縣口湖鄉</t>
    <phoneticPr fontId="18" type="noConversion"/>
  </si>
  <si>
    <t>磐禹工程顧問有限公司</t>
    <phoneticPr fontId="18" type="noConversion"/>
  </si>
  <si>
    <t>林正松</t>
    <phoneticPr fontId="18" type="noConversion"/>
  </si>
  <si>
    <t>尚鈺</t>
    <phoneticPr fontId="18" type="noConversion"/>
  </si>
  <si>
    <t>嘉義縣太保市</t>
    <phoneticPr fontId="18" type="noConversion"/>
  </si>
  <si>
    <t>源隆技術顧問有限公司</t>
    <phoneticPr fontId="18" type="noConversion"/>
  </si>
  <si>
    <t>晶富營造有限公司</t>
    <phoneticPr fontId="18" type="noConversion"/>
  </si>
  <si>
    <t>嘉義縣水上鄉</t>
    <phoneticPr fontId="18" type="noConversion"/>
  </si>
  <si>
    <t>劉育誠土木技師事務所</t>
    <phoneticPr fontId="18" type="noConversion"/>
  </si>
  <si>
    <t>和倉營造事業股份有限公司</t>
    <phoneticPr fontId="18" type="noConversion"/>
  </si>
  <si>
    <t>嘉義縣布袋鎮</t>
    <phoneticPr fontId="18" type="noConversion"/>
  </si>
  <si>
    <t>張 凱</t>
    <phoneticPr fontId="18" type="noConversion"/>
  </si>
  <si>
    <t>宏斌營造有限公司 -</t>
    <phoneticPr fontId="18" type="noConversion"/>
  </si>
  <si>
    <t>嘉義縣新港鄉</t>
    <phoneticPr fontId="18" type="noConversion"/>
  </si>
  <si>
    <t>旭城工程技術顧問有限公司-</t>
    <phoneticPr fontId="18" type="noConversion"/>
  </si>
  <si>
    <t>沈俊成</t>
    <phoneticPr fontId="18" type="noConversion"/>
  </si>
  <si>
    <t xml:space="preserve">
集揚營造有限公司 </t>
    <phoneticPr fontId="18" type="noConversion"/>
  </si>
  <si>
    <t>嘉義縣義竹鄉</t>
    <phoneticPr fontId="18" type="noConversion"/>
  </si>
  <si>
    <t>旭城工程技術顧問有限公司</t>
    <phoneticPr fontId="18" type="noConversion"/>
  </si>
  <si>
    <t>李家豪</t>
    <phoneticPr fontId="18" type="noConversion"/>
  </si>
  <si>
    <t>堂瑞</t>
    <phoneticPr fontId="18" type="noConversion"/>
  </si>
  <si>
    <t>嘉義縣東石鄉</t>
    <phoneticPr fontId="18" type="noConversion"/>
  </si>
  <si>
    <t xml:space="preserve">宏斌營造有限公司 </t>
    <phoneticPr fontId="18" type="noConversion"/>
  </si>
  <si>
    <t>嘉義縣(水上鄉)</t>
    <phoneticPr fontId="18" type="noConversion"/>
  </si>
  <si>
    <t>賀群</t>
    <phoneticPr fontId="18" type="noConversion"/>
  </si>
  <si>
    <t>坤韵</t>
    <phoneticPr fontId="18" type="noConversion"/>
  </si>
  <si>
    <t>登榮</t>
    <phoneticPr fontId="18" type="noConversion"/>
  </si>
  <si>
    <t>通勝營造有限公司</t>
    <phoneticPr fontId="18" type="noConversion"/>
  </si>
  <si>
    <t>堂瑞營造有限公司</t>
    <phoneticPr fontId="18" type="noConversion"/>
  </si>
  <si>
    <t>吳志誠</t>
    <phoneticPr fontId="18" type="noConversion"/>
  </si>
  <si>
    <t>嘉義縣(義竹鄉)</t>
    <phoneticPr fontId="18" type="noConversion"/>
  </si>
  <si>
    <t>李協成</t>
    <phoneticPr fontId="18" type="noConversion"/>
  </si>
  <si>
    <t>集揚營造有限公司</t>
    <phoneticPr fontId="18" type="noConversion"/>
  </si>
  <si>
    <t>鄒文德</t>
    <phoneticPr fontId="18" type="noConversion"/>
  </si>
  <si>
    <t>賀群營造有限公司</t>
    <phoneticPr fontId="18" type="noConversion"/>
  </si>
  <si>
    <t>泰鈞營造有限公司</t>
    <phoneticPr fontId="18" type="noConversion"/>
  </si>
  <si>
    <t>台南市仁德區</t>
    <phoneticPr fontId="18" type="noConversion"/>
  </si>
  <si>
    <t>永鉅技術顧問有限公司</t>
    <phoneticPr fontId="18" type="noConversion"/>
  </si>
  <si>
    <t>許正一</t>
    <phoneticPr fontId="18" type="noConversion"/>
  </si>
  <si>
    <t>長泓陞營造有限公司</t>
    <phoneticPr fontId="18" type="noConversion"/>
  </si>
  <si>
    <t>台南市安南區</t>
    <phoneticPr fontId="18" type="noConversion"/>
  </si>
  <si>
    <t>崇峻工程顧問有限公司</t>
    <phoneticPr fontId="18" type="noConversion"/>
  </si>
  <si>
    <t>嘉旺營造有限公司</t>
    <phoneticPr fontId="18" type="noConversion"/>
  </si>
  <si>
    <t>台南市柳營區</t>
    <phoneticPr fontId="18" type="noConversion"/>
  </si>
  <si>
    <t>正昇工程顧問有限公司</t>
    <phoneticPr fontId="18" type="noConversion"/>
  </si>
  <si>
    <t>永道營造有限公司</t>
    <phoneticPr fontId="18" type="noConversion"/>
  </si>
  <si>
    <t>臺南市柳營區</t>
    <phoneticPr fontId="18" type="noConversion"/>
  </si>
  <si>
    <t>祐承營造有限公司</t>
    <phoneticPr fontId="18" type="noConversion"/>
  </si>
  <si>
    <t>高雄市路竹區</t>
    <phoneticPr fontId="18" type="noConversion"/>
  </si>
  <si>
    <t>三采工程顧問有限公司</t>
    <phoneticPr fontId="18" type="noConversion"/>
  </si>
  <si>
    <t>林瑞成技師　</t>
    <phoneticPr fontId="18" type="noConversion"/>
  </si>
  <si>
    <t xml:space="preserve">瑀騰營造有限公司 </t>
    <phoneticPr fontId="18" type="noConversion"/>
  </si>
  <si>
    <t>高雄市美濃區</t>
    <phoneticPr fontId="18" type="noConversion"/>
  </si>
  <si>
    <t>建陞工程技術顧問有限公司</t>
    <phoneticPr fontId="18" type="noConversion"/>
  </si>
  <si>
    <t>盧吉義技師</t>
    <phoneticPr fontId="18" type="noConversion"/>
  </si>
  <si>
    <t xml:space="preserve">園昌營造有限公司 </t>
    <phoneticPr fontId="18" type="noConversion"/>
  </si>
  <si>
    <t xml:space="preserve">合瑲營造有限公司 </t>
    <phoneticPr fontId="18" type="noConversion"/>
  </si>
  <si>
    <t>高雄市大樹區</t>
    <phoneticPr fontId="18" type="noConversion"/>
  </si>
  <si>
    <t>永合工程顧問有限公司</t>
    <phoneticPr fontId="18" type="noConversion"/>
  </si>
  <si>
    <t>洪仲賢技師</t>
    <phoneticPr fontId="18" type="noConversion"/>
  </si>
  <si>
    <t xml:space="preserve">祐承營造有限公司 </t>
    <phoneticPr fontId="18" type="noConversion"/>
  </si>
  <si>
    <t>高雄市燕巢區</t>
    <phoneticPr fontId="18" type="noConversion"/>
  </si>
  <si>
    <t xml:space="preserve">晉乾營造有限公司 </t>
    <phoneticPr fontId="18" type="noConversion"/>
  </si>
  <si>
    <t>林瑞成技師</t>
    <phoneticPr fontId="18" type="noConversion"/>
  </si>
  <si>
    <t>捷程營造有限公司</t>
    <phoneticPr fontId="18" type="noConversion"/>
  </si>
  <si>
    <t>高雄市阿蓮區</t>
    <phoneticPr fontId="18" type="noConversion"/>
  </si>
  <si>
    <t xml:space="preserve">冠信營造工程有限公司 </t>
    <phoneticPr fontId="18" type="noConversion"/>
  </si>
  <si>
    <t xml:space="preserve">鼎力興營造有限公司 </t>
    <phoneticPr fontId="18" type="noConversion"/>
  </si>
  <si>
    <t>高雄市永安區</t>
    <phoneticPr fontId="18" type="noConversion"/>
  </si>
  <si>
    <t>萬鼎工程服務股份有限公司</t>
    <phoneticPr fontId="18" type="noConversion"/>
  </si>
  <si>
    <t>鄭朝文技師</t>
    <phoneticPr fontId="18" type="noConversion"/>
  </si>
  <si>
    <t>全良祐營造有限公司</t>
    <phoneticPr fontId="18" type="noConversion"/>
  </si>
  <si>
    <t>高雄市茄萣區</t>
    <phoneticPr fontId="18" type="noConversion"/>
  </si>
  <si>
    <t>懋霆工程顧問有限公司</t>
    <phoneticPr fontId="18" type="noConversion"/>
  </si>
  <si>
    <t>張元豪</t>
    <phoneticPr fontId="18" type="noConversion"/>
  </si>
  <si>
    <t>路竹區復興路327巷</t>
    <phoneticPr fontId="18" type="noConversion"/>
  </si>
  <si>
    <t xml:space="preserve">易騰營造有限公司 </t>
    <phoneticPr fontId="18" type="noConversion"/>
  </si>
  <si>
    <t>高雄市仁武區林森巷</t>
    <phoneticPr fontId="18" type="noConversion"/>
  </si>
  <si>
    <t>高雄市岡山區</t>
    <phoneticPr fontId="18" type="noConversion"/>
  </si>
  <si>
    <t>高雄市湖內區</t>
    <phoneticPr fontId="18" type="noConversion"/>
  </si>
  <si>
    <t>陳華興</t>
    <phoneticPr fontId="18" type="noConversion"/>
  </si>
  <si>
    <t>皇順營造有限公司</t>
    <phoneticPr fontId="18" type="noConversion"/>
  </si>
  <si>
    <t>高雄市楠梓區</t>
    <phoneticPr fontId="18" type="noConversion"/>
  </si>
  <si>
    <t>技佳工程科技股份有限公司</t>
    <phoneticPr fontId="18" type="noConversion"/>
  </si>
  <si>
    <t>謝長澐</t>
    <phoneticPr fontId="18" type="noConversion"/>
  </si>
  <si>
    <t>盧吉義技師　</t>
    <phoneticPr fontId="18" type="noConversion"/>
  </si>
  <si>
    <t xml:space="preserve">鼎祐營造有限公司 </t>
    <phoneticPr fontId="18" type="noConversion"/>
  </si>
  <si>
    <t>高雄市旗山區</t>
    <phoneticPr fontId="18" type="noConversion"/>
  </si>
  <si>
    <t>和鑫營造有限公司</t>
    <phoneticPr fontId="18" type="noConversion"/>
  </si>
  <si>
    <t xml:space="preserve">捷程營造有限公司 </t>
    <phoneticPr fontId="18" type="noConversion"/>
  </si>
  <si>
    <t>高雄市(非原住民地區)</t>
    <phoneticPr fontId="18" type="noConversion"/>
  </si>
  <si>
    <t>晶揚工程顧問有限公司</t>
    <phoneticPr fontId="18" type="noConversion"/>
  </si>
  <si>
    <t>吳明峻</t>
    <phoneticPr fontId="18" type="noConversion"/>
  </si>
  <si>
    <t xml:space="preserve">國罡營造有限公司 </t>
    <phoneticPr fontId="18" type="noConversion"/>
  </si>
  <si>
    <t xml:space="preserve">麗程營造有限公司 </t>
    <phoneticPr fontId="18" type="noConversion"/>
  </si>
  <si>
    <t>高雄市路竹區華正路117巷</t>
    <phoneticPr fontId="18" type="noConversion"/>
  </si>
  <si>
    <t>懋霆工程顧有限公司</t>
    <phoneticPr fontId="18" type="noConversion"/>
  </si>
  <si>
    <t>宋玉池技師</t>
    <phoneticPr fontId="18" type="noConversion"/>
  </si>
  <si>
    <t xml:space="preserve">承宥土木包工業 </t>
    <phoneticPr fontId="18" type="noConversion"/>
  </si>
  <si>
    <t>高雄市梓官區嘉好路</t>
    <phoneticPr fontId="18" type="noConversion"/>
  </si>
  <si>
    <t xml:space="preserve">日全營造有限公司 </t>
    <phoneticPr fontId="18" type="noConversion"/>
  </si>
  <si>
    <t>中崙寮溪</t>
    <phoneticPr fontId="18" type="noConversion"/>
  </si>
  <si>
    <t xml:space="preserve">苗盛營造有限公司 </t>
    <phoneticPr fontId="18" type="noConversion"/>
  </si>
  <si>
    <t>金門縣(非原住民地區)</t>
    <phoneticPr fontId="18" type="noConversion"/>
  </si>
  <si>
    <t>羅丞翔</t>
    <phoneticPr fontId="18" type="noConversion"/>
  </si>
  <si>
    <t xml:space="preserve">富郁營造有限公司 </t>
    <phoneticPr fontId="18" type="noConversion"/>
  </si>
  <si>
    <t>金門縣金湖鎮</t>
    <phoneticPr fontId="18" type="noConversion"/>
  </si>
  <si>
    <t>達盛工程顧問有限公司</t>
    <phoneticPr fontId="18" type="noConversion"/>
  </si>
  <si>
    <t>蔡在福</t>
    <phoneticPr fontId="18" type="noConversion"/>
  </si>
  <si>
    <r>
      <rPr>
        <b/>
        <sz val="24"/>
        <color theme="1"/>
        <rFont val="標楷體"/>
        <family val="4"/>
        <charset val="136"/>
      </rPr>
      <t>縣市管河川及區域排水整體改善計畫</t>
    </r>
    <r>
      <rPr>
        <b/>
        <sz val="24"/>
        <color theme="1"/>
        <rFont val="Times New Roman"/>
        <family val="1"/>
      </rPr>
      <t>108-109</t>
    </r>
    <r>
      <rPr>
        <b/>
        <sz val="24"/>
        <color theme="1"/>
        <rFont val="標楷體"/>
        <family val="4"/>
        <charset val="136"/>
      </rPr>
      <t>年度生態檢核工作明細表</t>
    </r>
    <phoneticPr fontId="41" type="noConversion"/>
  </si>
  <si>
    <t>案屬2年計畫，工作預定期程請配合預估調整</t>
    <phoneticPr fontId="18" type="noConversion"/>
  </si>
  <si>
    <t>案屬2年計畫，請再檢討預定作業期程</t>
    <phoneticPr fontId="18" type="noConversion"/>
  </si>
  <si>
    <t>預計3/31開標</t>
    <phoneticPr fontId="18" type="noConversion"/>
  </si>
  <si>
    <t>預計1/25開標</t>
    <phoneticPr fontId="18" type="noConversion"/>
  </si>
  <si>
    <r>
      <rPr>
        <sz val="14"/>
        <rFont val="標楷體"/>
        <family val="4"/>
        <charset val="136"/>
      </rPr>
      <t>山上排水</t>
    </r>
    <r>
      <rPr>
        <sz val="14"/>
        <rFont val="Times New Roman"/>
        <family val="1"/>
      </rPr>
      <t>(0K+000~0K+212</t>
    </r>
    <r>
      <rPr>
        <sz val="14"/>
        <rFont val="標楷體"/>
        <family val="4"/>
        <charset val="136"/>
      </rPr>
      <t>左岸</t>
    </r>
    <r>
      <rPr>
        <sz val="14"/>
        <rFont val="Times New Roman"/>
        <family val="1"/>
      </rPr>
      <t>)</t>
    </r>
    <r>
      <rPr>
        <sz val="14"/>
        <rFont val="標楷體"/>
        <family val="4"/>
        <charset val="136"/>
      </rPr>
      <t>護岸新建工程</t>
    </r>
    <phoneticPr fontId="18" type="noConversion"/>
  </si>
  <si>
    <r>
      <rPr>
        <sz val="14"/>
        <rFont val="標楷體"/>
        <family val="4"/>
        <charset val="136"/>
      </rPr>
      <t xml:space="preserve">頭溝水排水改善工程
</t>
    </r>
    <r>
      <rPr>
        <sz val="14"/>
        <rFont val="Times New Roman"/>
        <family val="1"/>
      </rPr>
      <t>(0K+000~0K+780)</t>
    </r>
    <phoneticPr fontId="18" type="noConversion"/>
  </si>
  <si>
    <t>檳榔橋下游右岸堤防新建</t>
    <phoneticPr fontId="18" type="noConversion"/>
  </si>
  <si>
    <t>改為委外設計由水與環境吉安溪設計廠商一併設計</t>
    <phoneticPr fontId="18" type="noConversion"/>
  </si>
  <si>
    <t>委外設計</t>
    <phoneticPr fontId="18" type="noConversion"/>
  </si>
  <si>
    <t>預計1/31開標</t>
    <phoneticPr fontId="18" type="noConversion"/>
  </si>
  <si>
    <t>預計2/15上網</t>
    <phoneticPr fontId="18" type="noConversion"/>
  </si>
  <si>
    <t>預計1/29上網</t>
    <phoneticPr fontId="18" type="noConversion"/>
  </si>
  <si>
    <t>預計1/24開標</t>
    <phoneticPr fontId="18" type="noConversion"/>
  </si>
  <si>
    <t>燕巢區橫山排水角宿路下游護岸治理工程</t>
    <phoneticPr fontId="18" type="noConversion"/>
  </si>
  <si>
    <t>預計2/28上網</t>
    <phoneticPr fontId="18" type="noConversion"/>
  </si>
  <si>
    <t>預計1/29勞務案開資格標</t>
    <phoneticPr fontId="18" type="noConversion"/>
  </si>
  <si>
    <t>預計1/22勞務案開標</t>
    <phoneticPr fontId="18" type="noConversion"/>
  </si>
  <si>
    <t>預備工程異動紀錄</t>
    <phoneticPr fontId="18" type="noConversion"/>
  </si>
  <si>
    <r>
      <rPr>
        <sz val="14"/>
        <rFont val="細明體"/>
        <family val="3"/>
        <charset val="136"/>
      </rPr>
      <t>預備工程</t>
    </r>
    <r>
      <rPr>
        <sz val="14"/>
        <rFont val="Times New Roman"/>
        <family val="1"/>
      </rPr>
      <t>(1071614494)</t>
    </r>
    <phoneticPr fontId="18" type="noConversion"/>
  </si>
  <si>
    <t>經濟部108年1月3日經授水字第10820200100號調整中央補助用地費</t>
    <phoneticPr fontId="18" type="noConversion"/>
  </si>
  <si>
    <t>經濟部108年1月3日經授水字第10820200100號調整中央補助用地費
3.依據107年9月28日召開研商會議委託二河局代辦(1071612768)</t>
    <phoneticPr fontId="18" type="noConversion"/>
  </si>
  <si>
    <t>預備工程要記(歷程)</t>
    <phoneticPr fontId="18" type="noConversion"/>
  </si>
  <si>
    <t>彰化山寮排水(第三期)改善及橋梁改建工程</t>
    <phoneticPr fontId="18" type="noConversion"/>
  </si>
  <si>
    <r>
      <t>1.</t>
    </r>
    <r>
      <rPr>
        <sz val="14"/>
        <rFont val="標楷體"/>
        <family val="4"/>
        <charset val="136"/>
      </rPr>
      <t>排水路改善</t>
    </r>
    <r>
      <rPr>
        <sz val="14"/>
        <rFont val="Times New Roman"/>
        <family val="1"/>
      </rPr>
      <t>1,370</t>
    </r>
    <r>
      <rPr>
        <sz val="14"/>
        <rFont val="標楷體"/>
        <family val="4"/>
        <charset val="136"/>
      </rPr>
      <t>公尺</t>
    </r>
    <r>
      <rPr>
        <sz val="14"/>
        <rFont val="Times New Roman"/>
        <family val="1"/>
      </rPr>
      <t>(1k+030~2k+400)
2.</t>
    </r>
    <r>
      <rPr>
        <sz val="14"/>
        <rFont val="標楷體"/>
        <family val="4"/>
        <charset val="136"/>
      </rPr>
      <t>涵管改建</t>
    </r>
    <r>
      <rPr>
        <sz val="14"/>
        <rFont val="Times New Roman"/>
        <family val="1"/>
      </rPr>
      <t>1</t>
    </r>
    <r>
      <rPr>
        <sz val="14"/>
        <rFont val="標楷體"/>
        <family val="4"/>
        <charset val="136"/>
      </rPr>
      <t>座</t>
    </r>
    <r>
      <rPr>
        <sz val="14"/>
        <rFont val="Times New Roman"/>
        <family val="1"/>
      </rPr>
      <t>-</t>
    </r>
    <r>
      <rPr>
        <sz val="14"/>
        <rFont val="標楷體"/>
        <family val="4"/>
        <charset val="136"/>
      </rPr>
      <t>涵管</t>
    </r>
    <r>
      <rPr>
        <sz val="14"/>
        <rFont val="Times New Roman"/>
        <family val="1"/>
      </rPr>
      <t>(2k+037)</t>
    </r>
    <phoneticPr fontId="18" type="noConversion"/>
  </si>
  <si>
    <t>106-B-11-23-F-007-00-4</t>
    <phoneticPr fontId="18" type="noConversion"/>
  </si>
  <si>
    <t>108-B-12-23-F-007-00-4</t>
    <phoneticPr fontId="18" type="noConversion"/>
  </si>
  <si>
    <r>
      <rPr>
        <sz val="14"/>
        <rFont val="細明體"/>
        <family val="3"/>
        <charset val="136"/>
      </rPr>
      <t>原列預備工程</t>
    </r>
    <r>
      <rPr>
        <sz val="14"/>
        <rFont val="Times New Roman"/>
        <family val="1"/>
      </rPr>
      <t>(1086100079)</t>
    </r>
    <r>
      <rPr>
        <sz val="14"/>
        <rFont val="細明體"/>
        <family val="3"/>
        <charset val="136"/>
      </rPr>
      <t>，執行單位來函本署同意排除</t>
    </r>
    <r>
      <rPr>
        <sz val="14"/>
        <rFont val="Times New Roman"/>
        <family val="1"/>
      </rPr>
      <t>(1085301392)</t>
    </r>
    <phoneticPr fontId="18" type="noConversion"/>
  </si>
  <si>
    <t>預計1/15開標</t>
    <phoneticPr fontId="18" type="noConversion"/>
  </si>
  <si>
    <t>106-B-11-17-F-004-00-4</t>
    <phoneticPr fontId="18" type="noConversion"/>
  </si>
  <si>
    <t>106-B-11-23-F-013-00-4</t>
    <phoneticPr fontId="18" type="noConversion"/>
  </si>
  <si>
    <r>
      <rPr>
        <sz val="14"/>
        <rFont val="細明體"/>
        <family val="3"/>
        <charset val="136"/>
      </rPr>
      <t>預備工程</t>
    </r>
    <r>
      <rPr>
        <sz val="14"/>
        <rFont val="Times New Roman"/>
        <family val="1"/>
      </rPr>
      <t xml:space="preserve">(1071614494)
</t>
    </r>
    <r>
      <rPr>
        <sz val="14"/>
        <color rgb="FFFF0000"/>
        <rFont val="細明體"/>
        <family val="3"/>
        <charset val="136"/>
      </rPr>
      <t>已報未同意</t>
    </r>
    <r>
      <rPr>
        <sz val="14"/>
        <color rgb="FFFF0000"/>
        <rFont val="Times New Roman"/>
        <family val="1"/>
      </rPr>
      <t>1085302429</t>
    </r>
    <phoneticPr fontId="18" type="noConversion"/>
  </si>
  <si>
    <t>預備工程(1086100079、1086100326)</t>
    <phoneticPr fontId="18" type="noConversion"/>
  </si>
  <si>
    <r>
      <rPr>
        <sz val="14"/>
        <rFont val="細明體"/>
        <family val="3"/>
        <charset val="136"/>
      </rPr>
      <t>原列預備工程</t>
    </r>
    <r>
      <rPr>
        <sz val="14"/>
        <rFont val="Times New Roman"/>
        <family val="1"/>
      </rPr>
      <t>(1086100079)</t>
    </r>
    <r>
      <rPr>
        <sz val="14"/>
        <rFont val="細明體"/>
        <family val="3"/>
        <charset val="136"/>
      </rPr>
      <t>，執行單位來函本署同意排除</t>
    </r>
    <r>
      <rPr>
        <sz val="14"/>
        <rFont val="Times New Roman"/>
        <family val="1"/>
      </rPr>
      <t>(1086100137)</t>
    </r>
    <phoneticPr fontId="18" type="noConversion"/>
  </si>
  <si>
    <r>
      <rPr>
        <sz val="14"/>
        <rFont val="細明體"/>
        <family val="3"/>
        <charset val="136"/>
      </rPr>
      <t>原列預備工程</t>
    </r>
    <r>
      <rPr>
        <sz val="14"/>
        <rFont val="Times New Roman"/>
        <family val="1"/>
      </rPr>
      <t>(1086100079)</t>
    </r>
    <r>
      <rPr>
        <sz val="14"/>
        <rFont val="細明體"/>
        <family val="3"/>
        <charset val="136"/>
      </rPr>
      <t>，經「縣市管河川及區域排水整體改善計畫」</t>
    </r>
    <r>
      <rPr>
        <sz val="14"/>
        <rFont val="Times New Roman"/>
        <family val="1"/>
      </rPr>
      <t>108</t>
    </r>
    <r>
      <rPr>
        <sz val="14"/>
        <rFont val="細明體"/>
        <family val="3"/>
        <charset val="136"/>
      </rPr>
      <t>年</t>
    </r>
    <r>
      <rPr>
        <sz val="14"/>
        <rFont val="Times New Roman"/>
        <family val="1"/>
      </rPr>
      <t>1</t>
    </r>
    <r>
      <rPr>
        <sz val="14"/>
        <rFont val="細明體"/>
        <family val="3"/>
        <charset val="136"/>
      </rPr>
      <t>月份執行檢討會議檢討後排除</t>
    </r>
    <r>
      <rPr>
        <sz val="14"/>
        <rFont val="Times New Roman"/>
        <family val="1"/>
      </rPr>
      <t>(1086100326)</t>
    </r>
    <phoneticPr fontId="18" type="noConversion"/>
  </si>
  <si>
    <t>1、依據107年9月28日召開研商會議委託六河局代辦(1071612768)
2、原列預備工程(1086100079)，經「縣市管河川及區域排水整體改善計畫」108年1月份執行檢討會議檢討後排除(1086100326)</t>
    <phoneticPr fontId="18" type="noConversion"/>
  </si>
  <si>
    <t>1、經濟部108年1月3日經授水字第10820200100號調整中央補助用地費
2、原列預備工程(1086100079)，執行單位來函本署同意排除(1085302063)</t>
    <phoneticPr fontId="18" type="noConversion"/>
  </si>
  <si>
    <t>第六河川局</t>
  </si>
  <si>
    <t>霧峰區車籠埤排水1K+700~3K+700治理工程</t>
  </si>
  <si>
    <t>霧峰區車籠埤排水3K+700~5K+300治理工程</t>
  </si>
  <si>
    <t>布袋鎮金陵排水與支線匯流口治理工程</t>
  </si>
  <si>
    <t>民雄鄉大崎村鳳凰社區防護工程</t>
  </si>
  <si>
    <t>東山區三榮里木柵中排區域排水新建護岸工程</t>
  </si>
  <si>
    <t>第一河川局</t>
  </si>
  <si>
    <t>下埔排水(0K+000~0K+720)治理工程</t>
  </si>
  <si>
    <t>口湖鄉牛挑灣溪左岸36號水門上下游治理工程</t>
  </si>
  <si>
    <t>埤子頭排水(過港橋下游)治理工程</t>
  </si>
  <si>
    <t>內溪洲排水治理工程</t>
  </si>
  <si>
    <t>東石海埔地排水系統抽水站治理工程</t>
  </si>
  <si>
    <t>安南區城西里竹筏港之二排水支線護岸治理工程</t>
  </si>
  <si>
    <t>七股區大塭寮排水中游治理工程</t>
  </si>
  <si>
    <t>佳里區蘇厝寮中排上游段及佳里興中排一護岸治理工程等2件</t>
  </si>
  <si>
    <t>北門區永隆溝排水南9線上游左岸護岸治理工程</t>
  </si>
  <si>
    <t>金門地區湖下區排工程</t>
  </si>
  <si>
    <t>工程名稱</t>
  </si>
  <si>
    <t>實際開工日期</t>
  </si>
  <si>
    <t>預定完工日期</t>
  </si>
  <si>
    <t>實際完工日期</t>
  </si>
  <si>
    <t>鹽水排水治理工程一工區A標</t>
  </si>
  <si>
    <t>埔心溪下中福支線斷面15.1至斷面18護岸治理工程(含改建無名橋6及黃厝橋)</t>
  </si>
  <si>
    <t>柳營區大腳腿排水五軍營橋上游段治理工程一工區</t>
  </si>
  <si>
    <t>柳營區大腳腿排水五軍營橋上游段治理工程二工區</t>
  </si>
  <si>
    <t>後溝子大排分洪水路治理工程</t>
  </si>
  <si>
    <t>牛稠子小排四疏洪道</t>
  </si>
  <si>
    <t>檳榔橋下游右岸堤防新建</t>
  </si>
  <si>
    <t>三爺溪中下游治理工程(萬代橋至後壁厝排水口)(一工區)</t>
  </si>
  <si>
    <t>三爺溪中下游治理工程(萬代橋至後壁厝排水口)(二工區)</t>
  </si>
  <si>
    <t>菁寮、墨林及崁頂社區(菁寮老街)排水改善工程(二工區)</t>
  </si>
  <si>
    <t>新圍抽水站老舊抽水機組及附屬設施更新改善工程</t>
  </si>
  <si>
    <t>北門區雙春部落防護治理工程</t>
  </si>
  <si>
    <t>永康區永康排水段護岸(右岸)治理工程</t>
  </si>
  <si>
    <t>安定區下洲子中排一抽水治理工程</t>
  </si>
  <si>
    <t>山上排水(0K+000~0K+212左岸)護岸新建工程</t>
  </si>
  <si>
    <t>將軍區青鯤鯓社區部落防護治理工程</t>
  </si>
  <si>
    <t>南區明興路截流治理工程</t>
  </si>
  <si>
    <t>善化區茄拔排水護岸（第二期）及分洪治理工程</t>
  </si>
  <si>
    <t>岡山區石螺潭抽水站增設機組治理工程</t>
  </si>
  <si>
    <t>荷苞嶼排水系統-鴨母寮排水路治理工程</t>
  </si>
  <si>
    <t>金寧鄉安歧排水分洪截流工程</t>
  </si>
  <si>
    <t>清水溪排水治理及橋梁改建工程併辦土石標售</t>
  </si>
  <si>
    <t>東石附帶排水排水路治理工程</t>
  </si>
  <si>
    <t>仁德區港尾溝溪排水（台86下方）護岸治理工程</t>
  </si>
  <si>
    <t>永康區西勢中排一(第三期)護岸治理工程</t>
  </si>
  <si>
    <t>麻豆區埤頭排水西邊寮橋改建工程</t>
  </si>
  <si>
    <t>麻豆區埤頭排水西邊寮橋上下游護岸治理工程</t>
  </si>
  <si>
    <t>北門區北馬社區部落防護治理工程</t>
  </si>
  <si>
    <t>燕巢區橫山排水角宿路下游護岸治理工程</t>
  </si>
  <si>
    <t>東溝排水(第一期)改善工程</t>
  </si>
  <si>
    <t>施厝寮大排施厝寮排水第二號橋下游治理工程</t>
  </si>
  <si>
    <t>馬公厝大排龍潭橋上下游治理工程(6K+000~6K+950)</t>
  </si>
  <si>
    <t>新港大排二排水路治理工程</t>
  </si>
  <si>
    <t>有才寮排水新美橋上游治理工程</t>
  </si>
  <si>
    <t>港尾大排治理工程</t>
  </si>
  <si>
    <t>春珠排水(三塊厝無名橋下游段)治理工程</t>
  </si>
  <si>
    <t>台鐵高架北側收集水路(鐵路橋北側截流溝)</t>
  </si>
  <si>
    <t>口湖鄉牛尿港大排護岸治理工程</t>
  </si>
  <si>
    <t>金陵排水吟海橋段治理工程</t>
  </si>
  <si>
    <t>埤子頭排水與柳子溝排水滙流治理工程</t>
  </si>
  <si>
    <t>和建工程顧問有限公司</t>
  </si>
  <si>
    <t>興興營造有限公司</t>
  </si>
  <si>
    <t>嘉鑫營造有限公司</t>
  </si>
  <si>
    <t>元佑工程顧問有限公司</t>
  </si>
  <si>
    <t>新威營造有限公司</t>
  </si>
  <si>
    <t>容泰工程顧問有限公司</t>
  </si>
  <si>
    <t>嘉銘營造有限公司</t>
  </si>
  <si>
    <t>廣裕營造工程有限公司</t>
  </si>
  <si>
    <t>建宇營造股份有限公司</t>
  </si>
  <si>
    <t>式新工程顧問股份有限公司</t>
  </si>
  <si>
    <t>中宏營造有限公司</t>
  </si>
  <si>
    <t>高泰工程顧問有限公司</t>
  </si>
  <si>
    <t>磐禹工程顧問有限公司</t>
  </si>
  <si>
    <t>集揚營造有限公司</t>
  </si>
  <si>
    <t>劉育誠土木技師事務所</t>
  </si>
  <si>
    <t>堂瑞</t>
  </si>
  <si>
    <t xml:space="preserve">宏斌營造有限公司 </t>
  </si>
  <si>
    <t>鈺盛工程顧問有限公司</t>
  </si>
  <si>
    <t>尚鈺營造有限公司</t>
  </si>
  <si>
    <t>宏龍營造有限公司</t>
  </si>
  <si>
    <t>達宏營造工程有限公司</t>
  </si>
  <si>
    <t>黎明工程顧問股份有限公司</t>
  </si>
  <si>
    <t>金主營造工程股份有限公司</t>
  </si>
  <si>
    <t>勇霖工程顧問有限公司</t>
  </si>
  <si>
    <t>剴盛工程顧問有限公司</t>
  </si>
  <si>
    <t>三采工程顧問有限公司</t>
  </si>
  <si>
    <t>恆富祥營造有限公司</t>
  </si>
  <si>
    <t>宇力工程技術顧問有限公司</t>
  </si>
  <si>
    <t>偉峻營造有限公司</t>
  </si>
  <si>
    <t>造齊工程顧問有限公司</t>
  </si>
  <si>
    <t>邑昌工程顧問有限公司</t>
  </si>
  <si>
    <t>磊高營造股份有限公司</t>
  </si>
  <si>
    <t>禾唐工程顧問有限公司</t>
  </si>
  <si>
    <t>欣群營造有限公司</t>
  </si>
  <si>
    <t>家鼎技術顧問有限公司</t>
  </si>
  <si>
    <t>健祐營造有限公司</t>
  </si>
  <si>
    <t>睿泰工程顧問公司</t>
  </si>
  <si>
    <t>堃泰營造有限公司</t>
  </si>
  <si>
    <t>賀群</t>
  </si>
  <si>
    <t>和倉營造事業股份有限公司</t>
  </si>
  <si>
    <t>宏斌營造有限公司 -</t>
  </si>
  <si>
    <t>旭城工程技術顧問有限公司-</t>
  </si>
  <si>
    <t>登榮</t>
  </si>
  <si>
    <t>通勝營造有限公司</t>
  </si>
  <si>
    <t xml:space="preserve">百成行工程顧問有限公司 </t>
  </si>
  <si>
    <t>堂瑞營造有限公司</t>
  </si>
  <si>
    <t>耀進營造有限公司</t>
  </si>
  <si>
    <t>長泓陞營造有限公司</t>
  </si>
  <si>
    <t>欣義營造有限公司</t>
  </si>
  <si>
    <t>茂程營造有限公司</t>
  </si>
  <si>
    <t>裕連興營造有限公司</t>
  </si>
  <si>
    <t>騰旺營造有限公司</t>
  </si>
  <si>
    <t>永道營造有限公司</t>
  </si>
  <si>
    <t>定誠營造股份有限公司</t>
  </si>
  <si>
    <t>翔盛營造有限公司</t>
  </si>
  <si>
    <t>萬鼎工程服務股份有限公司</t>
  </si>
  <si>
    <t xml:space="preserve">鼎祐營造有限公司 </t>
  </si>
  <si>
    <t xml:space="preserve">苗盛營造有限公司 </t>
  </si>
  <si>
    <t>台耐企業有限公司</t>
  </si>
  <si>
    <t>邦澤股份有限公司</t>
  </si>
  <si>
    <t>太璟營造有限公司</t>
  </si>
  <si>
    <t>晉乾營造有限公司</t>
  </si>
  <si>
    <t>南靖排水(台糖鐵路橋至中山高速公路段)治理工程</t>
  </si>
  <si>
    <t>六腳排水(六家佃橋下游段)治理工程</t>
  </si>
  <si>
    <t>新埤排水(瓦厝橋下游段)治理工程</t>
  </si>
  <si>
    <t>貴舍排水下庄橋上游改善治理工程</t>
  </si>
  <si>
    <t xml:space="preserve">昇揚營造有限公司 </t>
  </si>
  <si>
    <t>大勝營造有限公司</t>
  </si>
  <si>
    <t>110/6/30
(109/3/12)</t>
  </si>
  <si>
    <t>早知排水早知橋下游段治理工程</t>
  </si>
  <si>
    <t>109/12/30
(109/5/11)</t>
  </si>
  <si>
    <t>新埤排水(新田橋下游段)治理工程</t>
  </si>
  <si>
    <t>108/5/22
(108/10/08)</t>
  </si>
  <si>
    <t>108/12/4
(109/2/16)</t>
  </si>
  <si>
    <t>108/9/29
(108/10/29)</t>
  </si>
  <si>
    <t>108/8/6
(108/9/13)
(108/12/2)</t>
  </si>
  <si>
    <t>108/10/17
(108/12/7)
(108/12/25)</t>
  </si>
  <si>
    <t>抽水站4CMS及6CMS容量各1座，引水幹線L=140公尺，L1=175公尺，L2=1160M，滯洪池0.1HA</t>
  </si>
  <si>
    <t>分洪箱涵1845公尺</t>
  </si>
  <si>
    <t>1.河道濬深約14,100m3。
2.護岸改建工程，L=1,750m。
3.護岸基礎加固工程，L=1,400m。
4.護岸加高工程，L=700m。</t>
  </si>
  <si>
    <t>1.河道濬深約13,300m3。
2.護岸改建工程，L=1,800m。
3.護岸基礎加固工程，L=600m。
4.護岸加高工程，L=900m。</t>
  </si>
  <si>
    <t>分洪道475m</t>
  </si>
  <si>
    <t>排水路1,225m(6k+090-7k+315)</t>
  </si>
  <si>
    <t>排水路950m</t>
  </si>
  <si>
    <t>排水路750m</t>
  </si>
  <si>
    <t xml:space="preserve">排水路500m(8k+000-8k+500)       </t>
  </si>
  <si>
    <t>排水路500M</t>
  </si>
  <si>
    <t>排水路477m</t>
  </si>
  <si>
    <t>排水路改善320公尺</t>
  </si>
  <si>
    <t>1.板橋改建1座
 2.山子門中排三護岸加高348公尺
3.村落排水蒐集系統2,025公尺
4.移動式抽水機平台2座</t>
  </si>
  <si>
    <t>菁寮-聖十字湖滯洪池(0.55公頃)連外排水路</t>
  </si>
  <si>
    <t>1.疏洪道護岸H:4公尺:L:400公尺
2.匯入岸內排水處加設自電閘門
3.最大可分洪5cms</t>
  </si>
  <si>
    <t>0k+780~1k+010 施作排水路長度230公尺(雙岸合計460公尺)</t>
  </si>
  <si>
    <t>排水路5K+821~6K+241(一工區)</t>
  </si>
  <si>
    <t>引擎3台、角齒輪減速機3台、抽水機1台及周邊附屬設備更新改善</t>
  </si>
  <si>
    <t>護岸排水路改善212公尺，營建廢棄物清理</t>
  </si>
  <si>
    <t>護岸整治838m
河道整理838m</t>
  </si>
  <si>
    <t>截流溝改善750m</t>
  </si>
  <si>
    <t>堤防新建計400m</t>
  </si>
  <si>
    <t>安歧排水分洪截流工程(排水路改善2,161公尺、中小型版橋改建4處)</t>
  </si>
  <si>
    <t>堤岸約1,440公尺，橋梁1座。</t>
  </si>
  <si>
    <t>1、新建護岸416m(左岸196ｍ、右岸220m)，整建護岸314m(左岸95m、右岸219m)。
2、橋梁改建2座。</t>
  </si>
  <si>
    <t>護岸新建工程，L=210m</t>
  </si>
  <si>
    <t>1.排水治理工2,725公尺
2.橋梁改建2座
親水便橋(3K+307)
無名橋(3K+631)</t>
  </si>
  <si>
    <t>排水路1210M</t>
  </si>
  <si>
    <t>擋土牆護岸改善400M</t>
  </si>
  <si>
    <t>6cms抽水站、上游抽水站拆除改建水門</t>
  </si>
  <si>
    <t>護岸,堤內坡900m</t>
  </si>
  <si>
    <t>護岸860m</t>
  </si>
  <si>
    <t>排水路860m</t>
  </si>
  <si>
    <t>排水路1960公尺</t>
  </si>
  <si>
    <t xml:space="preserve">擴建1.8cms抽水站       </t>
  </si>
  <si>
    <t>護岸L=500m (左岸)
護岸L=150m (右岸)</t>
  </si>
  <si>
    <t>橋梁1座W=18m，L=33m</t>
  </si>
  <si>
    <t>排水路800公尺</t>
  </si>
  <si>
    <t>排水路1,325公尺</t>
  </si>
  <si>
    <t>1.新建箱涵蒐集水路690公尺。
2.護岸加高約450公尺。</t>
  </si>
  <si>
    <t>排水路改善長度58公尺(兩岸合計116公尺)</t>
  </si>
  <si>
    <t>新建雙孔箱涵630公尺</t>
  </si>
  <si>
    <t>抽水機組2台
抽水機房1座
部落防護路堤200M</t>
  </si>
  <si>
    <t>排水路改善長度700公尺</t>
  </si>
  <si>
    <t>施作擋土牆長度251公尺</t>
  </si>
  <si>
    <t>橋梁改建1座</t>
  </si>
  <si>
    <t>護岸引道合計350公尺</t>
  </si>
  <si>
    <t>排水路改善350公尺及涵管270公尺</t>
  </si>
  <si>
    <t>排水路改善1,000公尺(兩岸合計1,100公尺)</t>
  </si>
  <si>
    <t>圍堤L=815m(含路拱2處)
抽水機組1台</t>
  </si>
  <si>
    <t>排水路改善450公尺(兩岸合計900公尺)</t>
  </si>
  <si>
    <t>排水路改善1860公尺</t>
  </si>
  <si>
    <t>排水路改善900公尺</t>
  </si>
  <si>
    <t>護岸(右岸)整治L=350m</t>
  </si>
  <si>
    <t>排水渠道L=120m</t>
  </si>
  <si>
    <t>區排整治工程243公尺，堤頂道路整治工程243公尺。</t>
  </si>
  <si>
    <t>三爺溪排水(萬代橋至塗庫仔排水段)護岸改善長度約826m（右岸約10+000~10+826）</t>
  </si>
  <si>
    <t>三爺溪排水(塗庫仔排水段至仁德橋)護岸改善長度796m（右岸9+204~10+000）</t>
  </si>
  <si>
    <t>田寮排水系統分洪治理工程(第一期)</t>
  </si>
  <si>
    <t>排水路改善697公尺(0K+063~0K+760)</t>
  </si>
  <si>
    <t>宏斌營造有限公司</t>
  </si>
  <si>
    <t>排水路756m</t>
  </si>
  <si>
    <t>排水路700m</t>
  </si>
  <si>
    <t>排水路742m</t>
  </si>
  <si>
    <t>排水路450m</t>
  </si>
  <si>
    <t>排水路290m</t>
  </si>
  <si>
    <t>排水路改善1120公尺</t>
  </si>
  <si>
    <t>排水路760m</t>
  </si>
  <si>
    <t>頭溝水排水改善工程
(0K+000~0K+780)</t>
  </si>
  <si>
    <t>偉唐營造有限公司</t>
  </si>
  <si>
    <t>龍井區山腳排水4K+225~4K+330治理工程</t>
  </si>
  <si>
    <t>臺中市豐原區旱溪上游北坑0K+000~0K+741.4治理工程</t>
  </si>
  <si>
    <t>1.護岸49.6公尺
2.新設階梯式固床工7座
3.河道工程184公尺</t>
  </si>
  <si>
    <t>掌潭過溝排水抽水站治理工程</t>
  </si>
  <si>
    <t xml:space="preserve">布袋鎮新塭排水出海口左岸治理工程
</t>
  </si>
  <si>
    <t>六腳排水(光南橋)改建治理工程</t>
  </si>
  <si>
    <t>港墘排水排水路改善治理工程</t>
  </si>
  <si>
    <t>金立興營造股份有限公司</t>
  </si>
  <si>
    <t>大灣營造股份有限公司</t>
  </si>
  <si>
    <t>北門區玉港里部落防護治理工程</t>
  </si>
  <si>
    <t>截流分洪道、171道路加高，增設抽水設施及圍堤缺口補強</t>
  </si>
  <si>
    <t>0.5cms沉水式抽水機3部</t>
  </si>
  <si>
    <t>美濃區福安排水瓶頸段橋梁改善治理工程</t>
  </si>
  <si>
    <t>1.崙頂一號橋(2K+535)改建，引道約108M，護岸改建100M(雙側)
2.無名橋3(3K+140)改建，引道約36m，護岸改建100M(雙側)</t>
  </si>
  <si>
    <t>增設3cms抽水機組2台</t>
  </si>
  <si>
    <t>永安區北溝排水約2K+000~2K+100護岸新建治理工程</t>
  </si>
  <si>
    <t>排水路改善約100公尺，橋樑改建1座</t>
  </si>
  <si>
    <t>岡山區潭底區域淹水改善計畫治理工程</t>
  </si>
  <si>
    <t>1.田厝排水護岸加高約800公尺
2.潭底排水與潭底小排水聯通道新建護岸約600公尺
3.潭底排水與潭底小排水聯通道新建簡易抽水站(0.5cms*2台)
4.潭底排水潭底路測自動閘門設置3處，簡易抽水機(0.3cms*3台)</t>
  </si>
  <si>
    <t>編號</t>
  </si>
  <si>
    <t>批次</t>
  </si>
  <si>
    <t>縣市別</t>
  </si>
  <si>
    <t>預定進度(%)</t>
  </si>
  <si>
    <t>實際進度(%)</t>
  </si>
  <si>
    <t>進度差異(%)</t>
  </si>
  <si>
    <t>決標金額
(千元)</t>
  </si>
  <si>
    <t>承包廠商</t>
  </si>
  <si>
    <t>工程概要(河海堤或排水路長度)</t>
  </si>
  <si>
    <t>監造單位</t>
  </si>
  <si>
    <t>經度</t>
  </si>
  <si>
    <t>緯度</t>
  </si>
  <si>
    <t>Google Map超連結</t>
  </si>
  <si>
    <t>截止日期：108年11月30日</t>
  </si>
  <si>
    <t>121.82672</t>
  </si>
  <si>
    <t xml:space="preserve"> 24.70441</t>
  </si>
  <si>
    <t>http://maps.google.com/maps?q= 24.70441,121.82672</t>
  </si>
  <si>
    <t>第二河川局</t>
  </si>
  <si>
    <t>朝勝營造事業股份有限公司</t>
  </si>
  <si>
    <t>121.12545</t>
  </si>
  <si>
    <t xml:space="preserve"> 24.93251</t>
  </si>
  <si>
    <t>http://maps.google.com/maps?q= 24.93251,121.12545</t>
  </si>
  <si>
    <t>121.21782</t>
  </si>
  <si>
    <t xml:space="preserve"> 25.06591</t>
  </si>
  <si>
    <t>http://maps.google.com/maps?q= 25.06591,121.21782</t>
  </si>
  <si>
    <t>勁竹營造有限公司</t>
  </si>
  <si>
    <t xml:space="preserve">120.9789 </t>
  </si>
  <si>
    <t xml:space="preserve"> 24.90717</t>
  </si>
  <si>
    <t xml:space="preserve">http://maps.google.com/maps?q= 24.90717,120.9789 </t>
  </si>
  <si>
    <t>120.83587</t>
  </si>
  <si>
    <t xml:space="preserve"> 24.54304</t>
  </si>
  <si>
    <t>http://maps.google.com/maps?q= 24.54304,120.83587</t>
  </si>
  <si>
    <t>120.66039</t>
  </si>
  <si>
    <t xml:space="preserve"> 24.06853</t>
  </si>
  <si>
    <t>http://maps.google.com/maps?q= 24.06853,120.66039</t>
  </si>
  <si>
    <t>120.66869</t>
  </si>
  <si>
    <t xml:space="preserve"> 24.05598</t>
  </si>
  <si>
    <t>http://maps.google.com/maps?q= 24.05598,120.66869</t>
  </si>
  <si>
    <t>120.50924</t>
  </si>
  <si>
    <t xml:space="preserve"> 23.97874</t>
  </si>
  <si>
    <t>http://maps.google.com/maps?q= 23.97874,120.50924</t>
  </si>
  <si>
    <t>番雅溝排水幹線(第四期)改善及橋梁改建工程</t>
  </si>
  <si>
    <t>達鴻營造有限公司</t>
  </si>
  <si>
    <t>1.排水路改善998公尺(4k+115~5k+113)
2.橋梁改建1座
無名橋(5K+105)</t>
  </si>
  <si>
    <t>120.46926</t>
  </si>
  <si>
    <t xml:space="preserve"> 24.10594</t>
  </si>
  <si>
    <t>http://maps.google.com/maps?q= 24.10594,120.46926</t>
  </si>
  <si>
    <t>120.53041</t>
  </si>
  <si>
    <t xml:space="preserve"> 23.66411</t>
  </si>
  <si>
    <t>http://maps.google.com/maps?q= 23.66411,120.53041</t>
  </si>
  <si>
    <t>120.28675</t>
  </si>
  <si>
    <t xml:space="preserve"> 23.78104</t>
  </si>
  <si>
    <t>http://maps.google.com/maps?q= 23.78104,120.28675</t>
  </si>
  <si>
    <t>120.24822</t>
  </si>
  <si>
    <t xml:space="preserve"> 23.68828</t>
  </si>
  <si>
    <t>http://maps.google.com/maps?q= 23.68828,120.24822</t>
  </si>
  <si>
    <t xml:space="preserve">120.1643 </t>
  </si>
  <si>
    <t xml:space="preserve"> 23.58643</t>
  </si>
  <si>
    <t xml:space="preserve">http://maps.google.com/maps?q= 23.58643,120.1643 </t>
  </si>
  <si>
    <t>120.25321</t>
  </si>
  <si>
    <t xml:space="preserve"> 23.72088</t>
  </si>
  <si>
    <t>http://maps.google.com/maps?q= 23.72088,120.25321</t>
  </si>
  <si>
    <t>中央排水出口段(0K+000~0K+378)橋梁改建治理工程</t>
  </si>
  <si>
    <t>110/8/31
(109/11/30)</t>
  </si>
  <si>
    <t>1.無名橋1(0K+000)
2.無名橋2(0K+378)</t>
  </si>
  <si>
    <t>120.34661</t>
  </si>
  <si>
    <t>1 23.7988</t>
  </si>
  <si>
    <t>http://maps.google.com/maps?q=1 23.7988,120.34661</t>
  </si>
  <si>
    <t>120.36705</t>
  </si>
  <si>
    <t>05 23.752</t>
  </si>
  <si>
    <t>http://maps.google.com/maps?q=05 23.752,120.36705</t>
  </si>
  <si>
    <t>120.43877</t>
  </si>
  <si>
    <t xml:space="preserve"> 23.61896</t>
  </si>
  <si>
    <t>http://maps.google.com/maps?q= 23.61896,120.43877</t>
  </si>
  <si>
    <t>109/12/30
(109/8/13)</t>
  </si>
  <si>
    <t>120.31053</t>
  </si>
  <si>
    <t xml:space="preserve"> 23.44228</t>
  </si>
  <si>
    <t>http://maps.google.com/maps?q= 23.44228,120.31053</t>
  </si>
  <si>
    <t>109/12/30
(109/7/8)</t>
  </si>
  <si>
    <t>120.34442</t>
  </si>
  <si>
    <t xml:space="preserve"> 23.41858</t>
  </si>
  <si>
    <t>http://maps.google.com/maps?q= 23.41858,120.34442</t>
  </si>
  <si>
    <t>六腳排水(十字橋下游段)治理工程</t>
  </si>
  <si>
    <t>109/7/31
(109/8/30)</t>
  </si>
  <si>
    <t>120.25115</t>
  </si>
  <si>
    <t xml:space="preserve"> 23.49805</t>
  </si>
  <si>
    <t>http://maps.google.com/maps?q= 23.49805,120.25115</t>
  </si>
  <si>
    <t>109/7/31
(109/3/30)</t>
  </si>
  <si>
    <t>120.25443</t>
  </si>
  <si>
    <t xml:space="preserve"> 23.50147</t>
  </si>
  <si>
    <t>http://maps.google.com/maps?q= 23.50147,120.25443</t>
  </si>
  <si>
    <t>109/7/31
(109/4/6)</t>
  </si>
  <si>
    <t>120.34725</t>
  </si>
  <si>
    <t xml:space="preserve"> 23.49129</t>
  </si>
  <si>
    <t>http://maps.google.com/maps?q= 23.49129,120.34725</t>
  </si>
  <si>
    <t>109/12/30
(109/6/20)</t>
  </si>
  <si>
    <t>120.22953</t>
  </si>
  <si>
    <t xml:space="preserve"> 23.41588</t>
  </si>
  <si>
    <t>http://maps.google.com/maps?q= 23.41588,120.22953</t>
  </si>
  <si>
    <t>120.24425</t>
  </si>
  <si>
    <t>25 23.424</t>
  </si>
  <si>
    <t>http://maps.google.com/maps?q=25 23.424,120.24425</t>
  </si>
  <si>
    <t>後溝尾排水(高鐵橋下游段)治理工程</t>
  </si>
  <si>
    <t>109/12/30
(109/7/6)</t>
  </si>
  <si>
    <t>東逵營造有限公司</t>
  </si>
  <si>
    <t>出口閘門及排水路1100m</t>
  </si>
  <si>
    <t>120.32457</t>
  </si>
  <si>
    <t>7 23.4803</t>
  </si>
  <si>
    <t>http://maps.google.com/maps?q=7 23.4803,120.32457</t>
  </si>
  <si>
    <t>108/5/20
(108/9/18)
(108/10/5)</t>
  </si>
  <si>
    <t>120.13263</t>
  </si>
  <si>
    <t xml:space="preserve"> 23.33362</t>
  </si>
  <si>
    <t>http://maps.google.com/maps?q= 23.33362,120.13263</t>
  </si>
  <si>
    <t>120.46048</t>
  </si>
  <si>
    <t xml:space="preserve"> 23.51171</t>
  </si>
  <si>
    <t>http://maps.google.com/maps?q= 23.51171,120.46048</t>
  </si>
  <si>
    <t>109/12/30
(109/8/30)</t>
  </si>
  <si>
    <t>120.33047</t>
  </si>
  <si>
    <t xml:space="preserve"> 23.49316</t>
  </si>
  <si>
    <t>http://maps.google.com/maps?q= 23.49316,120.33047</t>
  </si>
  <si>
    <t>108/7/31
(109/7/31)</t>
  </si>
  <si>
    <t>120.33379</t>
  </si>
  <si>
    <t xml:space="preserve"> 23.37784</t>
  </si>
  <si>
    <t>http://maps.google.com/maps?q= 23.37784,120.33379</t>
  </si>
  <si>
    <t>108/7/31
(109/3/2)</t>
  </si>
  <si>
    <t>120.25701</t>
  </si>
  <si>
    <t xml:space="preserve"> 23.31817</t>
  </si>
  <si>
    <t>http://maps.google.com/maps?q= 23.31817,120.25701</t>
  </si>
  <si>
    <t>108/5/31
(108/10/31)
(108/11/30)</t>
  </si>
  <si>
    <t>120.37932</t>
  </si>
  <si>
    <t xml:space="preserve"> 23.32065</t>
  </si>
  <si>
    <t>http://maps.google.com/maps?q= 23.32065,120.37932</t>
  </si>
  <si>
    <t>120.28506</t>
  </si>
  <si>
    <t xml:space="preserve"> 23.31807</t>
  </si>
  <si>
    <t>http://maps.google.com/maps?q= 23.31807,120.28506</t>
  </si>
  <si>
    <t>120.14655</t>
  </si>
  <si>
    <t xml:space="preserve"> 23.29376</t>
  </si>
  <si>
    <t>http://maps.google.com/maps?q= 23.29376,120.14655</t>
  </si>
  <si>
    <t>120.33702</t>
  </si>
  <si>
    <t xml:space="preserve"> 23.13615</t>
  </si>
  <si>
    <t>http://maps.google.com/maps?q= 23.13615,120.33702</t>
  </si>
  <si>
    <t>109/1/23
(109/2/19)</t>
  </si>
  <si>
    <t xml:space="preserve">120.5473 </t>
  </si>
  <si>
    <t xml:space="preserve"> 22.56485</t>
  </si>
  <si>
    <t xml:space="preserve">http://maps.google.com/maps?q= 22.56485,120.5473 </t>
  </si>
  <si>
    <t>溪州溪港東抽水站暨前池改善工程</t>
  </si>
  <si>
    <t>110/6/30
(109/4/6)</t>
  </si>
  <si>
    <t>大力環清有限公司</t>
  </si>
  <si>
    <t>抽水站擴建
(2cms抽水能力提升至7cms、1ha前池改善、引水渠道200m)</t>
  </si>
  <si>
    <t>120.46887</t>
  </si>
  <si>
    <t>7 22.4902</t>
  </si>
  <si>
    <t>http://maps.google.com/maps?q=7 22.4902,120.46887</t>
  </si>
  <si>
    <t>燁陞營造</t>
  </si>
  <si>
    <t xml:space="preserve">120.5254 </t>
  </si>
  <si>
    <t xml:space="preserve"> 22.42593</t>
  </si>
  <si>
    <t xml:space="preserve">http://maps.google.com/maps?q= 22.42593,120.5254 </t>
  </si>
  <si>
    <t>121.65404</t>
  </si>
  <si>
    <t xml:space="preserve"> 23.56298</t>
  </si>
  <si>
    <t>http://maps.google.com/maps?q= 23.56298,121.65404</t>
  </si>
  <si>
    <t>121.60021</t>
  </si>
  <si>
    <t xml:space="preserve"> 24.00613</t>
  </si>
  <si>
    <t>http://maps.google.com/maps?q= 24.00613,121.60021</t>
  </si>
  <si>
    <t>花蓮縣政府</t>
  </si>
  <si>
    <t>國強排水中游段治理工程(0K+800~1K+256)</t>
  </si>
  <si>
    <t>東鈺營造股份有限公司</t>
  </si>
  <si>
    <t>新建排水護岸(治理計畫建議斷面渠頂寬7.8~9.6梯形斷面)長度456公尺</t>
  </si>
  <si>
    <t>台典營造股份有限公司</t>
  </si>
  <si>
    <t>120.32304</t>
  </si>
  <si>
    <t xml:space="preserve"> 24.46605</t>
  </si>
  <si>
    <t>http://maps.google.com/maps?q= 24.46605,120.32304</t>
  </si>
  <si>
    <t>121.79706</t>
  </si>
  <si>
    <t xml:space="preserve"> 24.83086</t>
  </si>
  <si>
    <t>http://maps.google.com/maps?q= 24.83086,121.79706</t>
  </si>
  <si>
    <t>121.26149</t>
  </si>
  <si>
    <t xml:space="preserve"> 24.99416</t>
  </si>
  <si>
    <t>http://maps.google.com/maps?q= 24.99416,121.26149</t>
  </si>
  <si>
    <t>120.54531</t>
  </si>
  <si>
    <t xml:space="preserve"> 24.20535</t>
  </si>
  <si>
    <t>http://maps.google.com/maps?q= 24.20535,120.54531</t>
  </si>
  <si>
    <t xml:space="preserve">120.7487 </t>
  </si>
  <si>
    <t xml:space="preserve"> 24.25418</t>
  </si>
  <si>
    <t xml:space="preserve">http://maps.google.com/maps?q= 24.25418,120.7487 </t>
  </si>
  <si>
    <t>108/12/15
(109/2/17)</t>
  </si>
  <si>
    <t>120.52969</t>
  </si>
  <si>
    <t xml:space="preserve"> 23.88358</t>
  </si>
  <si>
    <t>http://maps.google.com/maps?q= 23.88358,120.52969</t>
  </si>
  <si>
    <t>120.17125</t>
  </si>
  <si>
    <t xml:space="preserve"> 23.55664</t>
  </si>
  <si>
    <t>http://maps.google.com/maps?q= 23.55664,120.17125</t>
  </si>
  <si>
    <t>120.15621</t>
  </si>
  <si>
    <t xml:space="preserve"> 23.54058</t>
  </si>
  <si>
    <t>http://maps.google.com/maps?q= 23.54058,120.15621</t>
  </si>
  <si>
    <t>108/12/31
(109/5/25)</t>
  </si>
  <si>
    <t>120.17012</t>
  </si>
  <si>
    <t xml:space="preserve"> 23.40931</t>
  </si>
  <si>
    <t>http://maps.google.com/maps?q= 23.40931,120.17012</t>
  </si>
  <si>
    <t>120.15065</t>
  </si>
  <si>
    <t xml:space="preserve"> 23.34553</t>
  </si>
  <si>
    <t>http://maps.google.com/maps?q= 23.34553,120.15065</t>
  </si>
  <si>
    <t>120.13166</t>
  </si>
  <si>
    <t xml:space="preserve"> 23.33367</t>
  </si>
  <si>
    <t>http://maps.google.com/maps?q= 23.33367,120.13166</t>
  </si>
  <si>
    <t>108/9/20
(108/10/1)
(108/12/1)</t>
  </si>
  <si>
    <t>120.36373</t>
  </si>
  <si>
    <t xml:space="preserve"> 23.58378</t>
  </si>
  <si>
    <t>http://maps.google.com/maps?q= 23.58378,120.36373</t>
  </si>
  <si>
    <t>108/8/21
(108/10/6)
(108/12/6)
(109/4/7)</t>
  </si>
  <si>
    <t>120.42159</t>
  </si>
  <si>
    <t xml:space="preserve"> 23.43043</t>
  </si>
  <si>
    <t>http://maps.google.com/maps?q= 23.43043,120.42159</t>
  </si>
  <si>
    <t>108/11/15
(108/11/20)</t>
  </si>
  <si>
    <t>120.14725</t>
  </si>
  <si>
    <t xml:space="preserve"> 23.45379</t>
  </si>
  <si>
    <t>http://maps.google.com/maps?q= 23.45379,120.14725</t>
  </si>
  <si>
    <t>120.37945</t>
  </si>
  <si>
    <t>5 23.5719</t>
  </si>
  <si>
    <t>http://maps.google.com/maps?q=5 23.5719,120.37945</t>
  </si>
  <si>
    <t>109/5/12
(109/4/2)</t>
  </si>
  <si>
    <t>120.317 2</t>
  </si>
  <si>
    <t xml:space="preserve"> 23.55212</t>
  </si>
  <si>
    <t>http://maps.google.com/maps?q= 23.55212,120.317 2</t>
  </si>
  <si>
    <t xml:space="preserve">120.1576 </t>
  </si>
  <si>
    <t xml:space="preserve"> 23.47507</t>
  </si>
  <si>
    <t xml:space="preserve">http://maps.google.com/maps?q= 23.47507,120.1576 </t>
  </si>
  <si>
    <t>120.19546</t>
  </si>
  <si>
    <t xml:space="preserve"> 23.45464</t>
  </si>
  <si>
    <t>http://maps.google.com/maps?q= 23.45464,120.19546</t>
  </si>
  <si>
    <t>120.08619</t>
  </si>
  <si>
    <t xml:space="preserve"> 23.18949</t>
  </si>
  <si>
    <t>http://maps.google.com/maps?q= 23.18949,120.08619</t>
  </si>
  <si>
    <t>108/9/30
(109/8/31)</t>
  </si>
  <si>
    <t>120.26185</t>
  </si>
  <si>
    <t xml:space="preserve"> 22.93395</t>
  </si>
  <si>
    <t>http://maps.google.com/maps?q= 22.93395,120.26185</t>
  </si>
  <si>
    <t>120.18155</t>
  </si>
  <si>
    <t xml:space="preserve"> 22.94066</t>
  </si>
  <si>
    <t>http://maps.google.com/maps?q= 22.94066,120.18155</t>
  </si>
  <si>
    <t>108/8/31
(109/1/9)</t>
  </si>
  <si>
    <t>120.13095</t>
  </si>
  <si>
    <t xml:space="preserve"> 23.30021</t>
  </si>
  <si>
    <t>http://maps.google.com/maps?q= 23.30021,120.13095</t>
  </si>
  <si>
    <t>108/11/30
(109/10/31)</t>
  </si>
  <si>
    <t>120.26632</t>
  </si>
  <si>
    <t>2 23.0186</t>
  </si>
  <si>
    <t>http://maps.google.com/maps?q=2 23.0186,120.26632</t>
  </si>
  <si>
    <t>108/6/30
(108/11/27)
(109/1/5)</t>
  </si>
  <si>
    <t>120.16727</t>
  </si>
  <si>
    <t xml:space="preserve"> 23.20967</t>
  </si>
  <si>
    <t>http://maps.google.com/maps?q= 23.20967,120.16727</t>
  </si>
  <si>
    <t>108/8/31
(109/10/31)</t>
  </si>
  <si>
    <t>120.23192</t>
  </si>
  <si>
    <t xml:space="preserve"> 23.21178</t>
  </si>
  <si>
    <t>http://maps.google.com/maps?q= 23.21178,120.23192</t>
  </si>
  <si>
    <t>120.33705</t>
  </si>
  <si>
    <t xml:space="preserve"> 23.14925</t>
  </si>
  <si>
    <t>http://maps.google.com/maps?q= 23.14925,120.33705</t>
  </si>
  <si>
    <t>120.12057</t>
  </si>
  <si>
    <t xml:space="preserve"> 23.09323</t>
  </si>
  <si>
    <t>http://maps.google.com/maps?q= 23.09323,120.12057</t>
  </si>
  <si>
    <t>108/8/31
(108/11/30)
(109/1/31)</t>
  </si>
  <si>
    <t>120.15767</t>
  </si>
  <si>
    <t xml:space="preserve"> 23.30459</t>
  </si>
  <si>
    <t>http://maps.google.com/maps?q= 23.30459,120.15767</t>
  </si>
  <si>
    <t>120.35037</t>
  </si>
  <si>
    <t xml:space="preserve"> 23.29363</t>
  </si>
  <si>
    <t>http://maps.google.com/maps?q= 23.29363,120.35037</t>
  </si>
  <si>
    <t>120.18766</t>
  </si>
  <si>
    <t xml:space="preserve"> 23.18348</t>
  </si>
  <si>
    <t>http://maps.google.com/maps?q= 23.18348,120.18766</t>
  </si>
  <si>
    <t>108/11/30
(108/12/8)</t>
  </si>
  <si>
    <t>120.13911</t>
  </si>
  <si>
    <t xml:space="preserve"> 23.27057</t>
  </si>
  <si>
    <t>http://maps.google.com/maps?q= 23.27057,120.13911</t>
  </si>
  <si>
    <t>120.25331</t>
  </si>
  <si>
    <t xml:space="preserve"> 23.04992</t>
  </si>
  <si>
    <t>http://maps.google.com/maps?q= 23.04992,120.25331</t>
  </si>
  <si>
    <t>120.35763</t>
  </si>
  <si>
    <t xml:space="preserve"> 22.76199</t>
  </si>
  <si>
    <t>http://maps.google.com/maps?q= 22.76199,120.35763</t>
  </si>
  <si>
    <t>塭仔抽水站防潮閘門治理工程</t>
  </si>
  <si>
    <t>防潮閘門(7門)</t>
  </si>
  <si>
    <t>120.51954</t>
  </si>
  <si>
    <t xml:space="preserve"> 22.41631</t>
  </si>
  <si>
    <t>http://maps.google.com/maps?q= 22.41631,120.51954</t>
  </si>
  <si>
    <t>109/1/31
(109/2/20)</t>
  </si>
  <si>
    <t>120.30249</t>
  </si>
  <si>
    <t xml:space="preserve"> 24.45555</t>
  </si>
  <si>
    <t>http://maps.google.com/maps?q= 24.45555,120.30249</t>
  </si>
  <si>
    <t>120.68718</t>
  </si>
  <si>
    <t xml:space="preserve"> 22.98743</t>
  </si>
  <si>
    <t>http://maps.google.com/maps?q= 22.98743,120.68718</t>
  </si>
  <si>
    <t>120.68642</t>
  </si>
  <si>
    <t xml:space="preserve"> 22.98523</t>
  </si>
  <si>
    <t>http://maps.google.com/maps?q= 22.98523,120.68642</t>
  </si>
  <si>
    <t>客子厝大排(第一期)治理工程</t>
  </si>
  <si>
    <t>高蓋營造有限公司</t>
  </si>
  <si>
    <t>排水路約1000m(4K+949~5K+949)</t>
  </si>
  <si>
    <t>120.34501</t>
  </si>
  <si>
    <t xml:space="preserve"> 23.63454</t>
  </si>
  <si>
    <t>http://maps.google.com/maps?q= 23.63454,120.34501</t>
  </si>
  <si>
    <t>新庄子大排出口段(第二期)治理工程</t>
  </si>
  <si>
    <t>谷源營造有限公司</t>
  </si>
  <si>
    <t>排水路約150m</t>
  </si>
  <si>
    <t>120.38755</t>
  </si>
  <si>
    <t xml:space="preserve"> 23.81165</t>
  </si>
  <si>
    <t>http://maps.google.com/maps?q= 23.81165,120.38755</t>
  </si>
  <si>
    <t>港墘排水(洲仔村)治理工程</t>
  </si>
  <si>
    <t>舊洲仔抽水站治理</t>
  </si>
  <si>
    <t>120.21759</t>
  </si>
  <si>
    <t>9 23.4407</t>
  </si>
  <si>
    <t>http://maps.google.com/maps?q=9 23.4407,120.21759</t>
  </si>
  <si>
    <t>建裕營造有限公司</t>
  </si>
  <si>
    <t>120.32215</t>
  </si>
  <si>
    <t xml:space="preserve"> 23.02553</t>
  </si>
  <si>
    <t>http://maps.google.com/maps?q= 23.02553,120.32215</t>
  </si>
  <si>
    <t>學甲區舊頭港社區部落防護工程</t>
  </si>
  <si>
    <t>方章營造有限公司</t>
  </si>
  <si>
    <t>道路加高施作長度約610公尺
增設調節池90m3，增抽水量0.6cms</t>
  </si>
  <si>
    <t>120.14011</t>
  </si>
  <si>
    <t xml:space="preserve"> 23.26375</t>
  </si>
  <si>
    <t>http://maps.google.com/maps?q= 23.26375,120.14011</t>
  </si>
  <si>
    <t>120.14981</t>
  </si>
  <si>
    <t xml:space="preserve"> 23.25762</t>
  </si>
  <si>
    <t>http://maps.google.com/maps?q= 23.25762,120.14981</t>
  </si>
  <si>
    <t>108/12/31
(109/3/30)</t>
  </si>
  <si>
    <t>120.41534</t>
  </si>
  <si>
    <t xml:space="preserve"> 22.64803</t>
  </si>
  <si>
    <t>http://maps.google.com/maps?q= 22.64803,120.41534</t>
  </si>
  <si>
    <t>永安區永達路排水系統治理工程</t>
  </si>
  <si>
    <t>紹騰營造股份有限公司</t>
  </si>
  <si>
    <t>改善箱涵約500公尺
微型樁約500公尺</t>
  </si>
  <si>
    <t>120.50356</t>
  </si>
  <si>
    <t xml:space="preserve"> 22.87551</t>
  </si>
  <si>
    <t>http://maps.google.com/maps?q= 22.87551,120.50356</t>
  </si>
  <si>
    <t>120.22145</t>
  </si>
  <si>
    <t xml:space="preserve"> 22.81643</t>
  </si>
  <si>
    <t>http://maps.google.com/maps?q= 22.81643,120.22145</t>
  </si>
  <si>
    <t>120.27374</t>
  </si>
  <si>
    <t xml:space="preserve"> 22.76971</t>
  </si>
  <si>
    <t>http://maps.google.com/maps?q= 22.76971,120.27374</t>
  </si>
  <si>
    <t>120.20716</t>
  </si>
  <si>
    <t xml:space="preserve"> 22.83153</t>
  </si>
  <si>
    <t>http://maps.google.com/maps?q= 22.83153,120.20716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</si>
</sst>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76" formatCode="&quot;103-B-38-10-2-00&quot;#&quot;-00-0&quot;"/>
    <numFmt numFmtId="177" formatCode="_-* #,##0_-;\-* #,##0_-;_-* &quot;-&quot;??_-;_-@_-"/>
    <numFmt numFmtId="178" formatCode="_-* #,##0.0_-;\-* #,##0.0_-;_-* &quot;-&quot;?_-;_-@_-"/>
    <numFmt numFmtId="179" formatCode="#,##0_ "/>
    <numFmt numFmtId="180" formatCode="[$-404]e/m/d;@"/>
    <numFmt numFmtId="181" formatCode="_-* #,##0.0_-;\-* #,##0.0_-;_-* &quot;-&quot;??_-;_-@_-"/>
    <numFmt numFmtId="182" formatCode="_-* #,##0.00_-;\-* #,##0.00_-;_-* &quot;-&quot;_-;_-@_-"/>
    <numFmt numFmtId="183" formatCode="e/m/d"/>
    <numFmt numFmtId="184" formatCode="_-* #,##0_-;\-* #,##0_-;_-* \-??_-;_-@_-"/>
    <numFmt numFmtId="185" formatCode="_-* #,##0.00_-;\-* #,##0.00_-;_-* \-??_-;_-@_-"/>
    <numFmt numFmtId="186" formatCode="_-* #,##0_-;\-* #,##0_-;_-* \-_-;_-@_-"/>
    <numFmt numFmtId="187" formatCode="e/m/d;@"/>
    <numFmt numFmtId="188" formatCode="_-* #,##0.00_-;\-* #,##0.00_-;_-* \-_-;_-@_-"/>
    <numFmt numFmtId="189" formatCode="_-* #,##0.0_-;\-* #,##0.0_-;_-* \-??_-;_-@_-"/>
    <numFmt numFmtId="190" formatCode="#,##0.0"/>
    <numFmt numFmtId="191" formatCode="m&quot;月&quot;d&quot;日&quot;"/>
    <numFmt numFmtId="192" formatCode="0.00_ "/>
  </numFmts>
  <fonts count="120">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24"/>
      <name val="標楷體"/>
      <family val="4"/>
      <charset val="136"/>
    </font>
    <font>
      <sz val="9"/>
      <name val="新細明體"/>
      <family val="1"/>
      <charset val="136"/>
    </font>
    <font>
      <sz val="9"/>
      <name val="細明體"/>
      <family val="3"/>
      <charset val="136"/>
    </font>
    <font>
      <b/>
      <sz val="14"/>
      <name val="標楷體"/>
      <family val="4"/>
      <charset val="136"/>
    </font>
    <font>
      <sz val="10"/>
      <name val="標楷體"/>
      <family val="4"/>
      <charset val="136"/>
    </font>
    <font>
      <sz val="12"/>
      <name val="標楷體"/>
      <family val="4"/>
      <charset val="136"/>
    </font>
    <font>
      <sz val="14"/>
      <name val="標楷體"/>
      <family val="4"/>
      <charset val="136"/>
    </font>
    <font>
      <sz val="12"/>
      <name val="Times New Roman"/>
      <family val="1"/>
    </font>
    <font>
      <sz val="10"/>
      <name val="Times New Roman"/>
      <family val="1"/>
    </font>
    <font>
      <sz val="16"/>
      <name val="標楷體"/>
      <family val="4"/>
      <charset val="136"/>
    </font>
    <font>
      <sz val="10"/>
      <name val="Helv"/>
      <family val="2"/>
    </font>
    <font>
      <sz val="14"/>
      <name val="新細明體"/>
      <family val="1"/>
      <charset val="136"/>
    </font>
    <font>
      <sz val="12"/>
      <color theme="1"/>
      <name val="Arial"/>
      <family val="2"/>
      <charset val="136"/>
    </font>
    <font>
      <sz val="12"/>
      <color indexed="17"/>
      <name val="新細明體"/>
      <family val="1"/>
      <charset val="136"/>
    </font>
    <font>
      <u/>
      <sz val="12"/>
      <color theme="10"/>
      <name val="新細明體"/>
      <family val="1"/>
      <charset val="136"/>
    </font>
    <font>
      <sz val="12"/>
      <color indexed="20"/>
      <name val="新細明體"/>
      <family val="1"/>
      <charset val="136"/>
    </font>
    <font>
      <sz val="12"/>
      <color indexed="8"/>
      <name val="新細明體"/>
      <family val="1"/>
      <charset val="136"/>
    </font>
    <font>
      <sz val="14"/>
      <color theme="1"/>
      <name val="標楷體"/>
      <family val="4"/>
      <charset val="136"/>
    </font>
    <font>
      <sz val="12"/>
      <color theme="1"/>
      <name val="標楷體"/>
      <family val="4"/>
      <charset val="136"/>
    </font>
    <font>
      <sz val="18"/>
      <color theme="1"/>
      <name val="標楷體"/>
      <family val="4"/>
      <charset val="136"/>
    </font>
    <font>
      <sz val="12"/>
      <color theme="1"/>
      <name val="新細明體"/>
      <family val="1"/>
      <charset val="136"/>
      <scheme val="minor"/>
    </font>
    <font>
      <sz val="12"/>
      <color theme="1"/>
      <name val="Arial"/>
      <family val="2"/>
    </font>
    <font>
      <sz val="12"/>
      <color rgb="FF9C0006"/>
      <name val="新細明體"/>
      <family val="1"/>
      <charset val="136"/>
      <scheme val="minor"/>
    </font>
    <font>
      <sz val="12"/>
      <color indexed="10"/>
      <name val="新細明體"/>
      <family val="1"/>
      <charset val="136"/>
    </font>
    <font>
      <sz val="9"/>
      <name val="新細明體"/>
      <family val="2"/>
      <charset val="136"/>
      <scheme val="minor"/>
    </font>
    <font>
      <sz val="9"/>
      <name val="標楷體"/>
      <family val="4"/>
      <charset val="136"/>
    </font>
    <font>
      <sz val="12"/>
      <color indexed="8"/>
      <name val="Arial"/>
      <family val="2"/>
    </font>
    <font>
      <u/>
      <sz val="12"/>
      <color indexed="12"/>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0"/>
      <name val="新細明體"/>
      <family val="1"/>
      <charset val="136"/>
    </font>
    <font>
      <sz val="12"/>
      <color indexed="62"/>
      <name val="新細明體"/>
      <family val="1"/>
      <charset val="136"/>
    </font>
    <font>
      <b/>
      <sz val="12"/>
      <color indexed="63"/>
      <name val="新細明體"/>
      <family val="1"/>
      <charset val="136"/>
    </font>
    <font>
      <b/>
      <sz val="12"/>
      <color indexed="52"/>
      <name val="新細明體"/>
      <family val="1"/>
      <charset val="136"/>
    </font>
    <font>
      <sz val="12"/>
      <color indexed="52"/>
      <name val="新細明體"/>
      <family val="1"/>
      <charset val="136"/>
    </font>
    <font>
      <b/>
      <sz val="12"/>
      <color indexed="9"/>
      <name val="新細明體"/>
      <family val="1"/>
      <charset val="136"/>
    </font>
    <font>
      <i/>
      <sz val="12"/>
      <color indexed="23"/>
      <name val="新細明體"/>
      <family val="1"/>
      <charset val="136"/>
    </font>
    <font>
      <b/>
      <sz val="12"/>
      <color indexed="8"/>
      <name val="新細明體"/>
      <family val="1"/>
      <charset val="136"/>
    </font>
    <font>
      <sz val="12"/>
      <color indexed="9"/>
      <name val="新細明體"/>
      <family val="1"/>
      <charset val="136"/>
    </font>
    <font>
      <sz val="14"/>
      <name val="Times New Roman"/>
      <family val="1"/>
    </font>
    <font>
      <sz val="14"/>
      <color theme="1"/>
      <name val="Times New Roman"/>
      <family val="1"/>
    </font>
    <font>
      <b/>
      <sz val="14"/>
      <name val="Times New Roman"/>
      <family val="1"/>
    </font>
    <font>
      <b/>
      <sz val="24"/>
      <color theme="1"/>
      <name val="標楷體"/>
      <family val="4"/>
      <charset val="136"/>
    </font>
    <font>
      <sz val="14"/>
      <name val="細明體"/>
      <family val="3"/>
      <charset val="136"/>
    </font>
    <font>
      <sz val="12"/>
      <color theme="1"/>
      <name val="Times New Roman"/>
      <family val="1"/>
    </font>
    <font>
      <sz val="16"/>
      <color theme="1"/>
      <name val="標楷體"/>
      <family val="4"/>
      <charset val="136"/>
    </font>
    <font>
      <b/>
      <sz val="24"/>
      <color theme="1"/>
      <name val="Times New Roman"/>
      <family val="1"/>
    </font>
    <font>
      <sz val="16"/>
      <name val="Times New Roman"/>
      <family val="1"/>
    </font>
    <font>
      <sz val="12"/>
      <color indexed="8"/>
      <name val="標楷體"/>
      <family val="4"/>
      <charset val="136"/>
    </font>
    <font>
      <sz val="12"/>
      <color theme="1"/>
      <name val="新細明體"/>
      <family val="2"/>
      <scheme val="minor"/>
    </font>
    <font>
      <sz val="16"/>
      <name val="細明體"/>
      <family val="3"/>
      <charset val="136"/>
    </font>
    <font>
      <sz val="16"/>
      <color theme="1"/>
      <name val="Times New Roman"/>
      <family val="1"/>
    </font>
    <font>
      <sz val="12"/>
      <color theme="0"/>
      <name val="新細明體"/>
      <family val="1"/>
      <charset val="136"/>
      <scheme val="minor"/>
    </font>
    <font>
      <sz val="14"/>
      <color theme="8" tint="-0.249977111117893"/>
      <name val="Times New Roman"/>
      <family val="1"/>
    </font>
    <font>
      <sz val="12"/>
      <name val="Arial"/>
      <family val="2"/>
    </font>
    <font>
      <sz val="12"/>
      <color indexed="8"/>
      <name val="·s²Ó©úÅé"/>
      <family val="1"/>
      <charset val="136"/>
    </font>
    <font>
      <i/>
      <sz val="12"/>
      <color rgb="FF7F7F7F"/>
      <name val="新細明體"/>
      <family val="2"/>
      <charset val="136"/>
      <scheme val="minor"/>
    </font>
    <font>
      <sz val="14"/>
      <color rgb="FF000000"/>
      <name val="標楷體"/>
      <family val="4"/>
      <charset val="136"/>
    </font>
    <font>
      <sz val="16"/>
      <color rgb="FF000000"/>
      <name val="標楷體"/>
      <family val="4"/>
      <charset val="136"/>
    </font>
    <font>
      <sz val="14"/>
      <name val="Times New Roman"/>
      <family val="1"/>
      <charset val="1"/>
    </font>
    <font>
      <sz val="14"/>
      <color rgb="FF000000"/>
      <name val="Times New Roman"/>
      <family val="1"/>
      <charset val="1"/>
    </font>
    <font>
      <sz val="12"/>
      <color rgb="FF000000"/>
      <name val="標楷體"/>
      <family val="4"/>
      <charset val="136"/>
    </font>
    <font>
      <sz val="12"/>
      <color rgb="FF000000"/>
      <name val="細明體"/>
      <family val="3"/>
      <charset val="136"/>
    </font>
    <font>
      <sz val="16"/>
      <color rgb="FF000000"/>
      <name val="新細明體"/>
      <family val="1"/>
      <charset val="136"/>
    </font>
    <font>
      <sz val="14"/>
      <name val="新細明體"/>
      <family val="2"/>
      <charset val="136"/>
    </font>
    <font>
      <sz val="16"/>
      <name val="Times New Roman"/>
      <family val="1"/>
      <charset val="1"/>
    </font>
    <font>
      <sz val="12"/>
      <color rgb="FF000000"/>
      <name val="新細明體"/>
      <family val="2"/>
      <charset val="136"/>
    </font>
    <font>
      <sz val="16"/>
      <color rgb="FFFF0000"/>
      <name val="Times New Roman"/>
      <family val="1"/>
    </font>
    <font>
      <sz val="15"/>
      <color theme="1"/>
      <name val="標楷體"/>
      <family val="4"/>
      <charset val="136"/>
    </font>
    <font>
      <sz val="15"/>
      <name val="標楷體"/>
      <family val="4"/>
      <charset val="136"/>
    </font>
    <font>
      <sz val="10"/>
      <color theme="1"/>
      <name val="標楷體"/>
      <family val="4"/>
      <charset val="136"/>
    </font>
    <font>
      <sz val="10"/>
      <color theme="1"/>
      <name val="Times New Roman"/>
      <family val="1"/>
    </font>
    <font>
      <b/>
      <sz val="14"/>
      <color theme="1"/>
      <name val="Times New Roman"/>
      <family val="1"/>
    </font>
    <font>
      <b/>
      <sz val="14"/>
      <color theme="1"/>
      <name val="標楷體"/>
      <family val="4"/>
      <charset val="136"/>
    </font>
    <font>
      <sz val="13"/>
      <name val="標楷體"/>
      <family val="4"/>
      <charset val="136"/>
    </font>
    <font>
      <sz val="13"/>
      <name val="Times New Roman"/>
      <family val="1"/>
    </font>
    <font>
      <sz val="12"/>
      <color rgb="FFC00000"/>
      <name val="標楷體"/>
      <family val="4"/>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4"/>
      <name val="標楷體"/>
      <family val="4"/>
    </font>
    <font>
      <sz val="14"/>
      <color rgb="FF000000"/>
      <name val="新細明體"/>
      <family val="2"/>
      <charset val="136"/>
    </font>
    <font>
      <i/>
      <sz val="14"/>
      <color rgb="FF7F7F7F"/>
      <name val="新細明體"/>
      <family val="2"/>
      <charset val="136"/>
      <scheme val="minor"/>
    </font>
    <font>
      <sz val="12"/>
      <color rgb="FFC00000"/>
      <name val="Times New Roman"/>
      <family val="1"/>
    </font>
    <font>
      <sz val="12"/>
      <color indexed="8"/>
      <name val="Times New Roman"/>
      <family val="1"/>
    </font>
    <font>
      <b/>
      <sz val="16"/>
      <name val="標楷體"/>
      <family val="4"/>
      <charset val="136"/>
    </font>
    <font>
      <sz val="14"/>
      <color theme="1"/>
      <name val="細明體"/>
      <family val="3"/>
      <charset val="136"/>
    </font>
    <font>
      <sz val="16"/>
      <color theme="1"/>
      <name val="細明體"/>
      <family val="3"/>
      <charset val="136"/>
    </font>
    <font>
      <sz val="9"/>
      <name val="新細明體"/>
      <family val="3"/>
      <charset val="136"/>
      <scheme val="minor"/>
    </font>
    <font>
      <sz val="12"/>
      <color rgb="FF000000"/>
      <name val="Times New Roman"/>
      <family val="1"/>
    </font>
    <font>
      <sz val="16"/>
      <color rgb="FF000000"/>
      <name val="Times New Roman"/>
      <family val="1"/>
    </font>
    <font>
      <sz val="16"/>
      <name val="新細明體"/>
      <family val="1"/>
      <charset val="136"/>
    </font>
    <font>
      <sz val="12"/>
      <color rgb="FF000000"/>
      <name val="新細明體"/>
      <family val="1"/>
      <charset val="136"/>
    </font>
    <font>
      <b/>
      <sz val="16"/>
      <color theme="1"/>
      <name val="Times New Roman"/>
      <family val="1"/>
    </font>
    <font>
      <b/>
      <sz val="16"/>
      <color theme="1"/>
      <name val="標楷體"/>
      <family val="4"/>
      <charset val="136"/>
    </font>
    <font>
      <sz val="12"/>
      <color theme="1"/>
      <name val="新細明體"/>
      <family val="1"/>
      <charset val="136"/>
    </font>
    <font>
      <sz val="14"/>
      <color rgb="FFFF0000"/>
      <name val="細明體"/>
      <family val="3"/>
      <charset val="136"/>
    </font>
    <font>
      <sz val="14"/>
      <color rgb="FFFF0000"/>
      <name val="Times New Roman"/>
      <family val="1"/>
    </font>
    <font>
      <b/>
      <sz val="18"/>
      <name val="標楷體"/>
      <family val="4"/>
      <charset val="136"/>
    </font>
    <font>
      <b/>
      <sz val="18"/>
      <color theme="1"/>
      <name val="標楷體"/>
      <family val="4"/>
      <charset val="136"/>
    </font>
  </fonts>
  <fills count="62">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rgb="FFFFFFCC"/>
        <bgColor indexed="64"/>
      </patternFill>
    </fill>
    <fill>
      <patternFill patternType="solid">
        <fgColor rgb="FFFFFF00"/>
        <bgColor indexed="64"/>
      </patternFill>
    </fill>
    <fill>
      <patternFill patternType="solid">
        <fgColor indexed="42"/>
      </patternFill>
    </fill>
    <fill>
      <patternFill patternType="solid">
        <fgColor indexed="45"/>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C7CE"/>
      </patternFill>
    </fill>
    <fill>
      <patternFill patternType="solid">
        <fgColor theme="9" tint="0.39997558519241921"/>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FFCCFF"/>
        <bgColor indexed="64"/>
      </patternFill>
    </fill>
    <fill>
      <patternFill patternType="solid">
        <fgColor rgb="FF66CCFF"/>
        <bgColor indexed="64"/>
      </patternFill>
    </fill>
    <fill>
      <patternFill patternType="solid">
        <fgColor theme="8" tint="0.79998168889431442"/>
        <bgColor indexed="64"/>
      </patternFill>
    </fill>
    <fill>
      <patternFill patternType="solid">
        <fgColor rgb="FFFF99FF"/>
        <bgColor indexed="64"/>
      </patternFill>
    </fill>
    <fill>
      <patternFill patternType="solid">
        <fgColor rgb="FFFFFF66"/>
        <bgColor indexed="64"/>
      </patternFill>
    </fill>
    <fill>
      <patternFill patternType="solid">
        <fgColor theme="9"/>
      </patternFill>
    </fill>
    <fill>
      <patternFill patternType="solid">
        <fgColor rgb="FFFFC000"/>
        <bgColor rgb="FF000000"/>
      </patternFill>
    </fill>
    <fill>
      <patternFill patternType="solid">
        <fgColor rgb="FFFF5050"/>
        <bgColor indexed="64"/>
      </patternFill>
    </fill>
    <fill>
      <patternFill patternType="solid">
        <fgColor rgb="FF00B050"/>
        <bgColor indexed="64"/>
      </patternFill>
    </fill>
    <fill>
      <patternFill patternType="solid">
        <fgColor theme="9" tint="0.59999389629810485"/>
        <bgColor rgb="FFFFFF00"/>
      </patternFill>
    </fill>
    <fill>
      <patternFill patternType="solid">
        <fgColor rgb="FFFFFFFF"/>
        <bgColor rgb="FFFFFFCC"/>
      </patternFill>
    </fill>
    <fill>
      <patternFill patternType="solid">
        <fgColor theme="6"/>
      </patternFill>
    </fill>
    <fill>
      <patternFill patternType="solid">
        <fgColor theme="9" tint="0.79998168889431442"/>
        <bgColor indexed="64"/>
      </patternFill>
    </fill>
    <fill>
      <patternFill patternType="solid">
        <fgColor rgb="FFCCFFCC"/>
        <bgColor indexed="64"/>
      </patternFill>
    </fill>
    <fill>
      <patternFill patternType="solid">
        <fgColor rgb="FFE7FFE7"/>
        <bgColor indexed="64"/>
      </patternFill>
    </fill>
    <fill>
      <patternFill patternType="solid">
        <fgColor rgb="FFFFFF00"/>
        <bgColor rgb="FFFFFF66"/>
      </patternFill>
    </fill>
    <fill>
      <patternFill patternType="solid">
        <fgColor theme="0"/>
        <bgColor rgb="FFFFFFCC"/>
      </patternFill>
    </fill>
    <fill>
      <patternFill patternType="solid">
        <fgColor rgb="FF54D454"/>
        <bgColor indexed="64"/>
      </patternFill>
    </fill>
    <fill>
      <patternFill patternType="solid">
        <fgColor rgb="FF75FF75"/>
        <bgColor rgb="FF54D454"/>
      </patternFill>
    </fill>
    <fill>
      <patternFill patternType="solid">
        <fgColor rgb="FFFFFFFF"/>
        <bgColor rgb="FFE7FFE7"/>
      </patternFill>
    </fill>
    <fill>
      <patternFill patternType="solid">
        <fgColor rgb="FF75FF75"/>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style="thin">
        <color indexed="64"/>
      </right>
      <top/>
      <bottom/>
      <diagonal/>
    </border>
    <border>
      <left style="thin">
        <color indexed="64"/>
      </left>
      <right/>
      <top/>
      <bottom style="thin">
        <color indexed="64"/>
      </bottom>
      <diagonal/>
    </border>
    <border>
      <left style="thin">
        <color auto="1"/>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right style="thin">
        <color auto="1"/>
      </right>
      <top style="thin">
        <color auto="1"/>
      </top>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auto="1"/>
      </right>
      <top style="thin">
        <color auto="1"/>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right style="thin">
        <color auto="1"/>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auto="1"/>
      </left>
      <right style="thin">
        <color auto="1"/>
      </right>
      <top/>
      <bottom/>
      <diagonal/>
    </border>
    <border>
      <left style="thin">
        <color indexed="64"/>
      </left>
      <right style="double">
        <color indexed="64"/>
      </right>
      <top/>
      <bottom style="thin">
        <color indexed="64"/>
      </bottom>
      <diagonal/>
    </border>
    <border>
      <left style="thin">
        <color auto="1"/>
      </left>
      <right/>
      <top/>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auto="1"/>
      </top>
      <bottom/>
      <diagonal/>
    </border>
    <border>
      <left/>
      <right style="medium">
        <color indexed="64"/>
      </right>
      <top style="medium">
        <color indexed="64"/>
      </top>
      <bottom/>
      <diagonal/>
    </border>
    <border>
      <left style="thin">
        <color auto="1"/>
      </left>
      <right style="medium">
        <color indexed="64"/>
      </right>
      <top style="medium">
        <color indexed="64"/>
      </top>
      <bottom style="thin">
        <color auto="1"/>
      </bottom>
      <diagonal/>
    </border>
  </borders>
  <cellStyleXfs count="31882">
    <xf numFmtId="0" fontId="0"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27" fillId="0" borderId="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29" fillId="0" borderId="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0" fontId="30" fillId="6" borderId="0" applyNumberFormat="0" applyBorder="0" applyAlignment="0" applyProtection="0">
      <alignment vertical="center"/>
    </xf>
    <xf numFmtId="0" fontId="16" fillId="2" borderId="1" applyNumberFormat="0" applyFont="0" applyAlignment="0" applyProtection="0">
      <alignment vertical="center"/>
    </xf>
    <xf numFmtId="0" fontId="31" fillId="0" borderId="0" applyNumberFormat="0" applyFill="0" applyBorder="0" applyAlignment="0" applyProtection="0"/>
    <xf numFmtId="0" fontId="27" fillId="0" borderId="0"/>
    <xf numFmtId="0" fontId="32" fillId="7" borderId="0" applyNumberFormat="0" applyBorder="0" applyAlignment="0" applyProtection="0">
      <alignment vertical="center"/>
    </xf>
    <xf numFmtId="9" fontId="33" fillId="0" borderId="0" applyFont="0" applyFill="0" applyBorder="0" applyAlignment="0" applyProtection="0">
      <alignment vertical="center"/>
    </xf>
    <xf numFmtId="0" fontId="16" fillId="0" borderId="0"/>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8"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9" fillId="1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8"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8"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7" fillId="3" borderId="0" applyNumberFormat="0" applyBorder="0" applyAlignment="0" applyProtection="0">
      <alignment vertical="center"/>
    </xf>
    <xf numFmtId="0" fontId="14"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3"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3"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3"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9" fontId="16" fillId="0" borderId="0" applyFon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33" fillId="0" borderId="0"/>
    <xf numFmtId="0" fontId="33" fillId="0" borderId="0">
      <alignment vertical="center"/>
    </xf>
    <xf numFmtId="0" fontId="16" fillId="0" borderId="0"/>
    <xf numFmtId="0" fontId="33" fillId="0" borderId="0">
      <alignment vertical="center"/>
    </xf>
    <xf numFmtId="0" fontId="16" fillId="0" borderId="0"/>
    <xf numFmtId="0" fontId="16" fillId="0" borderId="0"/>
    <xf numFmtId="0" fontId="16" fillId="0" borderId="0"/>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33"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6"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0" borderId="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3"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20" borderId="0" applyNumberFormat="0" applyBorder="0" applyAlignment="0" applyProtection="0">
      <alignment vertical="center"/>
    </xf>
    <xf numFmtId="0" fontId="57" fillId="21"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0" borderId="0"/>
    <xf numFmtId="0" fontId="49" fillId="25" borderId="0" applyNumberFormat="0" applyBorder="0" applyAlignment="0" applyProtection="0">
      <alignment vertical="center"/>
    </xf>
    <xf numFmtId="0" fontId="56" fillId="0" borderId="11" applyNumberFormat="0" applyFill="0" applyAlignment="0" applyProtection="0">
      <alignment vertical="center"/>
    </xf>
    <xf numFmtId="0" fontId="30" fillId="6" borderId="0" applyNumberFormat="0" applyBorder="0" applyAlignment="0" applyProtection="0">
      <alignment vertical="center"/>
    </xf>
    <xf numFmtId="0" fontId="52" fillId="26" borderId="10" applyNumberFormat="0" applyAlignment="0" applyProtection="0">
      <alignment vertical="center"/>
    </xf>
    <xf numFmtId="0" fontId="53" fillId="0" borderId="12" applyNumberFormat="0" applyFill="0" applyAlignment="0" applyProtection="0">
      <alignment vertical="center"/>
    </xf>
    <xf numFmtId="0" fontId="16" fillId="27" borderId="13" applyNumberFormat="0" applyFont="0" applyAlignment="0" applyProtection="0">
      <alignment vertical="center"/>
    </xf>
    <xf numFmtId="0" fontId="16" fillId="27" borderId="13" applyNumberFormat="0" applyFont="0" applyAlignment="0" applyProtection="0">
      <alignment vertical="center"/>
    </xf>
    <xf numFmtId="0" fontId="44" fillId="0" borderId="0" applyNumberFormat="0" applyFill="0" applyBorder="0" applyAlignment="0" applyProtection="0"/>
    <xf numFmtId="0" fontId="55" fillId="0" borderId="0" applyNumberFormat="0" applyFill="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31"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8" fillId="0" borderId="0" applyNumberFormat="0" applyFill="0" applyBorder="0" applyAlignment="0" applyProtection="0">
      <alignment vertical="center"/>
    </xf>
    <xf numFmtId="0" fontId="50" fillId="16" borderId="10" applyNumberFormat="0" applyAlignment="0" applyProtection="0">
      <alignment vertical="center"/>
    </xf>
    <xf numFmtId="0" fontId="51" fillId="26" borderId="17" applyNumberFormat="0" applyAlignment="0" applyProtection="0">
      <alignment vertical="center"/>
    </xf>
    <xf numFmtId="0" fontId="54" fillId="32" borderId="18" applyNumberFormat="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16"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3" fillId="7" borderId="0" applyNumberFormat="0" applyBorder="0" applyAlignment="0" applyProtection="0">
      <alignment vertical="center"/>
    </xf>
    <xf numFmtId="0" fontId="16"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3"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6" fillId="0" borderId="19" applyNumberFormat="0" applyFill="0" applyAlignment="0" applyProtection="0">
      <alignment vertical="center"/>
    </xf>
    <xf numFmtId="0" fontId="7" fillId="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2" fillId="26" borderId="20" applyNumberFormat="0" applyAlignment="0" applyProtection="0">
      <alignment vertical="center"/>
    </xf>
    <xf numFmtId="0" fontId="7" fillId="3" borderId="0" applyNumberFormat="0" applyBorder="0" applyAlignment="0" applyProtection="0">
      <alignment vertical="center"/>
    </xf>
    <xf numFmtId="0" fontId="16" fillId="27" borderId="21" applyNumberFormat="0" applyFont="0" applyAlignment="0" applyProtection="0">
      <alignment vertical="center"/>
    </xf>
    <xf numFmtId="0" fontId="16" fillId="27" borderId="21" applyNumberFormat="0" applyFon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0" fillId="16" borderId="20" applyNumberFormat="0" applyAlignment="0" applyProtection="0">
      <alignment vertical="center"/>
    </xf>
    <xf numFmtId="0" fontId="51" fillId="26" borderId="22" applyNumberForma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56" fillId="0" borderId="24" applyNumberFormat="0" applyFill="0" applyAlignment="0" applyProtection="0">
      <alignment vertical="center"/>
    </xf>
    <xf numFmtId="0" fontId="52" fillId="26" borderId="23" applyNumberFormat="0" applyAlignment="0" applyProtection="0">
      <alignment vertical="center"/>
    </xf>
    <xf numFmtId="0" fontId="16" fillId="27" borderId="25" applyNumberFormat="0" applyFont="0" applyAlignment="0" applyProtection="0">
      <alignment vertical="center"/>
    </xf>
    <xf numFmtId="0" fontId="16" fillId="27" borderId="25" applyNumberFormat="0" applyFont="0" applyAlignment="0" applyProtection="0">
      <alignment vertical="center"/>
    </xf>
    <xf numFmtId="0" fontId="50" fillId="16" borderId="23" applyNumberFormat="0" applyAlignment="0" applyProtection="0">
      <alignment vertical="center"/>
    </xf>
    <xf numFmtId="0" fontId="51" fillId="26" borderId="26" applyNumberFormat="0" applyAlignment="0" applyProtection="0">
      <alignment vertical="center"/>
    </xf>
    <xf numFmtId="0" fontId="56" fillId="0" borderId="28" applyNumberFormat="0" applyFill="0" applyAlignment="0" applyProtection="0">
      <alignment vertical="center"/>
    </xf>
    <xf numFmtId="0" fontId="52" fillId="26" borderId="27" applyNumberFormat="0" applyAlignment="0" applyProtection="0">
      <alignment vertical="center"/>
    </xf>
    <xf numFmtId="0" fontId="16" fillId="27" borderId="29" applyNumberFormat="0" applyFont="0" applyAlignment="0" applyProtection="0">
      <alignment vertical="center"/>
    </xf>
    <xf numFmtId="0" fontId="16" fillId="27" borderId="29" applyNumberFormat="0" applyFont="0" applyAlignment="0" applyProtection="0">
      <alignment vertical="center"/>
    </xf>
    <xf numFmtId="0" fontId="50" fillId="16" borderId="27" applyNumberFormat="0" applyAlignment="0" applyProtection="0">
      <alignment vertical="center"/>
    </xf>
    <xf numFmtId="0" fontId="51" fillId="26" borderId="30"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6" fillId="0" borderId="32" applyNumberFormat="0" applyFill="0" applyAlignment="0" applyProtection="0">
      <alignment vertical="center"/>
    </xf>
    <xf numFmtId="0" fontId="52" fillId="26" borderId="31" applyNumberFormat="0" applyAlignment="0" applyProtection="0">
      <alignment vertical="center"/>
    </xf>
    <xf numFmtId="0" fontId="16" fillId="27" borderId="33" applyNumberFormat="0" applyFont="0" applyAlignment="0" applyProtection="0">
      <alignment vertical="center"/>
    </xf>
    <xf numFmtId="0" fontId="16" fillId="27" borderId="33" applyNumberFormat="0" applyFont="0" applyAlignment="0" applyProtection="0">
      <alignment vertical="center"/>
    </xf>
    <xf numFmtId="0" fontId="50" fillId="16" borderId="31" applyNumberFormat="0" applyAlignment="0" applyProtection="0">
      <alignment vertical="center"/>
    </xf>
    <xf numFmtId="0" fontId="51" fillId="26" borderId="34"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6" fillId="0" borderId="32" applyNumberFormat="0" applyFill="0" applyAlignment="0" applyProtection="0">
      <alignment vertical="center"/>
    </xf>
    <xf numFmtId="0" fontId="6" fillId="3" borderId="0" applyNumberFormat="0" applyBorder="0" applyAlignment="0" applyProtection="0">
      <alignment vertical="center"/>
    </xf>
    <xf numFmtId="0" fontId="52" fillId="26" borderId="31" applyNumberFormat="0" applyAlignment="0" applyProtection="0">
      <alignment vertical="center"/>
    </xf>
    <xf numFmtId="0" fontId="6" fillId="3" borderId="0" applyNumberFormat="0" applyBorder="0" applyAlignment="0" applyProtection="0">
      <alignment vertical="center"/>
    </xf>
    <xf numFmtId="0" fontId="16" fillId="27" borderId="33" applyNumberFormat="0" applyFont="0" applyAlignment="0" applyProtection="0">
      <alignment vertical="center"/>
    </xf>
    <xf numFmtId="0" fontId="16" fillId="27" borderId="33" applyNumberFormat="0" applyFon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0" fillId="16" borderId="31" applyNumberFormat="0" applyAlignment="0" applyProtection="0">
      <alignment vertical="center"/>
    </xf>
    <xf numFmtId="0" fontId="51" fillId="26" borderId="34"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6" fillId="0" borderId="32" applyNumberFormat="0" applyFill="0" applyAlignment="0" applyProtection="0">
      <alignment vertical="center"/>
    </xf>
    <xf numFmtId="0" fontId="52" fillId="26" borderId="31" applyNumberFormat="0" applyAlignment="0" applyProtection="0">
      <alignment vertical="center"/>
    </xf>
    <xf numFmtId="0" fontId="16" fillId="27" borderId="33" applyNumberFormat="0" applyFont="0" applyAlignment="0" applyProtection="0">
      <alignment vertical="center"/>
    </xf>
    <xf numFmtId="0" fontId="16" fillId="27" borderId="33" applyNumberFormat="0" applyFont="0" applyAlignment="0" applyProtection="0">
      <alignment vertical="center"/>
    </xf>
    <xf numFmtId="0" fontId="50" fillId="16" borderId="31" applyNumberFormat="0" applyAlignment="0" applyProtection="0">
      <alignment vertical="center"/>
    </xf>
    <xf numFmtId="0" fontId="51" fillId="26" borderId="34" applyNumberFormat="0" applyAlignment="0" applyProtection="0">
      <alignment vertical="center"/>
    </xf>
    <xf numFmtId="0" fontId="56" fillId="0" borderId="32" applyNumberFormat="0" applyFill="0" applyAlignment="0" applyProtection="0">
      <alignment vertical="center"/>
    </xf>
    <xf numFmtId="0" fontId="52" fillId="26" borderId="31" applyNumberFormat="0" applyAlignment="0" applyProtection="0">
      <alignment vertical="center"/>
    </xf>
    <xf numFmtId="0" fontId="16" fillId="27" borderId="33" applyNumberFormat="0" applyFont="0" applyAlignment="0" applyProtection="0">
      <alignment vertical="center"/>
    </xf>
    <xf numFmtId="0" fontId="16" fillId="27" borderId="33" applyNumberFormat="0" applyFont="0" applyAlignment="0" applyProtection="0">
      <alignment vertical="center"/>
    </xf>
    <xf numFmtId="0" fontId="50" fillId="16" borderId="31" applyNumberFormat="0" applyAlignment="0" applyProtection="0">
      <alignment vertical="center"/>
    </xf>
    <xf numFmtId="0" fontId="51" fillId="26" borderId="34" applyNumberFormat="0" applyAlignment="0" applyProtection="0">
      <alignment vertical="center"/>
    </xf>
    <xf numFmtId="0" fontId="56" fillId="0" borderId="36" applyNumberFormat="0" applyFill="0" applyAlignment="0" applyProtection="0">
      <alignment vertical="center"/>
    </xf>
    <xf numFmtId="0" fontId="52" fillId="26" borderId="35" applyNumberFormat="0" applyAlignment="0" applyProtection="0">
      <alignment vertical="center"/>
    </xf>
    <xf numFmtId="0" fontId="16" fillId="27" borderId="37" applyNumberFormat="0" applyFont="0" applyAlignment="0" applyProtection="0">
      <alignment vertical="center"/>
    </xf>
    <xf numFmtId="0" fontId="16" fillId="27" borderId="37" applyNumberFormat="0" applyFont="0" applyAlignment="0" applyProtection="0">
      <alignment vertical="center"/>
    </xf>
    <xf numFmtId="0" fontId="16" fillId="0" borderId="0">
      <alignment vertical="center"/>
    </xf>
    <xf numFmtId="0" fontId="50" fillId="16" borderId="35" applyNumberFormat="0" applyAlignment="0" applyProtection="0">
      <alignment vertical="center"/>
    </xf>
    <xf numFmtId="0" fontId="51" fillId="26" borderId="38" applyNumberFormat="0" applyAlignment="0" applyProtection="0">
      <alignment vertical="center"/>
    </xf>
    <xf numFmtId="0" fontId="16" fillId="0" borderId="0">
      <alignment vertical="center"/>
    </xf>
    <xf numFmtId="0" fontId="56" fillId="0" borderId="36" applyNumberFormat="0" applyFill="0" applyAlignment="0" applyProtection="0">
      <alignment vertical="center"/>
    </xf>
    <xf numFmtId="0" fontId="52" fillId="26" borderId="35" applyNumberFormat="0" applyAlignment="0" applyProtection="0">
      <alignment vertical="center"/>
    </xf>
    <xf numFmtId="0" fontId="16" fillId="27" borderId="37" applyNumberFormat="0" applyFont="0" applyAlignment="0" applyProtection="0">
      <alignment vertical="center"/>
    </xf>
    <xf numFmtId="0" fontId="16" fillId="27" borderId="37" applyNumberFormat="0" applyFont="0" applyAlignment="0" applyProtection="0">
      <alignment vertical="center"/>
    </xf>
    <xf numFmtId="0" fontId="50" fillId="16" borderId="35" applyNumberFormat="0" applyAlignment="0" applyProtection="0">
      <alignment vertical="center"/>
    </xf>
    <xf numFmtId="0" fontId="51" fillId="26" borderId="38" applyNumberFormat="0" applyAlignment="0" applyProtection="0">
      <alignment vertical="center"/>
    </xf>
    <xf numFmtId="0" fontId="16" fillId="0" borderId="0">
      <alignment vertical="center"/>
    </xf>
    <xf numFmtId="0" fontId="56" fillId="0" borderId="36" applyNumberFormat="0" applyFill="0" applyAlignment="0" applyProtection="0">
      <alignment vertical="center"/>
    </xf>
    <xf numFmtId="0" fontId="52" fillId="26" borderId="35" applyNumberFormat="0" applyAlignment="0" applyProtection="0">
      <alignment vertical="center"/>
    </xf>
    <xf numFmtId="0" fontId="16" fillId="27" borderId="37" applyNumberFormat="0" applyFont="0" applyAlignment="0" applyProtection="0">
      <alignment vertical="center"/>
    </xf>
    <xf numFmtId="0" fontId="16" fillId="27" borderId="37" applyNumberFormat="0" applyFont="0" applyAlignment="0" applyProtection="0">
      <alignment vertical="center"/>
    </xf>
    <xf numFmtId="0" fontId="50" fillId="16" borderId="35" applyNumberFormat="0" applyAlignment="0" applyProtection="0">
      <alignment vertical="center"/>
    </xf>
    <xf numFmtId="0" fontId="51" fillId="26" borderId="38" applyNumberFormat="0" applyAlignment="0" applyProtection="0">
      <alignment vertical="center"/>
    </xf>
    <xf numFmtId="0" fontId="56" fillId="0" borderId="36" applyNumberFormat="0" applyFill="0" applyAlignment="0" applyProtection="0">
      <alignment vertical="center"/>
    </xf>
    <xf numFmtId="0" fontId="52" fillId="26" borderId="35" applyNumberFormat="0" applyAlignment="0" applyProtection="0">
      <alignment vertical="center"/>
    </xf>
    <xf numFmtId="0" fontId="16" fillId="27" borderId="37" applyNumberFormat="0" applyFont="0" applyAlignment="0" applyProtection="0">
      <alignment vertical="center"/>
    </xf>
    <xf numFmtId="0" fontId="16" fillId="27" borderId="37" applyNumberFormat="0" applyFont="0" applyAlignment="0" applyProtection="0">
      <alignment vertical="center"/>
    </xf>
    <xf numFmtId="0" fontId="50" fillId="16" borderId="35" applyNumberFormat="0" applyAlignment="0" applyProtection="0">
      <alignment vertical="center"/>
    </xf>
    <xf numFmtId="0" fontId="51" fillId="26" borderId="38" applyNumberFormat="0" applyAlignment="0" applyProtection="0">
      <alignment vertical="center"/>
    </xf>
    <xf numFmtId="0" fontId="16"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0" applyNumberFormat="0" applyFill="0" applyAlignment="0" applyProtection="0">
      <alignment vertical="center"/>
    </xf>
    <xf numFmtId="0" fontId="52" fillId="26" borderId="39"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39" applyNumberFormat="0" applyAlignment="0" applyProtection="0">
      <alignment vertical="center"/>
    </xf>
    <xf numFmtId="0" fontId="51" fillId="26" borderId="4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4" applyNumberFormat="0" applyFill="0" applyAlignment="0" applyProtection="0">
      <alignment vertical="center"/>
    </xf>
    <xf numFmtId="0" fontId="5" fillId="3" borderId="0" applyNumberFormat="0" applyBorder="0" applyAlignment="0" applyProtection="0">
      <alignment vertical="center"/>
    </xf>
    <xf numFmtId="0" fontId="52" fillId="26" borderId="43" applyNumberFormat="0" applyAlignment="0" applyProtection="0">
      <alignment vertical="center"/>
    </xf>
    <xf numFmtId="0" fontId="5" fillId="3" borderId="0" applyNumberFormat="0" applyBorder="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4" applyNumberFormat="0" applyFill="0" applyAlignment="0" applyProtection="0">
      <alignment vertical="center"/>
    </xf>
    <xf numFmtId="0" fontId="5" fillId="3" borderId="0" applyNumberFormat="0" applyBorder="0" applyAlignment="0" applyProtection="0">
      <alignment vertical="center"/>
    </xf>
    <xf numFmtId="0" fontId="52" fillId="26" borderId="43" applyNumberFormat="0" applyAlignment="0" applyProtection="0">
      <alignment vertical="center"/>
    </xf>
    <xf numFmtId="0" fontId="5" fillId="3" borderId="0" applyNumberFormat="0" applyBorder="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56" fillId="0" borderId="44" applyNumberFormat="0" applyFill="0" applyAlignment="0" applyProtection="0">
      <alignment vertical="center"/>
    </xf>
    <xf numFmtId="0" fontId="52" fillId="26" borderId="43" applyNumberFormat="0" applyAlignment="0" applyProtection="0">
      <alignment vertical="center"/>
    </xf>
    <xf numFmtId="0" fontId="16" fillId="27" borderId="41" applyNumberFormat="0" applyFont="0" applyAlignment="0" applyProtection="0">
      <alignment vertical="center"/>
    </xf>
    <xf numFmtId="0" fontId="16" fillId="27" borderId="41" applyNumberFormat="0" applyFont="0" applyAlignment="0" applyProtection="0">
      <alignment vertical="center"/>
    </xf>
    <xf numFmtId="0" fontId="50" fillId="16" borderId="43" applyNumberFormat="0" applyAlignment="0" applyProtection="0">
      <alignment vertical="center"/>
    </xf>
    <xf numFmtId="0" fontId="51" fillId="26" borderId="4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3" fontId="16" fillId="0" borderId="0" applyFont="0" applyFill="0" applyBorder="0" applyAlignment="0" applyProtection="0"/>
    <xf numFmtId="0" fontId="37" fillId="0" borderId="0">
      <alignment vertical="center"/>
    </xf>
    <xf numFmtId="0" fontId="68" fillId="0" borderId="0"/>
    <xf numFmtId="9" fontId="37" fillId="0" borderId="0" applyFont="0" applyFill="0" applyBorder="0" applyAlignment="0" applyProtection="0">
      <alignment vertical="center"/>
    </xf>
    <xf numFmtId="0" fontId="71" fillId="46" borderId="0" applyNumberFormat="0" applyBorder="0" applyAlignment="0" applyProtection="0">
      <alignment vertical="center"/>
    </xf>
    <xf numFmtId="0" fontId="37" fillId="0" borderId="0">
      <alignment vertical="center"/>
    </xf>
    <xf numFmtId="43" fontId="37" fillId="0" borderId="0" applyFont="0" applyFill="0" applyBorder="0" applyAlignment="0" applyProtection="0">
      <alignment vertical="center"/>
    </xf>
    <xf numFmtId="0" fontId="37" fillId="0" borderId="0">
      <alignment vertical="center"/>
    </xf>
    <xf numFmtId="0" fontId="37" fillId="0" borderId="0">
      <alignment vertical="center"/>
    </xf>
    <xf numFmtId="43" fontId="16" fillId="0" borderId="0" applyFont="0" applyFill="0" applyBorder="0" applyAlignment="0" applyProtection="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74" fillId="0" borderId="0"/>
    <xf numFmtId="0" fontId="74" fillId="0" borderId="0"/>
    <xf numFmtId="0" fontId="4" fillId="0" borderId="0">
      <alignment vertical="center"/>
    </xf>
    <xf numFmtId="0" fontId="75" fillId="0" borderId="0" applyNumberForma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43" fontId="16" fillId="0" borderId="0" applyFont="0" applyFill="0" applyBorder="0" applyAlignment="0" applyProtection="0"/>
    <xf numFmtId="0" fontId="2" fillId="0" borderId="0">
      <alignment vertical="center"/>
    </xf>
    <xf numFmtId="43" fontId="2" fillId="0" borderId="0" applyFont="0" applyFill="0" applyBorder="0" applyAlignment="0" applyProtection="0">
      <alignment vertical="center"/>
    </xf>
    <xf numFmtId="43" fontId="37" fillId="0" borderId="0" applyFont="0" applyFill="0" applyBorder="0" applyAlignment="0" applyProtection="0">
      <alignment vertical="center"/>
    </xf>
    <xf numFmtId="0" fontId="37" fillId="0" borderId="0">
      <alignment vertical="center"/>
    </xf>
    <xf numFmtId="0" fontId="16" fillId="0" borderId="0"/>
    <xf numFmtId="0" fontId="85" fillId="0" borderId="0">
      <alignment vertical="center"/>
    </xf>
    <xf numFmtId="43" fontId="33" fillId="0" borderId="0" applyFont="0" applyFill="0" applyBorder="0" applyAlignment="0" applyProtection="0">
      <alignment vertical="center"/>
    </xf>
    <xf numFmtId="43" fontId="16" fillId="0" borderId="0" applyFont="0" applyFill="0" applyBorder="0" applyAlignment="0" applyProtection="0"/>
    <xf numFmtId="0" fontId="2" fillId="0" borderId="0">
      <alignment vertical="center"/>
    </xf>
    <xf numFmtId="9" fontId="16" fillId="0" borderId="0" applyFont="0" applyFill="0" applyBorder="0" applyAlignment="0" applyProtection="0"/>
    <xf numFmtId="0" fontId="71" fillId="5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6" fillId="0" borderId="0"/>
    <xf numFmtId="43" fontId="16" fillId="0" borderId="0" applyFont="0" applyFill="0" applyBorder="0" applyAlignment="0" applyProtection="0"/>
    <xf numFmtId="0" fontId="31" fillId="0" borderId="0" applyNumberFormat="0" applyFill="0" applyBorder="0" applyAlignment="0" applyProtection="0"/>
    <xf numFmtId="0" fontId="16" fillId="0" borderId="0"/>
    <xf numFmtId="0"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1170">
    <xf numFmtId="0" fontId="0" fillId="0" borderId="0" xfId="0"/>
    <xf numFmtId="0" fontId="24" fillId="0" borderId="0" xfId="0" applyFont="1"/>
    <xf numFmtId="0" fontId="21" fillId="0" borderId="0" xfId="0" applyFont="1" applyBorder="1"/>
    <xf numFmtId="0" fontId="23" fillId="0" borderId="0" xfId="0" applyNumberFormat="1" applyFont="1" applyBorder="1" applyAlignment="1" applyProtection="1">
      <alignment horizontal="left" wrapText="1"/>
      <protection locked="0"/>
    </xf>
    <xf numFmtId="0" fontId="59" fillId="0" borderId="0" xfId="0" applyFont="1" applyBorder="1" applyProtection="1">
      <protection locked="0"/>
    </xf>
    <xf numFmtId="0" fontId="59" fillId="0" borderId="0" xfId="0" applyFont="1" applyBorder="1" applyAlignment="1" applyProtection="1">
      <alignment horizontal="center"/>
      <protection locked="0"/>
    </xf>
    <xf numFmtId="0" fontId="59" fillId="0" borderId="0" xfId="0" applyNumberFormat="1" applyFont="1" applyBorder="1" applyAlignment="1" applyProtection="1">
      <alignment horizontal="center"/>
      <protection locked="0"/>
    </xf>
    <xf numFmtId="0" fontId="59" fillId="0" borderId="0" xfId="0" applyNumberFormat="1" applyFont="1" applyFill="1" applyBorder="1" applyAlignment="1" applyProtection="1">
      <alignment horizontal="center"/>
      <protection locked="0"/>
    </xf>
    <xf numFmtId="0" fontId="58" fillId="0" borderId="0" xfId="0" applyNumberFormat="1" applyFont="1" applyFill="1" applyBorder="1" applyAlignment="1" applyProtection="1">
      <alignment horizontal="center" wrapText="1"/>
      <protection locked="0"/>
    </xf>
    <xf numFmtId="38" fontId="22" fillId="0" borderId="54"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protection locked="0"/>
    </xf>
    <xf numFmtId="0" fontId="22" fillId="0" borderId="54" xfId="5" applyFont="1" applyBorder="1" applyAlignment="1">
      <alignment horizontal="center" vertical="center"/>
    </xf>
    <xf numFmtId="0" fontId="22" fillId="0" borderId="54" xfId="5" applyFont="1" applyBorder="1" applyAlignment="1">
      <alignment horizontal="center" vertical="center" wrapText="1"/>
    </xf>
    <xf numFmtId="38" fontId="22" fillId="0" borderId="54" xfId="5" applyNumberFormat="1" applyFont="1" applyBorder="1" applyAlignment="1">
      <alignment horizontal="center" vertical="center" wrapText="1"/>
    </xf>
    <xf numFmtId="38" fontId="22" fillId="0" borderId="54" xfId="5" applyNumberFormat="1" applyFont="1" applyFill="1" applyBorder="1" applyAlignment="1">
      <alignment horizontal="center" vertical="center" wrapText="1"/>
    </xf>
    <xf numFmtId="0" fontId="22" fillId="0" borderId="54" xfId="5" applyFont="1" applyFill="1" applyBorder="1" applyAlignment="1">
      <alignment horizontal="center" vertical="center" wrapText="1"/>
    </xf>
    <xf numFmtId="38" fontId="0" fillId="0" borderId="54" xfId="0" applyNumberFormat="1" applyBorder="1"/>
    <xf numFmtId="0" fontId="22" fillId="0" borderId="54" xfId="5" applyFont="1" applyFill="1" applyBorder="1" applyAlignment="1">
      <alignment horizontal="center" vertical="center"/>
    </xf>
    <xf numFmtId="0" fontId="22" fillId="9" borderId="54" xfId="5" applyFont="1" applyFill="1" applyBorder="1" applyAlignment="1">
      <alignment horizontal="center" vertical="center"/>
    </xf>
    <xf numFmtId="38" fontId="16" fillId="9" borderId="54" xfId="5" applyNumberFormat="1" applyFill="1" applyBorder="1"/>
    <xf numFmtId="0" fontId="16" fillId="0" borderId="54" xfId="5" applyBorder="1"/>
    <xf numFmtId="0" fontId="22" fillId="0" borderId="54" xfId="5" applyFont="1" applyBorder="1" applyAlignment="1">
      <alignment horizontal="center"/>
    </xf>
    <xf numFmtId="38" fontId="16" fillId="0" borderId="54" xfId="5" applyNumberFormat="1" applyBorder="1"/>
    <xf numFmtId="0" fontId="0" fillId="0" borderId="54" xfId="0" applyFont="1" applyFill="1" applyBorder="1"/>
    <xf numFmtId="41" fontId="16" fillId="0" borderId="54" xfId="5" applyNumberFormat="1" applyFont="1" applyFill="1" applyBorder="1"/>
    <xf numFmtId="38" fontId="0" fillId="0" borderId="54" xfId="0" applyNumberFormat="1" applyFont="1" applyFill="1" applyBorder="1"/>
    <xf numFmtId="0" fontId="16" fillId="47" borderId="54" xfId="5" applyFont="1" applyFill="1" applyBorder="1"/>
    <xf numFmtId="38" fontId="16" fillId="47" borderId="54" xfId="5" applyNumberFormat="1" applyFont="1" applyFill="1" applyBorder="1"/>
    <xf numFmtId="38" fontId="16" fillId="0" borderId="54" xfId="5" applyNumberFormat="1" applyFont="1" applyFill="1" applyBorder="1"/>
    <xf numFmtId="38" fontId="16" fillId="0" borderId="54" xfId="5" applyNumberFormat="1" applyFont="1" applyFill="1" applyBorder="1"/>
    <xf numFmtId="179" fontId="22" fillId="0" borderId="54" xfId="5" applyNumberFormat="1" applyFont="1" applyFill="1" applyBorder="1" applyAlignment="1">
      <alignment horizontal="center" vertical="center" wrapText="1"/>
    </xf>
    <xf numFmtId="179" fontId="0" fillId="0" borderId="54" xfId="0" applyNumberFormat="1" applyBorder="1"/>
    <xf numFmtId="179" fontId="16" fillId="9" borderId="54" xfId="5" applyNumberFormat="1" applyFill="1" applyBorder="1"/>
    <xf numFmtId="0" fontId="73" fillId="0" borderId="54" xfId="5" applyNumberFormat="1" applyFont="1" applyBorder="1" applyAlignment="1">
      <alignment horizontal="center" vertical="center" wrapText="1"/>
    </xf>
    <xf numFmtId="0" fontId="73" fillId="0" borderId="54" xfId="5" applyFont="1" applyBorder="1" applyAlignment="1">
      <alignment horizontal="center" vertical="center" wrapText="1"/>
    </xf>
    <xf numFmtId="3" fontId="22" fillId="0" borderId="54" xfId="5" applyNumberFormat="1" applyFont="1" applyFill="1" applyBorder="1" applyAlignment="1">
      <alignment horizontal="center" vertical="center" wrapText="1"/>
    </xf>
    <xf numFmtId="3" fontId="0" fillId="0" borderId="54" xfId="0" applyNumberFormat="1" applyFont="1" applyFill="1" applyBorder="1"/>
    <xf numFmtId="0" fontId="22" fillId="0" borderId="54" xfId="5" applyFont="1" applyBorder="1" applyAlignment="1">
      <alignment horizontal="center" vertical="center" wrapText="1"/>
    </xf>
    <xf numFmtId="38" fontId="22" fillId="0" borderId="54" xfId="5" applyNumberFormat="1" applyFont="1" applyBorder="1" applyAlignment="1">
      <alignment horizontal="center" vertical="center" wrapText="1"/>
    </xf>
    <xf numFmtId="0" fontId="22" fillId="0" borderId="54" xfId="5" applyFont="1" applyFill="1" applyBorder="1" applyAlignment="1">
      <alignment horizontal="center" vertical="center" wrapText="1"/>
    </xf>
    <xf numFmtId="0" fontId="22" fillId="0" borderId="54" xfId="0" applyFont="1" applyBorder="1" applyAlignment="1"/>
    <xf numFmtId="0" fontId="22" fillId="0" borderId="59" xfId="5" applyFont="1" applyBorder="1" applyAlignment="1">
      <alignment horizontal="center" vertical="center" wrapText="1"/>
    </xf>
    <xf numFmtId="0" fontId="22" fillId="0" borderId="54" xfId="5" applyFont="1" applyFill="1" applyBorder="1" applyAlignment="1">
      <alignment horizontal="center" vertical="center" wrapText="1"/>
    </xf>
    <xf numFmtId="0" fontId="22" fillId="0" borderId="54" xfId="5" applyFont="1" applyBorder="1" applyAlignment="1">
      <alignment horizontal="center" vertical="center" wrapText="1"/>
    </xf>
    <xf numFmtId="0" fontId="22" fillId="0" borderId="54" xfId="0" applyFont="1" applyFill="1" applyBorder="1" applyAlignment="1">
      <alignment horizontal="left" vertical="top" wrapText="1"/>
    </xf>
    <xf numFmtId="0" fontId="36" fillId="0" borderId="0" xfId="0" applyFont="1" applyFill="1" applyAlignment="1"/>
    <xf numFmtId="0" fontId="0" fillId="0" borderId="0" xfId="0" applyFont="1" applyFill="1" applyAlignment="1"/>
    <xf numFmtId="0" fontId="0" fillId="0" borderId="0" xfId="0" applyFont="1" applyFill="1" applyAlignment="1">
      <alignment vertical="center"/>
    </xf>
    <xf numFmtId="0" fontId="35" fillId="0" borderId="0" xfId="0" applyFont="1" applyFill="1" applyAlignment="1"/>
    <xf numFmtId="0" fontId="35" fillId="0" borderId="0" xfId="0" applyFont="1" applyFill="1" applyAlignment="1">
      <alignment vertical="center"/>
    </xf>
    <xf numFmtId="38" fontId="22" fillId="0" borderId="54" xfId="0" applyNumberFormat="1" applyFont="1" applyBorder="1" applyAlignment="1">
      <alignment horizontal="center" vertical="center"/>
    </xf>
    <xf numFmtId="38" fontId="22" fillId="0" borderId="54" xfId="0" quotePrefix="1" applyNumberFormat="1" applyFont="1" applyFill="1" applyBorder="1" applyAlignment="1">
      <alignment horizontal="center" vertical="center" wrapText="1"/>
    </xf>
    <xf numFmtId="0" fontId="22" fillId="0" borderId="55" xfId="0" applyFont="1" applyFill="1" applyBorder="1" applyAlignment="1">
      <alignment horizontal="center" vertical="top" wrapText="1"/>
    </xf>
    <xf numFmtId="0" fontId="22" fillId="0" borderId="54" xfId="0" applyFont="1" applyFill="1" applyBorder="1" applyAlignment="1">
      <alignment horizontal="center" vertical="top"/>
    </xf>
    <xf numFmtId="0" fontId="22" fillId="0" borderId="54" xfId="0" applyFont="1" applyFill="1" applyBorder="1" applyAlignment="1">
      <alignment horizontal="left" vertical="top"/>
    </xf>
    <xf numFmtId="177" fontId="35" fillId="0" borderId="54" xfId="1" applyNumberFormat="1" applyFont="1" applyFill="1" applyBorder="1" applyAlignment="1">
      <alignment horizontal="right" vertical="top"/>
    </xf>
    <xf numFmtId="38" fontId="22" fillId="0" borderId="54" xfId="0" applyNumberFormat="1" applyFont="1" applyBorder="1"/>
    <xf numFmtId="0" fontId="22" fillId="9" borderId="55" xfId="0" applyFont="1" applyFill="1" applyBorder="1" applyAlignment="1">
      <alignment horizontal="center" vertical="top" wrapText="1"/>
    </xf>
    <xf numFmtId="177" fontId="35" fillId="9" borderId="54" xfId="1" applyNumberFormat="1" applyFont="1" applyFill="1" applyBorder="1" applyAlignment="1">
      <alignment horizontal="right" vertical="top"/>
    </xf>
    <xf numFmtId="38" fontId="35" fillId="9" borderId="54" xfId="1" applyNumberFormat="1" applyFont="1" applyFill="1" applyBorder="1" applyAlignment="1">
      <alignment horizontal="right" vertical="top"/>
    </xf>
    <xf numFmtId="0" fontId="0" fillId="9" borderId="0" xfId="0" applyFill="1"/>
    <xf numFmtId="0" fontId="35" fillId="0" borderId="54" xfId="0" applyFont="1" applyFill="1" applyBorder="1" applyAlignment="1">
      <alignment horizontal="left" vertical="top" wrapText="1"/>
    </xf>
    <xf numFmtId="0" fontId="22" fillId="0" borderId="54" xfId="0" applyFont="1" applyFill="1" applyBorder="1" applyAlignment="1">
      <alignment vertical="top" wrapText="1"/>
    </xf>
    <xf numFmtId="0" fontId="67" fillId="0" borderId="54" xfId="0" applyFont="1" applyFill="1" applyBorder="1" applyAlignment="1">
      <alignment horizontal="left" vertical="top" wrapText="1"/>
    </xf>
    <xf numFmtId="177" fontId="35" fillId="40" borderId="54" xfId="1" applyNumberFormat="1" applyFont="1" applyFill="1" applyBorder="1" applyAlignment="1">
      <alignment horizontal="right" vertical="top"/>
    </xf>
    <xf numFmtId="38" fontId="35" fillId="40" borderId="54" xfId="1" applyNumberFormat="1" applyFont="1" applyFill="1" applyBorder="1" applyAlignment="1">
      <alignment horizontal="right" vertical="top"/>
    </xf>
    <xf numFmtId="0" fontId="0" fillId="40" borderId="0" xfId="0" applyFill="1"/>
    <xf numFmtId="0" fontId="22" fillId="0" borderId="54" xfId="5" applyFont="1" applyFill="1" applyBorder="1" applyAlignment="1">
      <alignment horizontal="center" vertical="center" wrapText="1"/>
    </xf>
    <xf numFmtId="38" fontId="22" fillId="0" borderId="54" xfId="5" applyNumberFormat="1" applyFont="1" applyBorder="1" applyAlignment="1">
      <alignment horizontal="center" vertical="center" wrapText="1"/>
    </xf>
    <xf numFmtId="0" fontId="22" fillId="0" borderId="54" xfId="5" applyFont="1" applyBorder="1" applyAlignment="1">
      <alignment horizontal="center" vertical="center" wrapText="1"/>
    </xf>
    <xf numFmtId="0" fontId="21" fillId="0" borderId="0" xfId="0" applyFont="1" applyBorder="1" applyProtection="1">
      <protection locked="0"/>
    </xf>
    <xf numFmtId="0" fontId="0" fillId="0" borderId="0" xfId="0" applyProtection="1">
      <protection locked="0"/>
    </xf>
    <xf numFmtId="0" fontId="34" fillId="0" borderId="0" xfId="0" applyNumberFormat="1"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180" fontId="34" fillId="0" borderId="0" xfId="0" applyNumberFormat="1" applyFont="1" applyFill="1" applyBorder="1" applyAlignment="1" applyProtection="1">
      <alignment horizontal="center"/>
      <protection locked="0"/>
    </xf>
    <xf numFmtId="0" fontId="34" fillId="0" borderId="0" xfId="0" applyNumberFormat="1" applyFont="1" applyBorder="1" applyAlignment="1" applyProtection="1">
      <alignment horizontal="center"/>
      <protection locked="0"/>
    </xf>
    <xf numFmtId="3" fontId="20" fillId="0" borderId="0" xfId="0" applyNumberFormat="1" applyFont="1" applyFill="1" applyBorder="1" applyAlignment="1" applyProtection="1">
      <alignment horizontal="center" vertical="center"/>
    </xf>
    <xf numFmtId="0" fontId="34" fillId="0" borderId="0" xfId="0" applyFont="1" applyBorder="1" applyAlignment="1" applyProtection="1">
      <alignment horizontal="center"/>
    </xf>
    <xf numFmtId="3" fontId="60" fillId="0" borderId="0" xfId="0" applyNumberFormat="1" applyFont="1" applyFill="1" applyBorder="1" applyAlignment="1" applyProtection="1">
      <alignment horizontal="center" vertical="center"/>
    </xf>
    <xf numFmtId="0" fontId="59" fillId="0" borderId="0" xfId="0" applyFont="1" applyBorder="1" applyAlignment="1" applyProtection="1">
      <alignment horizontal="center"/>
    </xf>
    <xf numFmtId="0" fontId="63" fillId="0" borderId="0" xfId="31856" applyFont="1">
      <alignment vertical="center"/>
    </xf>
    <xf numFmtId="0" fontId="35" fillId="0" borderId="0" xfId="31856" applyFont="1">
      <alignment vertical="center"/>
    </xf>
    <xf numFmtId="0" fontId="63" fillId="0" borderId="0" xfId="31856" applyFont="1" applyAlignment="1">
      <alignment horizontal="center" vertical="center"/>
    </xf>
    <xf numFmtId="0" fontId="63" fillId="0" borderId="0" xfId="31856" applyFont="1" applyProtection="1">
      <alignment vertical="center"/>
      <protection locked="0"/>
    </xf>
    <xf numFmtId="0" fontId="63" fillId="0" borderId="0" xfId="31856" applyFont="1" applyProtection="1">
      <alignment vertical="center"/>
    </xf>
    <xf numFmtId="0" fontId="23" fillId="33" borderId="74" xfId="0" applyFont="1" applyFill="1" applyBorder="1" applyAlignment="1" applyProtection="1">
      <alignment horizontal="center" vertical="center" wrapText="1"/>
    </xf>
    <xf numFmtId="179" fontId="58" fillId="10" borderId="68" xfId="1547" applyNumberFormat="1" applyFont="1" applyFill="1" applyBorder="1" applyAlignment="1" applyProtection="1">
      <alignment horizontal="right" vertical="center" wrapText="1"/>
    </xf>
    <xf numFmtId="179" fontId="58" fillId="10" borderId="78" xfId="1547" applyNumberFormat="1" applyFont="1" applyFill="1" applyBorder="1" applyAlignment="1" applyProtection="1">
      <alignment horizontal="right" vertical="center" wrapText="1"/>
    </xf>
    <xf numFmtId="0" fontId="65" fillId="0" borderId="0" xfId="31856" applyFont="1" applyBorder="1" applyAlignment="1" applyProtection="1">
      <alignment horizontal="left" vertical="center"/>
    </xf>
    <xf numFmtId="0" fontId="23" fillId="10" borderId="75" xfId="31855" applyFont="1" applyFill="1" applyBorder="1" applyAlignment="1" applyProtection="1">
      <alignment horizontal="center" vertical="center" wrapText="1"/>
    </xf>
    <xf numFmtId="0" fontId="23" fillId="10" borderId="0" xfId="31855" applyFont="1" applyFill="1" applyBorder="1" applyAlignment="1">
      <alignment wrapText="1"/>
    </xf>
    <xf numFmtId="0" fontId="78" fillId="10" borderId="75" xfId="31855" applyFont="1" applyFill="1" applyBorder="1" applyAlignment="1" applyProtection="1">
      <alignment horizontal="center" vertical="center" wrapText="1"/>
    </xf>
    <xf numFmtId="0" fontId="75" fillId="10" borderId="0" xfId="31855" applyFill="1" applyAlignment="1"/>
    <xf numFmtId="0" fontId="0" fillId="10" borderId="0" xfId="0" applyFill="1"/>
    <xf numFmtId="0" fontId="58" fillId="10" borderId="75" xfId="0" applyNumberFormat="1" applyFont="1" applyFill="1" applyBorder="1" applyAlignment="1" applyProtection="1">
      <alignment horizontal="center" vertical="center" wrapText="1"/>
    </xf>
    <xf numFmtId="0" fontId="23" fillId="10" borderId="0" xfId="0" applyFont="1" applyFill="1" applyBorder="1" applyAlignment="1">
      <alignment wrapText="1"/>
    </xf>
    <xf numFmtId="0" fontId="58" fillId="10" borderId="75" xfId="2" applyNumberFormat="1" applyFont="1" applyFill="1" applyBorder="1" applyAlignment="1" applyProtection="1">
      <alignment horizontal="center" vertical="center" wrapText="1"/>
    </xf>
    <xf numFmtId="0" fontId="23" fillId="10" borderId="0" xfId="0" applyFont="1" applyFill="1" applyBorder="1" applyAlignment="1">
      <alignment vertical="center"/>
    </xf>
    <xf numFmtId="0" fontId="23" fillId="10" borderId="0" xfId="0" applyFont="1" applyFill="1" applyBorder="1"/>
    <xf numFmtId="0" fontId="58" fillId="10" borderId="75" xfId="4" applyNumberFormat="1" applyFont="1" applyFill="1" applyBorder="1" applyAlignment="1" applyProtection="1">
      <alignment horizontal="center" vertical="center" wrapText="1"/>
    </xf>
    <xf numFmtId="0" fontId="23" fillId="10" borderId="75" xfId="0" applyNumberFormat="1" applyFont="1" applyFill="1" applyBorder="1" applyAlignment="1" applyProtection="1">
      <alignment horizontal="center" vertical="center" wrapText="1"/>
    </xf>
    <xf numFmtId="0" fontId="21" fillId="10" borderId="0" xfId="0" applyFont="1" applyFill="1" applyBorder="1"/>
    <xf numFmtId="0" fontId="21" fillId="10" borderId="0" xfId="0" applyFont="1" applyFill="1" applyBorder="1" applyAlignment="1"/>
    <xf numFmtId="0" fontId="58" fillId="10" borderId="76" xfId="0" applyNumberFormat="1" applyFont="1" applyFill="1" applyBorder="1" applyAlignment="1" applyProtection="1">
      <alignment horizontal="center" vertical="center" wrapText="1"/>
    </xf>
    <xf numFmtId="3" fontId="23" fillId="10" borderId="77" xfId="0" applyNumberFormat="1" applyFont="1" applyFill="1" applyBorder="1" applyAlignment="1" applyProtection="1">
      <alignment horizontal="center" vertical="center" wrapText="1"/>
    </xf>
    <xf numFmtId="0" fontId="23" fillId="10" borderId="77" xfId="2" applyFont="1" applyFill="1" applyBorder="1" applyAlignment="1" applyProtection="1">
      <alignment horizontal="center" vertical="center" wrapText="1"/>
    </xf>
    <xf numFmtId="0" fontId="23" fillId="10" borderId="77" xfId="0" applyFont="1" applyFill="1" applyBorder="1" applyAlignment="1" applyProtection="1">
      <alignment horizontal="center" vertical="center" wrapText="1"/>
    </xf>
    <xf numFmtId="3" fontId="58" fillId="10" borderId="77" xfId="20" applyNumberFormat="1" applyFont="1" applyFill="1" applyBorder="1" applyAlignment="1" applyProtection="1">
      <alignment vertical="center" wrapText="1"/>
    </xf>
    <xf numFmtId="41" fontId="58" fillId="10" borderId="77" xfId="1" applyNumberFormat="1" applyFont="1" applyFill="1" applyBorder="1" applyAlignment="1" applyProtection="1">
      <alignment horizontal="right" vertical="center" wrapText="1"/>
    </xf>
    <xf numFmtId="41" fontId="58" fillId="10" borderId="77" xfId="0" applyNumberFormat="1" applyFont="1" applyFill="1" applyBorder="1" applyAlignment="1" applyProtection="1">
      <alignment horizontal="right" vertical="center" wrapText="1"/>
    </xf>
    <xf numFmtId="0" fontId="59" fillId="10" borderId="0" xfId="0" applyFont="1" applyFill="1" applyBorder="1" applyProtection="1">
      <protection locked="0"/>
    </xf>
    <xf numFmtId="0" fontId="59" fillId="10" borderId="0" xfId="0" applyNumberFormat="1" applyFont="1" applyFill="1" applyBorder="1" applyAlignment="1" applyProtection="1">
      <alignment horizontal="center"/>
      <protection locked="0"/>
    </xf>
    <xf numFmtId="180" fontId="34" fillId="10" borderId="0" xfId="0" applyNumberFormat="1" applyFont="1" applyFill="1" applyBorder="1" applyAlignment="1" applyProtection="1">
      <alignment horizontal="center"/>
      <protection locked="0"/>
    </xf>
    <xf numFmtId="0" fontId="34" fillId="10" borderId="0" xfId="0" applyNumberFormat="1" applyFont="1" applyFill="1" applyBorder="1" applyAlignment="1" applyProtection="1">
      <alignment horizontal="center"/>
      <protection locked="0"/>
    </xf>
    <xf numFmtId="0" fontId="34" fillId="10" borderId="0" xfId="0" applyFont="1" applyFill="1" applyBorder="1" applyAlignment="1" applyProtection="1">
      <alignment horizontal="center"/>
      <protection locked="0"/>
    </xf>
    <xf numFmtId="0" fontId="34" fillId="10" borderId="0" xfId="0" applyFont="1" applyFill="1" applyBorder="1" applyAlignment="1" applyProtection="1">
      <alignment horizontal="center"/>
    </xf>
    <xf numFmtId="0" fontId="59" fillId="10" borderId="0" xfId="0" applyFont="1" applyFill="1" applyBorder="1" applyAlignment="1" applyProtection="1">
      <alignment horizontal="center"/>
    </xf>
    <xf numFmtId="0" fontId="59" fillId="10" borderId="0" xfId="0" applyFont="1" applyFill="1" applyBorder="1" applyAlignment="1" applyProtection="1">
      <alignment horizontal="center"/>
      <protection locked="0"/>
    </xf>
    <xf numFmtId="0" fontId="58" fillId="10" borderId="0" xfId="0" applyNumberFormat="1" applyFont="1" applyFill="1" applyBorder="1" applyAlignment="1" applyProtection="1">
      <alignment horizontal="center" wrapText="1"/>
      <protection locked="0"/>
    </xf>
    <xf numFmtId="0" fontId="23" fillId="10" borderId="0" xfId="0" applyNumberFormat="1" applyFont="1" applyFill="1" applyBorder="1" applyAlignment="1" applyProtection="1">
      <alignment horizontal="left" wrapText="1"/>
      <protection locked="0"/>
    </xf>
    <xf numFmtId="0" fontId="25" fillId="10" borderId="0" xfId="0" applyFont="1" applyFill="1" applyBorder="1" applyAlignment="1" applyProtection="1">
      <alignment horizontal="center"/>
      <protection locked="0"/>
    </xf>
    <xf numFmtId="0" fontId="25" fillId="10" borderId="0" xfId="0" applyFont="1" applyFill="1" applyBorder="1" applyAlignment="1" applyProtection="1">
      <alignment horizontal="center" vertical="center"/>
      <protection locked="0"/>
    </xf>
    <xf numFmtId="0" fontId="21" fillId="10" borderId="0" xfId="0" applyFont="1" applyFill="1" applyBorder="1" applyAlignment="1" applyProtection="1">
      <alignment horizontal="center" vertical="center"/>
      <protection locked="0"/>
    </xf>
    <xf numFmtId="0" fontId="21" fillId="10" borderId="0" xfId="0" applyFont="1" applyFill="1" applyBorder="1" applyProtection="1">
      <protection locked="0"/>
    </xf>
    <xf numFmtId="0" fontId="0" fillId="10" borderId="0" xfId="0" applyFill="1" applyProtection="1">
      <protection locked="0"/>
    </xf>
    <xf numFmtId="3" fontId="79" fillId="0" borderId="74" xfId="31855" applyNumberFormat="1" applyFont="1" applyBorder="1" applyAlignment="1" applyProtection="1">
      <alignment horizontal="center" vertical="center" wrapText="1"/>
    </xf>
    <xf numFmtId="3" fontId="59" fillId="0" borderId="74" xfId="1547" applyNumberFormat="1" applyFont="1" applyBorder="1" applyAlignment="1" applyProtection="1">
      <alignment horizontal="center" vertical="center" wrapText="1"/>
    </xf>
    <xf numFmtId="3" fontId="59" fillId="0" borderId="74" xfId="1547" applyNumberFormat="1" applyFont="1" applyFill="1" applyBorder="1" applyAlignment="1" applyProtection="1">
      <alignment horizontal="center" vertical="center" wrapText="1"/>
    </xf>
    <xf numFmtId="3" fontId="58" fillId="0" borderId="74" xfId="1547" applyNumberFormat="1" applyFont="1" applyFill="1" applyBorder="1" applyAlignment="1" applyProtection="1">
      <alignment horizontal="center" vertical="center" wrapText="1"/>
    </xf>
    <xf numFmtId="0" fontId="59" fillId="0" borderId="74" xfId="1547" applyNumberFormat="1" applyFont="1" applyFill="1" applyBorder="1" applyAlignment="1" applyProtection="1">
      <alignment horizontal="center" vertical="center" wrapText="1"/>
    </xf>
    <xf numFmtId="0" fontId="59" fillId="0" borderId="74" xfId="1547" applyFont="1" applyFill="1" applyBorder="1" applyAlignment="1" applyProtection="1">
      <alignment horizontal="center" vertical="center" wrapText="1"/>
    </xf>
    <xf numFmtId="3" fontId="58" fillId="0" borderId="74" xfId="1547" applyNumberFormat="1" applyFont="1" applyBorder="1" applyAlignment="1" applyProtection="1">
      <alignment horizontal="center" vertical="center" wrapText="1"/>
    </xf>
    <xf numFmtId="0" fontId="58" fillId="0" borderId="74" xfId="1547" applyFont="1" applyFill="1" applyBorder="1" applyAlignment="1" applyProtection="1">
      <alignment horizontal="center" vertical="center" wrapText="1"/>
    </xf>
    <xf numFmtId="49" fontId="58" fillId="10" borderId="75" xfId="0" applyNumberFormat="1" applyFont="1" applyFill="1" applyBorder="1" applyAlignment="1" applyProtection="1">
      <alignment horizontal="center" vertical="center" wrapText="1"/>
    </xf>
    <xf numFmtId="0" fontId="22" fillId="37" borderId="75" xfId="0" applyNumberFormat="1" applyFont="1" applyFill="1" applyBorder="1" applyAlignment="1" applyProtection="1">
      <alignment horizontal="center" vertical="center" wrapText="1"/>
    </xf>
    <xf numFmtId="0" fontId="63" fillId="0" borderId="0" xfId="31856" applyFont="1" applyBorder="1" applyAlignment="1" applyProtection="1">
      <alignment horizontal="left" vertical="center"/>
    </xf>
    <xf numFmtId="0" fontId="63" fillId="0" borderId="0" xfId="31856" applyFont="1" applyAlignment="1" applyProtection="1">
      <alignment horizontal="center" vertical="center"/>
    </xf>
    <xf numFmtId="0" fontId="35" fillId="0" borderId="0" xfId="31856" applyFont="1" applyBorder="1" applyAlignment="1" applyProtection="1">
      <alignment horizontal="left" vertical="center"/>
    </xf>
    <xf numFmtId="0" fontId="23" fillId="10" borderId="0" xfId="0" applyNumberFormat="1" applyFont="1" applyFill="1" applyBorder="1" applyAlignment="1" applyProtection="1">
      <alignment wrapText="1"/>
      <protection locked="0"/>
    </xf>
    <xf numFmtId="0" fontId="23" fillId="0" borderId="0" xfId="0" applyNumberFormat="1" applyFont="1" applyBorder="1" applyAlignment="1" applyProtection="1">
      <alignment wrapText="1"/>
      <protection locked="0"/>
    </xf>
    <xf numFmtId="187" fontId="23" fillId="0" borderId="77" xfId="1" applyNumberFormat="1" applyFont="1" applyFill="1" applyBorder="1" applyAlignment="1" applyProtection="1">
      <alignment horizontal="center" vertical="center" wrapText="1"/>
    </xf>
    <xf numFmtId="177" fontId="66" fillId="0" borderId="77" xfId="1" applyNumberFormat="1"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89" fillId="0" borderId="65" xfId="0" applyFont="1" applyFill="1" applyBorder="1" applyAlignment="1">
      <alignment horizontal="center" vertical="center" wrapText="1"/>
    </xf>
    <xf numFmtId="0" fontId="0" fillId="0" borderId="0" xfId="0" applyAlignment="1">
      <alignment horizontal="left"/>
    </xf>
    <xf numFmtId="0" fontId="90" fillId="0" borderId="65" xfId="0" applyFont="1" applyFill="1" applyBorder="1" applyAlignment="1">
      <alignment horizontal="center" vertical="center" wrapText="1"/>
    </xf>
    <xf numFmtId="0" fontId="89" fillId="0" borderId="65" xfId="0" applyFont="1" applyBorder="1" applyAlignment="1">
      <alignment horizontal="center" vertical="center" wrapText="1"/>
    </xf>
    <xf numFmtId="0" fontId="90" fillId="0" borderId="65" xfId="0" applyFont="1" applyFill="1" applyBorder="1" applyAlignment="1">
      <alignment horizontal="left" vertical="center" wrapText="1"/>
    </xf>
    <xf numFmtId="41" fontId="90" fillId="0" borderId="65" xfId="16" applyNumberFormat="1" applyFont="1" applyFill="1" applyBorder="1" applyAlignment="1">
      <alignment horizontal="right" vertical="center" wrapText="1"/>
    </xf>
    <xf numFmtId="0" fontId="25" fillId="10" borderId="65" xfId="0" applyFont="1" applyFill="1" applyBorder="1" applyAlignment="1">
      <alignment horizontal="center" vertical="center" wrapText="1"/>
    </xf>
    <xf numFmtId="0" fontId="25" fillId="0" borderId="65" xfId="0" applyFont="1" applyFill="1" applyBorder="1" applyAlignment="1">
      <alignment horizontal="left" vertical="center" wrapText="1"/>
    </xf>
    <xf numFmtId="0" fontId="25" fillId="0" borderId="65" xfId="0" applyFont="1" applyBorder="1" applyAlignment="1">
      <alignment horizontal="center" vertical="center" wrapText="1"/>
    </xf>
    <xf numFmtId="0" fontId="25" fillId="10" borderId="65" xfId="0" applyFont="1" applyFill="1" applyBorder="1" applyAlignment="1">
      <alignment horizontal="left" vertical="center" wrapText="1"/>
    </xf>
    <xf numFmtId="0" fontId="24" fillId="0" borderId="65" xfId="0" applyFont="1" applyBorder="1"/>
    <xf numFmtId="0" fontId="25" fillId="0" borderId="65" xfId="0" applyFont="1" applyBorder="1" applyAlignment="1">
      <alignment horizontal="left" vertical="center" wrapText="1"/>
    </xf>
    <xf numFmtId="0" fontId="90" fillId="10" borderId="65" xfId="0" applyFont="1" applyFill="1" applyBorder="1" applyAlignment="1">
      <alignment horizontal="center" vertical="center" wrapText="1"/>
    </xf>
    <xf numFmtId="0" fontId="90" fillId="0" borderId="65" xfId="0" applyFont="1" applyBorder="1" applyAlignment="1">
      <alignment horizontal="center" vertical="center" wrapText="1"/>
    </xf>
    <xf numFmtId="0" fontId="90" fillId="0" borderId="65" xfId="0" applyFont="1" applyBorder="1" applyAlignment="1">
      <alignment horizontal="left" vertical="center" wrapText="1"/>
    </xf>
    <xf numFmtId="0" fontId="90" fillId="0" borderId="65" xfId="0" applyFont="1" applyBorder="1" applyAlignment="1">
      <alignment horizontal="center" vertical="center" wrapText="1" shrinkToFit="1"/>
    </xf>
    <xf numFmtId="0" fontId="22" fillId="0" borderId="0" xfId="0" applyFont="1" applyAlignment="1">
      <alignment horizontal="center"/>
    </xf>
    <xf numFmtId="0" fontId="0" fillId="0" borderId="0" xfId="0" applyAlignment="1">
      <alignment horizontal="center"/>
    </xf>
    <xf numFmtId="3" fontId="24" fillId="0" borderId="87" xfId="0" applyNumberFormat="1" applyFont="1" applyBorder="1"/>
    <xf numFmtId="3" fontId="24" fillId="0" borderId="89" xfId="0" applyNumberFormat="1" applyFont="1" applyBorder="1"/>
    <xf numFmtId="0" fontId="63" fillId="0" borderId="90" xfId="0" applyFont="1" applyFill="1" applyBorder="1" applyAlignment="1">
      <alignment horizontal="center" vertical="center" wrapText="1"/>
    </xf>
    <xf numFmtId="3" fontId="24" fillId="0" borderId="90" xfId="0" applyNumberFormat="1" applyFont="1" applyBorder="1"/>
    <xf numFmtId="3" fontId="24" fillId="0" borderId="91" xfId="0" applyNumberFormat="1" applyFont="1" applyBorder="1"/>
    <xf numFmtId="0" fontId="58" fillId="0" borderId="75" xfId="0" applyNumberFormat="1" applyFont="1" applyFill="1" applyBorder="1" applyAlignment="1" applyProtection="1">
      <alignment horizontal="center" vertical="center" wrapText="1"/>
    </xf>
    <xf numFmtId="0" fontId="58" fillId="37" borderId="90" xfId="0" applyNumberFormat="1" applyFont="1" applyFill="1" applyBorder="1" applyAlignment="1" applyProtection="1">
      <alignment horizontal="center" vertical="center" wrapText="1"/>
    </xf>
    <xf numFmtId="0" fontId="58" fillId="37" borderId="90" xfId="0" applyFont="1" applyFill="1" applyBorder="1" applyAlignment="1" applyProtection="1">
      <alignment horizontal="center" vertical="center" wrapText="1"/>
    </xf>
    <xf numFmtId="0" fontId="58" fillId="43" borderId="90" xfId="0" applyFont="1" applyFill="1" applyBorder="1" applyAlignment="1" applyProtection="1">
      <alignment horizontal="center" vertical="center" wrapText="1"/>
    </xf>
    <xf numFmtId="187" fontId="23" fillId="0" borderId="90" xfId="1" applyNumberFormat="1" applyFont="1" applyBorder="1" applyAlignment="1" applyProtection="1">
      <alignment horizontal="center" vertical="center" wrapText="1"/>
    </xf>
    <xf numFmtId="177" fontId="58" fillId="0" borderId="90" xfId="1" applyNumberFormat="1" applyFont="1" applyFill="1" applyBorder="1" applyAlignment="1" applyProtection="1">
      <alignment horizontal="right" vertical="center" wrapText="1"/>
      <protection locked="0"/>
    </xf>
    <xf numFmtId="3" fontId="59" fillId="10" borderId="90" xfId="1547" applyNumberFormat="1" applyFont="1" applyFill="1" applyBorder="1" applyAlignment="1" applyProtection="1">
      <alignment horizontal="center" vertical="center" wrapText="1"/>
    </xf>
    <xf numFmtId="41" fontId="58" fillId="10" borderId="90" xfId="1" applyNumberFormat="1" applyFont="1" applyFill="1" applyBorder="1" applyAlignment="1" applyProtection="1">
      <alignment horizontal="right" vertical="center" wrapText="1"/>
    </xf>
    <xf numFmtId="41" fontId="58" fillId="10" borderId="90" xfId="1" applyNumberFormat="1" applyFont="1" applyFill="1" applyBorder="1" applyAlignment="1" applyProtection="1">
      <alignment horizontal="right" vertical="center" wrapText="1"/>
      <protection locked="0"/>
    </xf>
    <xf numFmtId="182" fontId="58" fillId="0" borderId="90" xfId="1" applyNumberFormat="1" applyFont="1" applyFill="1" applyBorder="1" applyAlignment="1" applyProtection="1">
      <alignment horizontal="right" vertical="center" wrapText="1"/>
      <protection locked="0"/>
    </xf>
    <xf numFmtId="0" fontId="35" fillId="0" borderId="90" xfId="0" applyFont="1" applyFill="1" applyBorder="1" applyAlignment="1" applyProtection="1">
      <alignment horizontal="center" vertical="center"/>
      <protection locked="0"/>
    </xf>
    <xf numFmtId="0" fontId="63" fillId="0" borderId="90" xfId="0" applyFont="1" applyFill="1" applyBorder="1" applyAlignment="1" applyProtection="1">
      <alignment horizontal="center" vertical="center"/>
      <protection locked="0"/>
    </xf>
    <xf numFmtId="0" fontId="58" fillId="0" borderId="90" xfId="0" applyFont="1" applyFill="1" applyBorder="1" applyAlignment="1" applyProtection="1">
      <alignment horizontal="center" vertical="center" wrapText="1"/>
      <protection locked="0"/>
    </xf>
    <xf numFmtId="0" fontId="58" fillId="0" borderId="90" xfId="1" applyNumberFormat="1" applyFont="1" applyFill="1" applyBorder="1" applyAlignment="1" applyProtection="1">
      <alignment horizontal="right" vertical="center" wrapText="1"/>
      <protection locked="0"/>
    </xf>
    <xf numFmtId="177" fontId="58" fillId="0" borderId="90" xfId="1" applyNumberFormat="1" applyFont="1" applyFill="1" applyBorder="1" applyAlignment="1" applyProtection="1">
      <alignment horizontal="center" vertical="center" wrapText="1"/>
      <protection locked="0"/>
    </xf>
    <xf numFmtId="181" fontId="58" fillId="0" borderId="90" xfId="1" applyNumberFormat="1" applyFont="1" applyFill="1" applyBorder="1" applyAlignment="1" applyProtection="1">
      <alignment horizontal="center" vertical="center" wrapText="1"/>
      <protection locked="0"/>
    </xf>
    <xf numFmtId="41" fontId="58" fillId="10" borderId="90" xfId="0" applyNumberFormat="1" applyFont="1" applyFill="1" applyBorder="1" applyAlignment="1" applyProtection="1">
      <alignment horizontal="right" vertical="center"/>
    </xf>
    <xf numFmtId="41" fontId="58" fillId="10" borderId="90" xfId="0" applyNumberFormat="1" applyFont="1" applyFill="1" applyBorder="1" applyAlignment="1" applyProtection="1">
      <alignment horizontal="right" vertical="center" wrapText="1"/>
    </xf>
    <xf numFmtId="177" fontId="58" fillId="0" borderId="90" xfId="1" applyNumberFormat="1" applyFont="1" applyFill="1" applyBorder="1" applyAlignment="1" applyProtection="1">
      <alignment horizontal="center" vertical="center"/>
      <protection locked="0"/>
    </xf>
    <xf numFmtId="41" fontId="58" fillId="10" borderId="90" xfId="4" applyNumberFormat="1" applyFont="1" applyFill="1" applyBorder="1" applyAlignment="1" applyProtection="1">
      <alignment horizontal="right" vertical="center" wrapText="1"/>
    </xf>
    <xf numFmtId="177" fontId="58" fillId="10" borderId="90" xfId="6" applyNumberFormat="1" applyFont="1" applyFill="1" applyBorder="1" applyAlignment="1" applyProtection="1">
      <alignment horizontal="right" vertical="center" wrapText="1"/>
    </xf>
    <xf numFmtId="178" fontId="58" fillId="10" borderId="90" xfId="4" applyNumberFormat="1" applyFont="1" applyFill="1" applyBorder="1" applyAlignment="1" applyProtection="1">
      <alignment horizontal="right" vertical="center" wrapText="1"/>
    </xf>
    <xf numFmtId="177" fontId="66" fillId="0" borderId="90" xfId="1" applyNumberFormat="1" applyFont="1" applyFill="1" applyBorder="1" applyAlignment="1" applyProtection="1">
      <alignment horizontal="center" vertical="center"/>
      <protection locked="0"/>
    </xf>
    <xf numFmtId="0" fontId="66" fillId="0" borderId="90" xfId="0" applyFont="1" applyFill="1" applyBorder="1" applyAlignment="1" applyProtection="1">
      <alignment horizontal="center" vertical="center" wrapText="1"/>
      <protection locked="0"/>
    </xf>
    <xf numFmtId="0" fontId="58" fillId="0" borderId="76" xfId="0" applyNumberFormat="1" applyFont="1" applyFill="1" applyBorder="1" applyAlignment="1" applyProtection="1">
      <alignment horizontal="center" vertical="center" wrapText="1"/>
    </xf>
    <xf numFmtId="0" fontId="58" fillId="0" borderId="90" xfId="0" applyFont="1" applyFill="1" applyBorder="1" applyAlignment="1" applyProtection="1">
      <alignment horizontal="center" vertical="center" wrapText="1"/>
    </xf>
    <xf numFmtId="0" fontId="58" fillId="10" borderId="75" xfId="31855" applyFont="1" applyFill="1" applyBorder="1" applyAlignment="1" applyProtection="1">
      <alignment horizontal="center" vertical="center" wrapText="1"/>
    </xf>
    <xf numFmtId="3" fontId="58" fillId="10" borderId="90" xfId="31855" applyNumberFormat="1" applyFont="1" applyFill="1" applyBorder="1" applyAlignment="1" applyProtection="1">
      <alignment horizontal="center" vertical="center" wrapText="1"/>
    </xf>
    <xf numFmtId="186" fontId="58" fillId="10" borderId="90" xfId="1" applyNumberFormat="1" applyFont="1" applyFill="1" applyBorder="1" applyAlignment="1" applyProtection="1">
      <alignment horizontal="right" vertical="center" wrapText="1"/>
      <protection locked="0"/>
    </xf>
    <xf numFmtId="3" fontId="58" fillId="10" borderId="90" xfId="0" applyNumberFormat="1" applyFont="1" applyFill="1" applyBorder="1" applyAlignment="1" applyProtection="1">
      <alignment horizontal="center" vertical="center" wrapText="1"/>
    </xf>
    <xf numFmtId="0" fontId="58" fillId="10" borderId="90" xfId="0" applyFont="1" applyFill="1" applyBorder="1" applyAlignment="1" applyProtection="1">
      <alignment horizontal="center" vertical="center" wrapText="1"/>
    </xf>
    <xf numFmtId="0" fontId="58" fillId="0" borderId="90" xfId="1" applyNumberFormat="1" applyFont="1" applyFill="1" applyBorder="1" applyAlignment="1" applyProtection="1">
      <alignment horizontal="left" vertical="center" wrapText="1"/>
    </xf>
    <xf numFmtId="176" fontId="58" fillId="10" borderId="90" xfId="0" applyNumberFormat="1" applyFont="1" applyFill="1" applyBorder="1" applyAlignment="1" applyProtection="1">
      <alignment horizontal="center" vertical="center" wrapText="1"/>
    </xf>
    <xf numFmtId="3" fontId="58" fillId="0" borderId="90" xfId="0" applyNumberFormat="1" applyFont="1" applyFill="1" applyBorder="1" applyAlignment="1" applyProtection="1">
      <alignment horizontal="center" vertical="center" wrapText="1"/>
    </xf>
    <xf numFmtId="0" fontId="58" fillId="0" borderId="90" xfId="22" applyNumberFormat="1" applyFont="1" applyFill="1" applyBorder="1" applyAlignment="1" applyProtection="1">
      <alignment horizontal="left" vertical="center" wrapText="1"/>
    </xf>
    <xf numFmtId="0" fontId="58" fillId="0" borderId="90" xfId="0" applyNumberFormat="1" applyFont="1" applyFill="1" applyBorder="1" applyAlignment="1" applyProtection="1">
      <alignment horizontal="left" vertical="center" wrapText="1"/>
    </xf>
    <xf numFmtId="3" fontId="58" fillId="10" borderId="77" xfId="0" applyNumberFormat="1" applyFont="1" applyFill="1" applyBorder="1" applyAlignment="1" applyProtection="1">
      <alignment horizontal="center" vertical="center" wrapText="1"/>
    </xf>
    <xf numFmtId="0" fontId="58" fillId="10" borderId="77" xfId="0" applyFont="1" applyFill="1" applyBorder="1" applyAlignment="1" applyProtection="1">
      <alignment horizontal="center" vertical="center" wrapText="1"/>
    </xf>
    <xf numFmtId="0" fontId="23" fillId="10" borderId="0" xfId="0" applyFont="1" applyFill="1" applyBorder="1" applyProtection="1">
      <protection locked="0"/>
    </xf>
    <xf numFmtId="0" fontId="23" fillId="0" borderId="0" xfId="0" applyFont="1" applyBorder="1" applyProtection="1">
      <protection locked="0"/>
    </xf>
    <xf numFmtId="3" fontId="58" fillId="0" borderId="89" xfId="0" applyNumberFormat="1" applyFont="1" applyBorder="1" applyAlignment="1">
      <alignment horizontal="center" vertical="center"/>
    </xf>
    <xf numFmtId="0" fontId="59" fillId="10" borderId="87" xfId="1552" applyFont="1" applyFill="1" applyBorder="1" applyAlignment="1">
      <alignment horizontal="center" vertical="center"/>
    </xf>
    <xf numFmtId="0" fontId="63" fillId="0" borderId="66" xfId="0" applyFont="1" applyBorder="1" applyAlignment="1">
      <alignment horizontal="center" vertical="center" wrapText="1"/>
    </xf>
    <xf numFmtId="0" fontId="63" fillId="0" borderId="94" xfId="0" applyFont="1" applyBorder="1" applyAlignment="1">
      <alignment horizontal="center" vertical="center" wrapText="1"/>
    </xf>
    <xf numFmtId="3" fontId="24" fillId="0" borderId="90" xfId="0" applyNumberFormat="1" applyFont="1" applyFill="1" applyBorder="1"/>
    <xf numFmtId="0" fontId="60" fillId="0" borderId="0" xfId="0" applyFont="1" applyAlignment="1">
      <alignment vertical="center"/>
    </xf>
    <xf numFmtId="3" fontId="24" fillId="53" borderId="91" xfId="0" applyNumberFormat="1" applyFont="1" applyFill="1" applyBorder="1"/>
    <xf numFmtId="3" fontId="24" fillId="0" borderId="68" xfId="0" applyNumberFormat="1" applyFont="1" applyBorder="1"/>
    <xf numFmtId="3" fontId="24" fillId="0" borderId="69" xfId="0" applyNumberFormat="1" applyFont="1" applyBorder="1"/>
    <xf numFmtId="0" fontId="63" fillId="0" borderId="0" xfId="0" applyFont="1"/>
    <xf numFmtId="3" fontId="24" fillId="55" borderId="91" xfId="0" applyNumberFormat="1" applyFont="1" applyFill="1" applyBorder="1"/>
    <xf numFmtId="3" fontId="59" fillId="9" borderId="90" xfId="1552" applyNumberFormat="1" applyFont="1" applyFill="1" applyBorder="1" applyAlignment="1">
      <alignment horizontal="center" vertical="center"/>
    </xf>
    <xf numFmtId="3" fontId="58" fillId="9" borderId="77" xfId="0" applyNumberFormat="1" applyFont="1" applyFill="1" applyBorder="1" applyAlignment="1">
      <alignment horizontal="center" vertical="center"/>
    </xf>
    <xf numFmtId="3" fontId="24" fillId="0" borderId="80" xfId="0" applyNumberFormat="1" applyFont="1" applyBorder="1" applyAlignment="1">
      <alignment horizontal="center" vertical="center"/>
    </xf>
    <xf numFmtId="190" fontId="58" fillId="9" borderId="77" xfId="0" applyNumberFormat="1" applyFont="1" applyFill="1" applyBorder="1" applyAlignment="1">
      <alignment horizontal="center" vertical="center"/>
    </xf>
    <xf numFmtId="3" fontId="24" fillId="0" borderId="77" xfId="0" applyNumberFormat="1" applyFont="1" applyBorder="1" applyAlignment="1">
      <alignment horizontal="center" vertical="center"/>
    </xf>
    <xf numFmtId="3" fontId="24" fillId="53" borderId="81" xfId="0" applyNumberFormat="1" applyFont="1" applyFill="1" applyBorder="1" applyAlignment="1">
      <alignment horizontal="center" vertical="center"/>
    </xf>
    <xf numFmtId="3" fontId="24" fillId="0" borderId="82" xfId="0" applyNumberFormat="1" applyFont="1" applyBorder="1" applyAlignment="1">
      <alignment horizontal="center" vertical="center"/>
    </xf>
    <xf numFmtId="3" fontId="24" fillId="55" borderId="81" xfId="0" applyNumberFormat="1" applyFont="1" applyFill="1" applyBorder="1" applyAlignment="1">
      <alignment horizontal="center" vertical="center"/>
    </xf>
    <xf numFmtId="3" fontId="24" fillId="0" borderId="81" xfId="0" applyNumberFormat="1" applyFont="1" applyBorder="1" applyAlignment="1">
      <alignment horizontal="center" vertical="center"/>
    </xf>
    <xf numFmtId="3" fontId="24" fillId="0" borderId="79" xfId="0" applyNumberFormat="1" applyFont="1" applyBorder="1" applyAlignment="1">
      <alignment horizontal="center" vertical="center"/>
    </xf>
    <xf numFmtId="0" fontId="0" fillId="0" borderId="0" xfId="0" applyAlignment="1">
      <alignment horizontal="center" vertical="center"/>
    </xf>
    <xf numFmtId="0" fontId="23" fillId="37" borderId="90" xfId="0" applyFont="1" applyFill="1" applyBorder="1" applyAlignment="1" applyProtection="1">
      <alignment horizontal="center" vertical="center" wrapText="1"/>
    </xf>
    <xf numFmtId="3" fontId="23" fillId="10" borderId="90" xfId="31855" applyNumberFormat="1" applyFont="1" applyFill="1" applyBorder="1" applyAlignment="1" applyProtection="1">
      <alignment horizontal="center" vertical="center" wrapText="1"/>
    </xf>
    <xf numFmtId="3" fontId="23" fillId="10" borderId="90" xfId="0" applyNumberFormat="1" applyFont="1" applyFill="1" applyBorder="1" applyAlignment="1" applyProtection="1">
      <alignment horizontal="center" vertical="center" wrapText="1"/>
    </xf>
    <xf numFmtId="3" fontId="34" fillId="10" borderId="90" xfId="1547" applyNumberFormat="1" applyFont="1" applyFill="1" applyBorder="1" applyAlignment="1" applyProtection="1">
      <alignment horizontal="center" vertical="center" wrapText="1"/>
    </xf>
    <xf numFmtId="3" fontId="58" fillId="10" borderId="90" xfId="1547" applyNumberFormat="1" applyFont="1" applyFill="1" applyBorder="1" applyAlignment="1" applyProtection="1">
      <alignment horizontal="center" vertical="center" wrapText="1"/>
    </xf>
    <xf numFmtId="0" fontId="59" fillId="10" borderId="90" xfId="1547" applyNumberFormat="1" applyFont="1" applyFill="1" applyBorder="1" applyAlignment="1" applyProtection="1">
      <alignment horizontal="center" vertical="center" wrapText="1"/>
    </xf>
    <xf numFmtId="3" fontId="23" fillId="10" borderId="90" xfId="1547" applyNumberFormat="1" applyFont="1" applyFill="1" applyBorder="1" applyAlignment="1" applyProtection="1">
      <alignment horizontal="center" vertical="center" wrapText="1"/>
    </xf>
    <xf numFmtId="0" fontId="59" fillId="10" borderId="90" xfId="1547" applyFont="1" applyFill="1" applyBorder="1" applyAlignment="1" applyProtection="1">
      <alignment horizontal="center" vertical="center" wrapText="1"/>
    </xf>
    <xf numFmtId="3" fontId="58" fillId="10" borderId="90" xfId="1547" applyNumberFormat="1" applyFont="1" applyFill="1" applyBorder="1" applyAlignment="1" applyProtection="1">
      <alignment vertical="center" wrapText="1"/>
    </xf>
    <xf numFmtId="0" fontId="34" fillId="10" borderId="90" xfId="1547" applyNumberFormat="1" applyFont="1" applyFill="1" applyBorder="1" applyAlignment="1" applyProtection="1">
      <alignment horizontal="center" vertical="center" wrapText="1"/>
    </xf>
    <xf numFmtId="0" fontId="34" fillId="10" borderId="90" xfId="3" applyNumberFormat="1" applyFont="1" applyFill="1" applyBorder="1" applyAlignment="1" applyProtection="1">
      <alignment horizontal="center" vertical="center" wrapText="1"/>
    </xf>
    <xf numFmtId="0" fontId="34" fillId="10" borderId="90" xfId="2" applyNumberFormat="1" applyFont="1" applyFill="1" applyBorder="1" applyAlignment="1" applyProtection="1">
      <alignment horizontal="center" vertical="center" wrapText="1"/>
    </xf>
    <xf numFmtId="0" fontId="23" fillId="10" borderId="90" xfId="0" applyFont="1" applyFill="1" applyBorder="1" applyAlignment="1" applyProtection="1">
      <alignment horizontal="center" vertical="center" wrapText="1"/>
    </xf>
    <xf numFmtId="3" fontId="58" fillId="10" borderId="66" xfId="1547" applyNumberFormat="1" applyFont="1" applyFill="1" applyBorder="1" applyAlignment="1" applyProtection="1">
      <alignment horizontal="center" vertical="center" wrapText="1"/>
    </xf>
    <xf numFmtId="0" fontId="22" fillId="0" borderId="90" xfId="0" applyFont="1" applyFill="1" applyBorder="1" applyAlignment="1">
      <alignment horizontal="left" vertical="center" wrapText="1"/>
    </xf>
    <xf numFmtId="41" fontId="63" fillId="0" borderId="90" xfId="1" applyNumberFormat="1" applyFont="1" applyFill="1" applyBorder="1" applyAlignment="1">
      <alignment horizontal="right" vertical="center"/>
    </xf>
    <xf numFmtId="41" fontId="24" fillId="0" borderId="90" xfId="0" applyNumberFormat="1" applyFont="1" applyBorder="1" applyAlignment="1">
      <alignment vertical="center"/>
    </xf>
    <xf numFmtId="0" fontId="35" fillId="0" borderId="90" xfId="0" applyFont="1" applyFill="1" applyBorder="1" applyAlignment="1">
      <alignment horizontal="left" vertical="center" wrapText="1"/>
    </xf>
    <xf numFmtId="0" fontId="67" fillId="0" borderId="90" xfId="0" applyFont="1" applyFill="1" applyBorder="1" applyAlignment="1">
      <alignment horizontal="left" vertical="center" wrapText="1"/>
    </xf>
    <xf numFmtId="41" fontId="63" fillId="9" borderId="90" xfId="1" applyNumberFormat="1" applyFont="1" applyFill="1" applyBorder="1" applyAlignment="1">
      <alignment horizontal="right" vertical="center"/>
    </xf>
    <xf numFmtId="41" fontId="63" fillId="40" borderId="90" xfId="1" applyNumberFormat="1" applyFont="1" applyFill="1" applyBorder="1" applyAlignment="1">
      <alignment horizontal="right" vertical="center"/>
    </xf>
    <xf numFmtId="0" fontId="34" fillId="37" borderId="90" xfId="0" applyFont="1" applyFill="1" applyBorder="1" applyAlignment="1" applyProtection="1">
      <alignment horizontal="center" vertical="center" wrapText="1"/>
    </xf>
    <xf numFmtId="3" fontId="34" fillId="10" borderId="90" xfId="0" applyNumberFormat="1" applyFont="1" applyFill="1" applyBorder="1" applyAlignment="1" applyProtection="1">
      <alignment horizontal="center" vertical="center" wrapText="1"/>
    </xf>
    <xf numFmtId="0" fontId="34" fillId="10" borderId="77" xfId="0" applyFont="1" applyFill="1" applyBorder="1" applyAlignment="1" applyProtection="1">
      <alignment horizontal="center" vertical="center" wrapText="1"/>
    </xf>
    <xf numFmtId="0" fontId="0" fillId="0" borderId="0" xfId="0" applyFill="1"/>
    <xf numFmtId="41" fontId="24" fillId="0" borderId="90" xfId="0" applyNumberFormat="1" applyFont="1" applyFill="1" applyBorder="1" applyAlignment="1">
      <alignment vertical="center"/>
    </xf>
    <xf numFmtId="0" fontId="0" fillId="0" borderId="0" xfId="0" applyFill="1" applyAlignment="1">
      <alignment vertical="center"/>
    </xf>
    <xf numFmtId="0" fontId="23" fillId="0" borderId="90" xfId="0" applyFont="1" applyFill="1" applyBorder="1" applyAlignment="1" applyProtection="1">
      <alignment horizontal="center" vertical="center"/>
      <protection locked="0"/>
    </xf>
    <xf numFmtId="3" fontId="58" fillId="0" borderId="74" xfId="0" applyNumberFormat="1" applyFont="1" applyFill="1" applyBorder="1" applyAlignment="1" applyProtection="1">
      <alignment horizontal="center" vertical="center" wrapText="1"/>
    </xf>
    <xf numFmtId="180" fontId="23" fillId="0" borderId="90" xfId="0" applyNumberFormat="1" applyFont="1" applyFill="1" applyBorder="1" applyAlignment="1" applyProtection="1">
      <alignment horizontal="center" vertical="center" wrapText="1"/>
    </xf>
    <xf numFmtId="180" fontId="23" fillId="10" borderId="90" xfId="0" applyNumberFormat="1" applyFont="1" applyFill="1" applyBorder="1" applyAlignment="1" applyProtection="1">
      <alignment horizontal="center" vertical="center" wrapText="1"/>
    </xf>
    <xf numFmtId="0" fontId="21" fillId="0" borderId="90" xfId="0" applyFont="1" applyBorder="1" applyProtection="1">
      <protection locked="0"/>
    </xf>
    <xf numFmtId="0" fontId="0" fillId="0" borderId="90" xfId="0" applyBorder="1" applyProtection="1">
      <protection locked="0"/>
    </xf>
    <xf numFmtId="187" fontId="23" fillId="0" borderId="90" xfId="1" applyNumberFormat="1" applyFont="1" applyFill="1" applyBorder="1" applyAlignment="1" applyProtection="1">
      <alignment horizontal="center" vertical="center" wrapText="1"/>
    </xf>
    <xf numFmtId="0" fontId="23" fillId="0" borderId="90" xfId="1" applyNumberFormat="1" applyFont="1" applyFill="1" applyBorder="1" applyAlignment="1" applyProtection="1">
      <alignment horizontal="left" vertical="center" wrapText="1"/>
    </xf>
    <xf numFmtId="0" fontId="21" fillId="0" borderId="90" xfId="0" applyFont="1" applyFill="1" applyBorder="1" applyProtection="1">
      <protection locked="0"/>
    </xf>
    <xf numFmtId="0" fontId="0" fillId="0" borderId="90" xfId="0" applyFill="1" applyBorder="1" applyProtection="1">
      <protection locked="0"/>
    </xf>
    <xf numFmtId="0" fontId="23" fillId="0" borderId="90" xfId="0" applyNumberFormat="1" applyFont="1" applyFill="1" applyBorder="1" applyAlignment="1" applyProtection="1">
      <alignment horizontal="left" vertical="center" wrapText="1"/>
    </xf>
    <xf numFmtId="0" fontId="23" fillId="0" borderId="90" xfId="22" applyNumberFormat="1" applyFont="1" applyFill="1" applyBorder="1" applyAlignment="1" applyProtection="1">
      <alignment horizontal="left" vertical="center" wrapText="1"/>
    </xf>
    <xf numFmtId="0" fontId="63" fillId="10" borderId="90" xfId="31856" applyFont="1" applyFill="1" applyBorder="1" applyAlignment="1" applyProtection="1">
      <alignment horizontal="center" vertical="center"/>
    </xf>
    <xf numFmtId="0" fontId="64" fillId="10" borderId="90" xfId="31856" applyFont="1" applyFill="1" applyBorder="1" applyAlignment="1" applyProtection="1">
      <alignment horizontal="center" vertical="center"/>
    </xf>
    <xf numFmtId="0" fontId="70" fillId="10" borderId="90" xfId="31856" applyFont="1" applyFill="1" applyBorder="1" applyAlignment="1" applyProtection="1">
      <alignment horizontal="center" vertical="center" wrapText="1"/>
    </xf>
    <xf numFmtId="177" fontId="70" fillId="10" borderId="90" xfId="31857" applyNumberFormat="1" applyFont="1" applyFill="1" applyBorder="1" applyAlignment="1" applyProtection="1">
      <alignment horizontal="center" vertical="center"/>
    </xf>
    <xf numFmtId="0" fontId="26" fillId="0" borderId="90" xfId="31855" applyFont="1" applyFill="1" applyBorder="1" applyAlignment="1" applyProtection="1">
      <alignment horizontal="center" vertical="center" wrapText="1"/>
    </xf>
    <xf numFmtId="14" fontId="26" fillId="51" borderId="90" xfId="31855" applyNumberFormat="1" applyFont="1" applyFill="1" applyBorder="1" applyAlignment="1" applyProtection="1">
      <alignment horizontal="center" vertical="center" wrapText="1"/>
    </xf>
    <xf numFmtId="0" fontId="26" fillId="51" borderId="90" xfId="31855" applyFont="1" applyFill="1" applyBorder="1" applyAlignment="1" applyProtection="1">
      <alignment horizontal="center" vertical="center" wrapText="1"/>
    </xf>
    <xf numFmtId="0" fontId="23" fillId="0" borderId="90" xfId="0" applyFont="1" applyFill="1" applyBorder="1" applyAlignment="1" applyProtection="1">
      <alignment horizontal="center" vertical="center" wrapText="1"/>
      <protection locked="0"/>
    </xf>
    <xf numFmtId="0" fontId="23" fillId="0" borderId="90" xfId="0" applyFont="1" applyFill="1" applyBorder="1" applyAlignment="1" applyProtection="1">
      <alignment wrapText="1"/>
      <protection locked="0"/>
    </xf>
    <xf numFmtId="0" fontId="23" fillId="0" borderId="87" xfId="0" applyFont="1" applyFill="1" applyBorder="1" applyAlignment="1" applyProtection="1">
      <alignment horizontal="center" vertical="center" wrapText="1"/>
      <protection locked="0"/>
    </xf>
    <xf numFmtId="0" fontId="23" fillId="0" borderId="87" xfId="0" applyFont="1" applyBorder="1" applyAlignment="1" applyProtection="1">
      <alignment horizontal="center" vertical="center" wrapText="1"/>
      <protection locked="0"/>
    </xf>
    <xf numFmtId="0" fontId="23" fillId="0" borderId="90" xfId="0" applyFont="1" applyBorder="1" applyAlignment="1" applyProtection="1">
      <alignment horizontal="center" vertical="center" wrapText="1"/>
      <protection locked="0"/>
    </xf>
    <xf numFmtId="0" fontId="62" fillId="0" borderId="90" xfId="0" applyFont="1" applyFill="1" applyBorder="1" applyAlignment="1" applyProtection="1">
      <alignment horizontal="center" vertical="center" wrapText="1"/>
      <protection locked="0"/>
    </xf>
    <xf numFmtId="0" fontId="23" fillId="0" borderId="90" xfId="0" applyFont="1" applyFill="1" applyBorder="1" applyAlignment="1" applyProtection="1">
      <alignment vertical="center"/>
      <protection locked="0"/>
    </xf>
    <xf numFmtId="0" fontId="23" fillId="0" borderId="90" xfId="0" applyFont="1" applyFill="1" applyBorder="1" applyProtection="1">
      <protection locked="0"/>
    </xf>
    <xf numFmtId="0" fontId="21" fillId="10" borderId="90" xfId="0" applyFont="1" applyFill="1" applyBorder="1" applyProtection="1">
      <protection locked="0"/>
    </xf>
    <xf numFmtId="0" fontId="23" fillId="0" borderId="90" xfId="31855" applyFont="1" applyBorder="1" applyAlignment="1" applyProtection="1">
      <alignment horizontal="center" vertical="center" wrapText="1"/>
      <protection locked="0"/>
    </xf>
    <xf numFmtId="0" fontId="23" fillId="0" borderId="87" xfId="31855" applyFont="1" applyBorder="1" applyAlignment="1" applyProtection="1">
      <alignment horizontal="center" vertical="center" wrapText="1"/>
      <protection locked="0"/>
    </xf>
    <xf numFmtId="0" fontId="23" fillId="0" borderId="90" xfId="6" applyNumberFormat="1" applyFont="1" applyFill="1" applyBorder="1" applyAlignment="1" applyProtection="1">
      <alignment horizontal="left" vertical="center" wrapText="1"/>
    </xf>
    <xf numFmtId="0" fontId="23" fillId="10" borderId="0" xfId="0" applyNumberFormat="1" applyFont="1" applyFill="1" applyBorder="1" applyAlignment="1" applyProtection="1">
      <alignment horizontal="center" wrapText="1"/>
      <protection locked="0"/>
    </xf>
    <xf numFmtId="0" fontId="23" fillId="0" borderId="0" xfId="0" applyNumberFormat="1" applyFont="1" applyFill="1" applyBorder="1" applyAlignment="1" applyProtection="1">
      <alignment horizontal="center" wrapText="1"/>
      <protection locked="0"/>
    </xf>
    <xf numFmtId="3" fontId="34" fillId="10" borderId="90" xfId="31855" applyNumberFormat="1" applyFont="1" applyFill="1" applyBorder="1" applyAlignment="1" applyProtection="1">
      <alignment horizontal="center" vertical="center" wrapText="1"/>
    </xf>
    <xf numFmtId="0" fontId="34" fillId="10" borderId="90" xfId="20" applyNumberFormat="1" applyFont="1" applyFill="1" applyBorder="1" applyAlignment="1" applyProtection="1">
      <alignment horizontal="center" vertical="center" wrapText="1"/>
    </xf>
    <xf numFmtId="0" fontId="34" fillId="10" borderId="90" xfId="0" applyFont="1" applyFill="1" applyBorder="1" applyAlignment="1" applyProtection="1">
      <alignment horizontal="center" vertical="center" wrapText="1"/>
    </xf>
    <xf numFmtId="3" fontId="58" fillId="0" borderId="90" xfId="0" applyNumberFormat="1" applyFont="1" applyFill="1" applyBorder="1" applyAlignment="1" applyProtection="1">
      <alignment horizontal="center" vertical="center" wrapText="1"/>
      <protection locked="0"/>
    </xf>
    <xf numFmtId="180" fontId="58" fillId="0" borderId="90" xfId="1" applyNumberFormat="1" applyFont="1" applyFill="1" applyBorder="1" applyAlignment="1" applyProtection="1">
      <alignment horizontal="left" vertical="center" wrapText="1"/>
      <protection locked="0"/>
    </xf>
    <xf numFmtId="180" fontId="58" fillId="0" borderId="77" xfId="1" applyNumberFormat="1" applyFont="1" applyFill="1" applyBorder="1" applyAlignment="1" applyProtection="1">
      <alignment horizontal="left" vertical="center" wrapText="1"/>
      <protection locked="0"/>
    </xf>
    <xf numFmtId="0" fontId="22" fillId="37" borderId="90" xfId="0" applyFont="1" applyFill="1" applyBorder="1" applyAlignment="1" applyProtection="1">
      <alignment horizontal="center" vertical="center" wrapText="1"/>
    </xf>
    <xf numFmtId="0" fontId="23" fillId="37" borderId="90" xfId="0" applyNumberFormat="1" applyFont="1" applyFill="1" applyBorder="1" applyAlignment="1" applyProtection="1">
      <alignment horizontal="center" vertical="center" wrapText="1"/>
    </xf>
    <xf numFmtId="0" fontId="23" fillId="0" borderId="90" xfId="0" applyFont="1" applyFill="1" applyBorder="1" applyAlignment="1" applyProtection="1">
      <alignment horizontal="center" vertical="center" wrapText="1"/>
    </xf>
    <xf numFmtId="0" fontId="23" fillId="45" borderId="90" xfId="0" applyNumberFormat="1" applyFont="1" applyFill="1" applyBorder="1" applyAlignment="1" applyProtection="1">
      <alignment horizontal="center" vertical="center" wrapText="1"/>
    </xf>
    <xf numFmtId="0" fontId="23" fillId="4" borderId="90" xfId="0" applyNumberFormat="1" applyFont="1" applyFill="1" applyBorder="1" applyAlignment="1" applyProtection="1">
      <alignment horizontal="center" vertical="center" wrapText="1"/>
    </xf>
    <xf numFmtId="0" fontId="23" fillId="48" borderId="90"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xf>
    <xf numFmtId="0" fontId="23" fillId="41" borderId="90" xfId="0" applyFont="1" applyFill="1" applyBorder="1" applyAlignment="1" applyProtection="1">
      <alignment horizontal="center" vertical="center"/>
    </xf>
    <xf numFmtId="0" fontId="23" fillId="43" borderId="90" xfId="0" applyFont="1" applyFill="1" applyBorder="1" applyAlignment="1" applyProtection="1">
      <alignment horizontal="center" vertical="center"/>
    </xf>
    <xf numFmtId="0" fontId="23" fillId="10" borderId="90" xfId="31855" applyFont="1" applyFill="1" applyBorder="1" applyAlignment="1" applyProtection="1">
      <alignment horizontal="center" vertical="center" wrapText="1"/>
    </xf>
    <xf numFmtId="3" fontId="23" fillId="10" borderId="90" xfId="31855" applyNumberFormat="1" applyFont="1" applyFill="1" applyBorder="1" applyAlignment="1" applyProtection="1">
      <alignment horizontal="left" vertical="center" wrapText="1"/>
    </xf>
    <xf numFmtId="0" fontId="23" fillId="10" borderId="90" xfId="31855" applyFont="1" applyFill="1" applyBorder="1" applyAlignment="1" applyProtection="1">
      <alignment horizontal="left" vertical="center" wrapText="1"/>
    </xf>
    <xf numFmtId="186" fontId="78" fillId="10" borderId="90" xfId="1" applyNumberFormat="1" applyFont="1" applyFill="1" applyBorder="1" applyAlignment="1" applyProtection="1">
      <alignment horizontal="right" vertical="center" wrapText="1"/>
    </xf>
    <xf numFmtId="186" fontId="23" fillId="10" borderId="90" xfId="1" applyNumberFormat="1" applyFont="1" applyFill="1" applyBorder="1" applyAlignment="1" applyProtection="1">
      <alignment horizontal="right" vertical="center" wrapText="1"/>
    </xf>
    <xf numFmtId="0" fontId="23" fillId="10" borderId="90" xfId="31855" applyFont="1" applyFill="1" applyBorder="1" applyAlignment="1" applyProtection="1">
      <alignment horizontal="justify" vertical="center" wrapText="1"/>
    </xf>
    <xf numFmtId="0" fontId="23" fillId="10" borderId="90" xfId="31855" applyFont="1" applyFill="1" applyBorder="1" applyAlignment="1" applyProtection="1">
      <alignment vertical="center" wrapText="1"/>
    </xf>
    <xf numFmtId="3" fontId="23" fillId="10" borderId="90" xfId="0" applyNumberFormat="1" applyFont="1" applyFill="1" applyBorder="1" applyAlignment="1" applyProtection="1">
      <alignment horizontal="left" vertical="center" wrapText="1"/>
    </xf>
    <xf numFmtId="3" fontId="23" fillId="10" borderId="90" xfId="0" applyNumberFormat="1" applyFont="1" applyFill="1" applyBorder="1" applyAlignment="1" applyProtection="1">
      <alignment vertical="center" wrapText="1"/>
    </xf>
    <xf numFmtId="3" fontId="34" fillId="10" borderId="90" xfId="1547" applyNumberFormat="1" applyFont="1" applyFill="1" applyBorder="1" applyAlignment="1" applyProtection="1">
      <alignment vertical="center" wrapText="1"/>
    </xf>
    <xf numFmtId="3" fontId="34" fillId="10" borderId="90" xfId="1547" applyNumberFormat="1" applyFont="1" applyFill="1" applyBorder="1" applyAlignment="1" applyProtection="1">
      <alignment horizontal="left" vertical="center" wrapText="1"/>
    </xf>
    <xf numFmtId="179" fontId="59" fillId="10" borderId="90" xfId="1547" applyNumberFormat="1" applyFont="1" applyFill="1" applyBorder="1" applyAlignment="1" applyProtection="1">
      <alignment horizontal="right" vertical="center" wrapText="1"/>
    </xf>
    <xf numFmtId="3" fontId="23" fillId="10" borderId="90" xfId="1547" applyNumberFormat="1" applyFont="1" applyFill="1" applyBorder="1" applyAlignment="1" applyProtection="1">
      <alignment horizontal="left" vertical="center" wrapText="1"/>
    </xf>
    <xf numFmtId="179" fontId="58" fillId="10" borderId="90" xfId="1547" applyNumberFormat="1" applyFont="1" applyFill="1" applyBorder="1" applyAlignment="1" applyProtection="1">
      <alignment horizontal="right" vertical="center" wrapText="1"/>
    </xf>
    <xf numFmtId="3" fontId="23" fillId="10" borderId="90" xfId="1547" applyNumberFormat="1" applyFont="1" applyFill="1" applyBorder="1" applyAlignment="1" applyProtection="1">
      <alignment vertical="center" wrapText="1"/>
    </xf>
    <xf numFmtId="3" fontId="59" fillId="10" borderId="90" xfId="1547" applyNumberFormat="1" applyFont="1" applyFill="1" applyBorder="1" applyAlignment="1" applyProtection="1">
      <alignment horizontal="left" vertical="center" wrapText="1"/>
    </xf>
    <xf numFmtId="0" fontId="59" fillId="10" borderId="90" xfId="1547" applyNumberFormat="1" applyFont="1" applyFill="1" applyBorder="1" applyAlignment="1" applyProtection="1">
      <alignment horizontal="left" vertical="center" wrapText="1"/>
    </xf>
    <xf numFmtId="0" fontId="34" fillId="10" borderId="90" xfId="1547" applyNumberFormat="1" applyFont="1" applyFill="1" applyBorder="1" applyAlignment="1" applyProtection="1">
      <alignment horizontal="left" vertical="center" wrapText="1"/>
    </xf>
    <xf numFmtId="3" fontId="58" fillId="10" borderId="90" xfId="1547" applyNumberFormat="1" applyFont="1" applyFill="1" applyBorder="1" applyAlignment="1" applyProtection="1">
      <alignment horizontal="left" vertical="center" wrapText="1"/>
    </xf>
    <xf numFmtId="176" fontId="23" fillId="10" borderId="90" xfId="0" applyNumberFormat="1" applyFont="1" applyFill="1" applyBorder="1" applyAlignment="1" applyProtection="1">
      <alignment horizontal="center" vertical="center" wrapText="1"/>
    </xf>
    <xf numFmtId="0" fontId="59" fillId="10" borderId="90" xfId="1547" applyFont="1" applyFill="1" applyBorder="1" applyAlignment="1" applyProtection="1">
      <alignment horizontal="left" vertical="center" wrapText="1"/>
    </xf>
    <xf numFmtId="179" fontId="58" fillId="10" borderId="90" xfId="4" applyNumberFormat="1" applyFont="1" applyFill="1" applyBorder="1" applyAlignment="1" applyProtection="1">
      <alignment horizontal="right" vertical="center" wrapText="1"/>
    </xf>
    <xf numFmtId="41" fontId="58" fillId="10" borderId="90" xfId="1" quotePrefix="1" applyNumberFormat="1" applyFont="1" applyFill="1" applyBorder="1" applyAlignment="1" applyProtection="1">
      <alignment horizontal="right" vertical="center" wrapText="1"/>
    </xf>
    <xf numFmtId="0" fontId="34" fillId="10" borderId="90" xfId="1547" applyFont="1" applyFill="1" applyBorder="1" applyAlignment="1" applyProtection="1">
      <alignment horizontal="center" vertical="center" wrapText="1"/>
    </xf>
    <xf numFmtId="0" fontId="58" fillId="10" borderId="90" xfId="1547" applyFont="1" applyFill="1" applyBorder="1" applyAlignment="1" applyProtection="1">
      <alignment horizontal="left" vertical="center" wrapText="1"/>
    </xf>
    <xf numFmtId="0" fontId="58" fillId="10" borderId="90" xfId="2" applyFont="1" applyFill="1" applyBorder="1" applyAlignment="1" applyProtection="1">
      <alignment horizontal="left" vertical="center" wrapText="1"/>
    </xf>
    <xf numFmtId="0" fontId="58" fillId="10" borderId="90" xfId="1547" applyFont="1" applyFill="1" applyBorder="1" applyAlignment="1" applyProtection="1">
      <alignment horizontal="center" vertical="center" wrapText="1"/>
    </xf>
    <xf numFmtId="0" fontId="23" fillId="10" borderId="90" xfId="1547" applyFont="1" applyFill="1" applyBorder="1" applyAlignment="1" applyProtection="1">
      <alignment horizontal="left" vertical="center" wrapText="1"/>
    </xf>
    <xf numFmtId="3" fontId="59" fillId="10" borderId="90" xfId="1547" applyNumberFormat="1" applyFont="1" applyFill="1" applyBorder="1" applyAlignment="1" applyProtection="1">
      <alignment vertical="center" wrapText="1"/>
    </xf>
    <xf numFmtId="3" fontId="59" fillId="10" borderId="90" xfId="1547" applyNumberFormat="1" applyFont="1" applyFill="1" applyBorder="1" applyAlignment="1" applyProtection="1">
      <alignment horizontal="right" vertical="center" wrapText="1"/>
    </xf>
    <xf numFmtId="0" fontId="59" fillId="10" borderId="90" xfId="2" applyNumberFormat="1" applyFont="1" applyFill="1" applyBorder="1" applyAlignment="1" applyProtection="1">
      <alignment horizontal="left" vertical="center" wrapText="1"/>
    </xf>
    <xf numFmtId="0" fontId="59" fillId="10" borderId="90" xfId="3" applyNumberFormat="1" applyFont="1" applyFill="1" applyBorder="1" applyAlignment="1" applyProtection="1">
      <alignment horizontal="left" vertical="center" wrapText="1"/>
    </xf>
    <xf numFmtId="0" fontId="34" fillId="10" borderId="90" xfId="2" applyNumberFormat="1" applyFont="1" applyFill="1" applyBorder="1" applyAlignment="1" applyProtection="1">
      <alignment horizontal="left" vertical="center" wrapText="1"/>
    </xf>
    <xf numFmtId="0" fontId="59" fillId="10" borderId="90" xfId="0" applyFont="1" applyFill="1" applyBorder="1" applyProtection="1"/>
    <xf numFmtId="3" fontId="63" fillId="10" borderId="90" xfId="1547" applyNumberFormat="1" applyFont="1" applyFill="1" applyBorder="1" applyAlignment="1" applyProtection="1">
      <alignment horizontal="center" vertical="center" wrapText="1"/>
    </xf>
    <xf numFmtId="3" fontId="58" fillId="10" borderId="90" xfId="1547" applyNumberFormat="1" applyFont="1" applyFill="1" applyBorder="1" applyAlignment="1" applyProtection="1">
      <alignment horizontal="right" vertical="center" wrapText="1"/>
    </xf>
    <xf numFmtId="0" fontId="23" fillId="10" borderId="90" xfId="2" applyFont="1" applyFill="1" applyBorder="1" applyAlignment="1" applyProtection="1">
      <alignment horizontal="center" vertical="center" wrapText="1"/>
    </xf>
    <xf numFmtId="0" fontId="23" fillId="10" borderId="90" xfId="20" applyNumberFormat="1" applyFont="1" applyFill="1" applyBorder="1" applyAlignment="1" applyProtection="1">
      <alignment horizontal="center" vertical="center" wrapText="1"/>
    </xf>
    <xf numFmtId="0" fontId="58" fillId="10" borderId="90" xfId="20" applyNumberFormat="1" applyFont="1" applyFill="1" applyBorder="1" applyAlignment="1" applyProtection="1">
      <alignment horizontal="left" vertical="center" wrapText="1"/>
    </xf>
    <xf numFmtId="3" fontId="23" fillId="10" borderId="90" xfId="20" applyNumberFormat="1" applyFont="1" applyFill="1" applyBorder="1" applyAlignment="1" applyProtection="1">
      <alignment horizontal="center" vertical="center" wrapText="1"/>
    </xf>
    <xf numFmtId="3" fontId="23" fillId="10" borderId="90" xfId="20" applyNumberFormat="1" applyFont="1" applyFill="1" applyBorder="1" applyAlignment="1" applyProtection="1">
      <alignment vertical="center" wrapText="1"/>
    </xf>
    <xf numFmtId="3" fontId="58" fillId="10" borderId="90" xfId="20" applyNumberFormat="1" applyFont="1" applyFill="1" applyBorder="1" applyAlignment="1" applyProtection="1">
      <alignment horizontal="left" vertical="center" wrapText="1"/>
    </xf>
    <xf numFmtId="3" fontId="58" fillId="10" borderId="90" xfId="20" applyNumberFormat="1" applyFont="1" applyFill="1" applyBorder="1" applyAlignment="1" applyProtection="1">
      <alignment vertical="center" wrapText="1"/>
    </xf>
    <xf numFmtId="0" fontId="34" fillId="0" borderId="0" xfId="0" applyFont="1" applyFill="1" applyBorder="1" applyAlignment="1" applyProtection="1">
      <alignment horizontal="center"/>
      <protection locked="0" hidden="1"/>
    </xf>
    <xf numFmtId="186" fontId="58" fillId="0" borderId="90" xfId="1" applyNumberFormat="1" applyFont="1" applyFill="1" applyBorder="1" applyAlignment="1" applyProtection="1">
      <alignment horizontal="right" vertical="center" wrapText="1"/>
    </xf>
    <xf numFmtId="186" fontId="58" fillId="0" borderId="77" xfId="1" applyNumberFormat="1" applyFont="1" applyFill="1" applyBorder="1" applyAlignment="1" applyProtection="1">
      <alignment horizontal="right" vertical="center" wrapText="1"/>
    </xf>
    <xf numFmtId="0" fontId="23" fillId="43" borderId="90" xfId="0" applyFont="1" applyFill="1" applyBorder="1" applyAlignment="1" applyProtection="1">
      <alignment horizontal="center" vertical="center" wrapText="1"/>
    </xf>
    <xf numFmtId="180" fontId="23" fillId="0" borderId="90" xfId="1" applyNumberFormat="1" applyFont="1" applyFill="1" applyBorder="1" applyAlignment="1" applyProtection="1">
      <alignment horizontal="center" vertical="center" wrapText="1"/>
    </xf>
    <xf numFmtId="180" fontId="23" fillId="0" borderId="90" xfId="1" quotePrefix="1" applyNumberFormat="1" applyFont="1" applyFill="1" applyBorder="1" applyAlignment="1" applyProtection="1">
      <alignment horizontal="center" vertical="center" wrapText="1"/>
    </xf>
    <xf numFmtId="180" fontId="23" fillId="0" borderId="90" xfId="31859" applyNumberFormat="1" applyFont="1" applyFill="1" applyBorder="1" applyAlignment="1" applyProtection="1">
      <alignment horizontal="center" vertical="center" wrapText="1"/>
    </xf>
    <xf numFmtId="180" fontId="23" fillId="0" borderId="77" xfId="1" applyNumberFormat="1" applyFont="1" applyFill="1" applyBorder="1" applyAlignment="1" applyProtection="1">
      <alignment horizontal="center" vertical="center" wrapText="1"/>
    </xf>
    <xf numFmtId="180" fontId="23" fillId="0" borderId="90" xfId="6" applyNumberFormat="1" applyFont="1" applyFill="1" applyBorder="1" applyAlignment="1" applyProtection="1">
      <alignment horizontal="center" vertical="center" wrapText="1"/>
    </xf>
    <xf numFmtId="180" fontId="23" fillId="0" borderId="77" xfId="6" applyNumberFormat="1" applyFont="1" applyFill="1" applyBorder="1" applyAlignment="1" applyProtection="1">
      <alignment horizontal="center" vertical="center" wrapText="1"/>
    </xf>
    <xf numFmtId="180" fontId="23" fillId="0" borderId="77" xfId="0" applyNumberFormat="1" applyFont="1" applyFill="1" applyBorder="1" applyAlignment="1" applyProtection="1">
      <alignment horizontal="center" vertical="center" wrapText="1"/>
    </xf>
    <xf numFmtId="0" fontId="58" fillId="39" borderId="90" xfId="0" applyFont="1" applyFill="1" applyBorder="1" applyAlignment="1" applyProtection="1">
      <alignment horizontal="center" vertical="center" wrapText="1"/>
    </xf>
    <xf numFmtId="0" fontId="23" fillId="39" borderId="90" xfId="0" applyFont="1" applyFill="1" applyBorder="1" applyAlignment="1" applyProtection="1">
      <alignment horizontal="center" vertical="center" wrapText="1"/>
    </xf>
    <xf numFmtId="0" fontId="23" fillId="38" borderId="90" xfId="0" applyFont="1" applyFill="1" applyBorder="1" applyAlignment="1" applyProtection="1">
      <alignment horizontal="center" vertical="center" wrapText="1"/>
    </xf>
    <xf numFmtId="0" fontId="23" fillId="36" borderId="90"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wrapText="1"/>
    </xf>
    <xf numFmtId="0" fontId="23" fillId="4" borderId="90" xfId="0" applyFont="1" applyFill="1" applyBorder="1" applyAlignment="1" applyProtection="1">
      <alignment horizontal="center" vertical="center" wrapText="1"/>
    </xf>
    <xf numFmtId="0" fontId="17" fillId="0" borderId="0" xfId="0" applyNumberFormat="1" applyFont="1" applyBorder="1" applyAlignment="1" applyProtection="1">
      <alignment vertical="center"/>
    </xf>
    <xf numFmtId="3" fontId="60" fillId="0" borderId="0" xfId="0" applyNumberFormat="1" applyFont="1" applyBorder="1" applyAlignment="1" applyProtection="1">
      <alignment horizontal="center" vertical="center"/>
    </xf>
    <xf numFmtId="3" fontId="91" fillId="0" borderId="0" xfId="0" applyNumberFormat="1" applyFont="1" applyBorder="1" applyAlignment="1" applyProtection="1">
      <alignment horizontal="center" vertical="center"/>
    </xf>
    <xf numFmtId="3" fontId="60" fillId="0" borderId="0" xfId="0" applyNumberFormat="1" applyFont="1" applyBorder="1" applyAlignment="1" applyProtection="1">
      <alignment vertical="center"/>
    </xf>
    <xf numFmtId="3" fontId="60" fillId="0" borderId="0" xfId="0" applyNumberFormat="1" applyFont="1" applyFill="1" applyBorder="1" applyAlignment="1" applyProtection="1">
      <alignment vertical="center"/>
    </xf>
    <xf numFmtId="3" fontId="60" fillId="0" borderId="0" xfId="0" applyNumberFormat="1" applyFont="1" applyBorder="1" applyAlignment="1" applyProtection="1">
      <alignment horizontal="right" vertical="center"/>
    </xf>
    <xf numFmtId="3" fontId="60" fillId="0" borderId="0" xfId="0" applyNumberFormat="1" applyFont="1" applyFill="1" applyBorder="1" applyAlignment="1" applyProtection="1">
      <alignment horizontal="left" vertical="center"/>
    </xf>
    <xf numFmtId="186" fontId="28" fillId="10" borderId="90" xfId="1" applyNumberFormat="1" applyFont="1" applyFill="1" applyBorder="1" applyAlignment="1" applyProtection="1">
      <alignment horizontal="right" vertical="center" wrapText="1"/>
    </xf>
    <xf numFmtId="41" fontId="58" fillId="10" borderId="90" xfId="16" applyNumberFormat="1" applyFont="1" applyFill="1" applyBorder="1" applyAlignment="1" applyProtection="1">
      <alignment horizontal="right" vertical="center"/>
    </xf>
    <xf numFmtId="41" fontId="72" fillId="10" borderId="90" xfId="1" applyNumberFormat="1" applyFont="1" applyFill="1" applyBorder="1" applyAlignment="1" applyProtection="1">
      <alignment horizontal="right" vertical="center" wrapText="1"/>
    </xf>
    <xf numFmtId="41" fontId="72" fillId="10" borderId="90" xfId="0" applyNumberFormat="1" applyFont="1" applyFill="1" applyBorder="1" applyAlignment="1" applyProtection="1">
      <alignment horizontal="right" vertical="center"/>
    </xf>
    <xf numFmtId="3" fontId="24" fillId="10" borderId="90" xfId="31813" applyNumberFormat="1" applyFont="1" applyFill="1" applyBorder="1" applyProtection="1">
      <alignment vertical="center"/>
    </xf>
    <xf numFmtId="0" fontId="24" fillId="10" borderId="90" xfId="31813" applyFont="1" applyFill="1" applyBorder="1" applyProtection="1">
      <alignment vertical="center"/>
    </xf>
    <xf numFmtId="0" fontId="59" fillId="10" borderId="77" xfId="0" applyFont="1" applyFill="1" applyBorder="1" applyProtection="1"/>
    <xf numFmtId="0" fontId="59" fillId="10" borderId="0" xfId="0" applyNumberFormat="1" applyFont="1" applyFill="1" applyBorder="1" applyProtection="1"/>
    <xf numFmtId="0" fontId="59" fillId="10" borderId="0" xfId="0" applyFont="1" applyFill="1" applyBorder="1" applyProtection="1"/>
    <xf numFmtId="0" fontId="59" fillId="10" borderId="0" xfId="0" applyFont="1" applyFill="1" applyBorder="1" applyAlignment="1" applyProtection="1">
      <alignment horizontal="right"/>
    </xf>
    <xf numFmtId="187" fontId="23" fillId="10" borderId="0" xfId="1" applyNumberFormat="1" applyFont="1" applyFill="1" applyBorder="1" applyAlignment="1" applyProtection="1">
      <alignment horizontal="center" vertical="center" wrapText="1"/>
    </xf>
    <xf numFmtId="0" fontId="59" fillId="10" borderId="0" xfId="0" applyNumberFormat="1" applyFont="1" applyFill="1" applyBorder="1" applyAlignment="1" applyProtection="1">
      <alignment horizontal="center"/>
    </xf>
    <xf numFmtId="0" fontId="59" fillId="0" borderId="0" xfId="0" applyNumberFormat="1" applyFont="1" applyBorder="1" applyProtection="1"/>
    <xf numFmtId="0" fontId="59" fillId="0" borderId="0" xfId="0" applyFont="1" applyBorder="1" applyProtection="1"/>
    <xf numFmtId="0" fontId="59" fillId="0" borderId="0" xfId="0" applyFont="1" applyFill="1" applyBorder="1" applyAlignment="1" applyProtection="1">
      <alignment horizontal="right"/>
    </xf>
    <xf numFmtId="0" fontId="59" fillId="0" borderId="0" xfId="0" applyFont="1" applyBorder="1" applyAlignment="1" applyProtection="1">
      <alignment horizontal="right"/>
    </xf>
    <xf numFmtId="0" fontId="59" fillId="4" borderId="0" xfId="0" applyFont="1" applyFill="1" applyBorder="1" applyProtection="1"/>
    <xf numFmtId="0" fontId="59" fillId="0" borderId="0" xfId="0" applyNumberFormat="1" applyFont="1" applyBorder="1" applyAlignment="1" applyProtection="1">
      <alignment horizontal="center"/>
    </xf>
    <xf numFmtId="180" fontId="23" fillId="0" borderId="0" xfId="0" applyNumberFormat="1" applyFont="1" applyFill="1" applyBorder="1" applyAlignment="1" applyProtection="1">
      <alignment horizontal="center" vertical="center"/>
    </xf>
    <xf numFmtId="180" fontId="34" fillId="10" borderId="0" xfId="0" applyNumberFormat="1" applyFont="1" applyFill="1" applyBorder="1" applyAlignment="1" applyProtection="1">
      <alignment horizontal="center"/>
    </xf>
    <xf numFmtId="180" fontId="34" fillId="0" borderId="0" xfId="0" applyNumberFormat="1" applyFont="1" applyFill="1" applyBorder="1" applyAlignment="1" applyProtection="1">
      <alignment horizontal="center"/>
    </xf>
    <xf numFmtId="0" fontId="20" fillId="0" borderId="0" xfId="0" applyNumberFormat="1" applyFont="1" applyBorder="1" applyAlignment="1" applyProtection="1">
      <alignment horizontal="left" vertical="center"/>
    </xf>
    <xf numFmtId="0" fontId="34" fillId="10" borderId="0" xfId="0" applyNumberFormat="1" applyFont="1" applyFill="1" applyBorder="1" applyAlignment="1" applyProtection="1">
      <alignment horizontal="left"/>
    </xf>
    <xf numFmtId="0" fontId="34" fillId="0" borderId="0" xfId="0" applyNumberFormat="1" applyFont="1" applyBorder="1" applyAlignment="1" applyProtection="1">
      <alignment horizontal="left"/>
    </xf>
    <xf numFmtId="0" fontId="34" fillId="8" borderId="0" xfId="0" applyFont="1" applyFill="1" applyBorder="1" applyAlignment="1" applyProtection="1">
      <alignment horizontal="center"/>
    </xf>
    <xf numFmtId="0" fontId="20" fillId="0" borderId="0" xfId="0" applyNumberFormat="1" applyFont="1" applyFill="1" applyBorder="1" applyAlignment="1" applyProtection="1">
      <alignment horizontal="left" vertical="center"/>
    </xf>
    <xf numFmtId="0" fontId="23" fillId="10" borderId="0" xfId="0" applyNumberFormat="1" applyFont="1" applyFill="1" applyBorder="1" applyAlignment="1" applyProtection="1">
      <alignment horizontal="left"/>
    </xf>
    <xf numFmtId="0" fontId="23" fillId="0" borderId="0" xfId="0" applyNumberFormat="1" applyFont="1" applyFill="1" applyBorder="1" applyAlignment="1" applyProtection="1">
      <alignment horizontal="left"/>
    </xf>
    <xf numFmtId="0" fontId="21" fillId="0" borderId="0" xfId="0" applyFont="1" applyBorder="1" applyProtection="1"/>
    <xf numFmtId="0" fontId="21" fillId="10" borderId="0" xfId="0" applyFont="1" applyFill="1" applyBorder="1" applyProtection="1"/>
    <xf numFmtId="0" fontId="34" fillId="8" borderId="0" xfId="0" applyFont="1" applyFill="1" applyBorder="1" applyAlignment="1" applyProtection="1">
      <alignment horizontal="center"/>
      <protection locked="0"/>
    </xf>
    <xf numFmtId="187" fontId="23" fillId="10" borderId="0" xfId="1" applyNumberFormat="1" applyFont="1" applyFill="1" applyBorder="1" applyAlignment="1" applyProtection="1">
      <alignment horizontal="center" vertical="center" wrapText="1"/>
      <protection locked="0"/>
    </xf>
    <xf numFmtId="0" fontId="60" fillId="0" borderId="0" xfId="0" applyNumberFormat="1"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6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0" fontId="25" fillId="0" borderId="0" xfId="0" applyFont="1" applyFill="1" applyBorder="1" applyAlignment="1" applyProtection="1">
      <alignment horizontal="center" wrapText="1"/>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Protection="1"/>
    <xf numFmtId="0" fontId="21" fillId="0" borderId="0" xfId="0" applyFont="1" applyBorder="1" applyAlignment="1" applyProtection="1">
      <alignment horizontal="center" wrapText="1"/>
    </xf>
    <xf numFmtId="0" fontId="23" fillId="43" borderId="66" xfId="0" applyFont="1" applyFill="1" applyBorder="1" applyAlignment="1" applyProtection="1">
      <alignment horizontal="center" vertical="center" wrapText="1"/>
    </xf>
    <xf numFmtId="0" fontId="23" fillId="33" borderId="70" xfId="0" applyFont="1" applyFill="1" applyBorder="1" applyAlignment="1" applyProtection="1">
      <alignment horizontal="center" vertical="center" wrapText="1"/>
    </xf>
    <xf numFmtId="0" fontId="23" fillId="33" borderId="63" xfId="0" applyFont="1" applyFill="1" applyBorder="1" applyAlignment="1" applyProtection="1">
      <alignment horizontal="center" vertical="center" wrapText="1"/>
    </xf>
    <xf numFmtId="3" fontId="60" fillId="0" borderId="0" xfId="0" applyNumberFormat="1" applyFont="1" applyBorder="1" applyAlignment="1" applyProtection="1">
      <alignment horizontal="left" vertical="center"/>
    </xf>
    <xf numFmtId="3" fontId="24" fillId="0" borderId="90" xfId="0" applyNumberFormat="1" applyFont="1" applyFill="1" applyBorder="1" applyAlignment="1" applyProtection="1">
      <alignment horizontal="left" vertical="center" wrapText="1"/>
    </xf>
    <xf numFmtId="3" fontId="58" fillId="0" borderId="90" xfId="0" applyNumberFormat="1" applyFont="1" applyBorder="1" applyAlignment="1" applyProtection="1">
      <alignment horizontal="left" vertical="center" wrapText="1"/>
    </xf>
    <xf numFmtId="3" fontId="58" fillId="10" borderId="90" xfId="0" applyNumberFormat="1" applyFont="1" applyFill="1" applyBorder="1" applyAlignment="1" applyProtection="1">
      <alignment horizontal="left" vertical="center" wrapText="1"/>
    </xf>
    <xf numFmtId="3" fontId="23" fillId="0" borderId="90" xfId="0" applyNumberFormat="1" applyFont="1" applyFill="1" applyBorder="1" applyAlignment="1" applyProtection="1">
      <alignment horizontal="center" vertical="center" wrapText="1"/>
    </xf>
    <xf numFmtId="3" fontId="58" fillId="0" borderId="90" xfId="0" applyNumberFormat="1" applyFont="1" applyFill="1" applyBorder="1" applyAlignment="1" applyProtection="1">
      <alignment horizontal="left" vertical="center" wrapText="1"/>
    </xf>
    <xf numFmtId="3" fontId="59" fillId="0" borderId="90" xfId="0" applyNumberFormat="1" applyFont="1" applyBorder="1" applyAlignment="1" applyProtection="1">
      <alignment horizontal="left" vertical="center" wrapText="1"/>
    </xf>
    <xf numFmtId="3" fontId="34" fillId="0" borderId="90" xfId="0" applyNumberFormat="1" applyFont="1" applyBorder="1" applyAlignment="1" applyProtection="1">
      <alignment horizontal="left" vertical="center" wrapText="1"/>
    </xf>
    <xf numFmtId="3" fontId="23" fillId="0" borderId="90" xfId="0" applyNumberFormat="1" applyFont="1" applyBorder="1" applyAlignment="1" applyProtection="1">
      <alignment horizontal="left" vertical="center" wrapText="1"/>
    </xf>
    <xf numFmtId="3" fontId="58" fillId="10" borderId="77" xfId="0" applyNumberFormat="1" applyFont="1" applyFill="1" applyBorder="1" applyAlignment="1" applyProtection="1">
      <alignment horizontal="left" vertical="center" wrapText="1"/>
    </xf>
    <xf numFmtId="0" fontId="59" fillId="10" borderId="0" xfId="0" applyFont="1" applyFill="1" applyBorder="1" applyAlignment="1" applyProtection="1">
      <alignment horizontal="left"/>
    </xf>
    <xf numFmtId="0" fontId="59" fillId="0" borderId="0" xfId="0" applyFont="1" applyFill="1" applyBorder="1" applyProtection="1"/>
    <xf numFmtId="0" fontId="59" fillId="0" borderId="0" xfId="0" applyFont="1" applyBorder="1" applyAlignment="1" applyProtection="1">
      <alignment horizontal="left"/>
    </xf>
    <xf numFmtId="187" fontId="58" fillId="0" borderId="90" xfId="1" applyNumberFormat="1" applyFont="1" applyFill="1" applyBorder="1" applyAlignment="1" applyProtection="1">
      <alignment horizontal="center" vertical="center" wrapText="1"/>
    </xf>
    <xf numFmtId="180" fontId="58" fillId="0" borderId="0" xfId="0" applyNumberFormat="1" applyFont="1" applyFill="1" applyBorder="1" applyAlignment="1" applyProtection="1">
      <alignment horizontal="center" vertical="center"/>
    </xf>
    <xf numFmtId="180" fontId="23" fillId="0" borderId="68" xfId="0" applyNumberFormat="1" applyFont="1" applyFill="1" applyBorder="1" applyAlignment="1" applyProtection="1">
      <alignment horizontal="center" vertical="center"/>
    </xf>
    <xf numFmtId="180" fontId="23" fillId="0" borderId="90" xfId="31817" applyNumberFormat="1" applyFont="1" applyFill="1" applyBorder="1" applyAlignment="1" applyProtection="1">
      <alignment horizontal="center" vertical="center"/>
    </xf>
    <xf numFmtId="0" fontId="60" fillId="0" borderId="0" xfId="0" applyNumberFormat="1" applyFont="1" applyBorder="1" applyAlignment="1" applyProtection="1">
      <alignment horizontal="left" vertical="center"/>
    </xf>
    <xf numFmtId="0" fontId="34" fillId="0" borderId="0" xfId="0" applyFont="1" applyFill="1" applyBorder="1" applyAlignment="1" applyProtection="1">
      <alignment horizontal="center"/>
    </xf>
    <xf numFmtId="0" fontId="60" fillId="0" borderId="0"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60" fillId="0" borderId="0" xfId="0" applyNumberFormat="1" applyFont="1" applyFill="1" applyBorder="1" applyAlignment="1" applyProtection="1">
      <alignment horizontal="left" vertical="center" wrapText="1"/>
    </xf>
    <xf numFmtId="0" fontId="25" fillId="0" borderId="0" xfId="0" applyFont="1" applyBorder="1" applyProtection="1"/>
    <xf numFmtId="0" fontId="24" fillId="0" borderId="0" xfId="0" applyFont="1" applyProtection="1"/>
    <xf numFmtId="0" fontId="58" fillId="0" borderId="0" xfId="0" applyFont="1" applyBorder="1" applyProtection="1"/>
    <xf numFmtId="186" fontId="82" fillId="56" borderId="90" xfId="31855" applyNumberFormat="1" applyFont="1" applyFill="1" applyBorder="1" applyAlignment="1" applyProtection="1">
      <alignment horizontal="right" vertical="center"/>
      <protection locked="0"/>
    </xf>
    <xf numFmtId="41" fontId="70" fillId="5" borderId="90" xfId="0" applyNumberFormat="1" applyFont="1" applyFill="1" applyBorder="1" applyAlignment="1" applyProtection="1">
      <alignment horizontal="right" vertical="center"/>
      <protection locked="0"/>
    </xf>
    <xf numFmtId="0" fontId="63" fillId="10" borderId="0" xfId="31856" applyFont="1" applyFill="1" applyProtection="1">
      <alignment vertical="center"/>
    </xf>
    <xf numFmtId="9" fontId="63" fillId="10" borderId="0" xfId="31858" applyFont="1" applyFill="1" applyAlignment="1" applyProtection="1">
      <alignment horizontal="center" vertical="center"/>
    </xf>
    <xf numFmtId="41" fontId="70" fillId="5" borderId="77" xfId="0" applyNumberFormat="1" applyFont="1" applyFill="1" applyBorder="1" applyAlignment="1" applyProtection="1">
      <alignment horizontal="right" vertical="center" wrapText="1"/>
      <protection locked="0"/>
    </xf>
    <xf numFmtId="0" fontId="21" fillId="5" borderId="90" xfId="0" applyFont="1" applyFill="1" applyBorder="1" applyProtection="1">
      <protection locked="0"/>
    </xf>
    <xf numFmtId="0" fontId="26" fillId="57" borderId="90" xfId="31855" applyFont="1" applyFill="1" applyBorder="1" applyAlignment="1" applyProtection="1">
      <alignment horizontal="center" vertical="center" wrapText="1"/>
    </xf>
    <xf numFmtId="0" fontId="23" fillId="36" borderId="90" xfId="0" applyFont="1" applyFill="1" applyBorder="1" applyAlignment="1" applyProtection="1">
      <alignment horizontal="center" vertical="center" wrapText="1"/>
    </xf>
    <xf numFmtId="0" fontId="23" fillId="4" borderId="90" xfId="0" applyFont="1" applyFill="1" applyBorder="1" applyAlignment="1" applyProtection="1">
      <alignment horizontal="center" vertical="center" wrapText="1"/>
    </xf>
    <xf numFmtId="0" fontId="23" fillId="38" borderId="90"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wrapText="1"/>
    </xf>
    <xf numFmtId="0" fontId="63" fillId="0" borderId="88" xfId="0" applyFont="1" applyBorder="1" applyAlignment="1">
      <alignment horizontal="center" vertical="center" wrapText="1"/>
    </xf>
    <xf numFmtId="0" fontId="63" fillId="0" borderId="90" xfId="0" applyFont="1" applyBorder="1" applyAlignment="1">
      <alignment horizontal="center" vertical="center" wrapText="1"/>
    </xf>
    <xf numFmtId="0" fontId="63" fillId="0" borderId="89" xfId="0" applyFont="1" applyBorder="1" applyAlignment="1">
      <alignment horizontal="center" vertical="center" wrapText="1"/>
    </xf>
    <xf numFmtId="0" fontId="63" fillId="0" borderId="87" xfId="0" applyFont="1" applyBorder="1" applyAlignment="1">
      <alignment horizontal="center" vertical="center" wrapText="1"/>
    </xf>
    <xf numFmtId="0" fontId="83" fillId="0" borderId="90" xfId="31855" applyFont="1" applyFill="1" applyBorder="1" applyAlignment="1" applyProtection="1">
      <alignment horizontal="left" vertical="center" wrapText="1"/>
    </xf>
    <xf numFmtId="187" fontId="28" fillId="0" borderId="90" xfId="1" applyNumberFormat="1" applyFont="1" applyFill="1" applyBorder="1" applyAlignment="1" applyProtection="1">
      <alignment horizontal="left" vertical="center" wrapText="1"/>
      <protection locked="0"/>
    </xf>
    <xf numFmtId="188" fontId="28" fillId="0" borderId="90" xfId="1" applyNumberFormat="1" applyFont="1" applyFill="1" applyBorder="1" applyAlignment="1" applyProtection="1">
      <alignment horizontal="right" vertical="center" wrapText="1"/>
      <protection locked="0"/>
    </xf>
    <xf numFmtId="180" fontId="23" fillId="0" borderId="90" xfId="0" applyNumberFormat="1" applyFont="1" applyFill="1" applyBorder="1" applyAlignment="1" applyProtection="1">
      <alignment horizontal="center" vertical="center"/>
    </xf>
    <xf numFmtId="180" fontId="23" fillId="0" borderId="90" xfId="31813" applyNumberFormat="1" applyFont="1" applyFill="1" applyBorder="1" applyAlignment="1" applyProtection="1">
      <alignment horizontal="center" vertical="center"/>
    </xf>
    <xf numFmtId="180" fontId="34" fillId="0" borderId="90" xfId="0" applyNumberFormat="1" applyFont="1" applyFill="1" applyBorder="1" applyAlignment="1" applyProtection="1">
      <alignment horizontal="center" vertical="center"/>
    </xf>
    <xf numFmtId="180" fontId="23" fillId="0" borderId="77" xfId="1" quotePrefix="1" applyNumberFormat="1" applyFont="1" applyFill="1" applyBorder="1" applyAlignment="1" applyProtection="1">
      <alignment horizontal="center" vertical="center" wrapText="1"/>
    </xf>
    <xf numFmtId="0" fontId="23" fillId="0" borderId="77" xfId="0" applyNumberFormat="1" applyFont="1" applyFill="1" applyBorder="1" applyAlignment="1" applyProtection="1">
      <alignment horizontal="left" vertical="center" wrapText="1"/>
    </xf>
    <xf numFmtId="3" fontId="24" fillId="10" borderId="90" xfId="0" applyNumberFormat="1" applyFont="1" applyFill="1" applyBorder="1" applyAlignment="1" applyProtection="1">
      <alignment horizontal="center" vertical="center" wrapText="1"/>
    </xf>
    <xf numFmtId="3" fontId="24" fillId="0" borderId="90" xfId="0" applyNumberFormat="1" applyFont="1" applyBorder="1" applyAlignment="1" applyProtection="1">
      <alignment horizontal="center" vertical="center" wrapText="1"/>
    </xf>
    <xf numFmtId="0" fontId="58" fillId="10" borderId="75" xfId="31855" applyNumberFormat="1" applyFont="1" applyFill="1" applyBorder="1" applyAlignment="1" applyProtection="1">
      <alignment horizontal="center" vertical="center" wrapText="1"/>
    </xf>
    <xf numFmtId="0" fontId="58" fillId="10" borderId="90" xfId="0" applyNumberFormat="1" applyFont="1" applyFill="1" applyBorder="1" applyAlignment="1" applyProtection="1">
      <alignment horizontal="center" vertical="center" wrapText="1"/>
    </xf>
    <xf numFmtId="0" fontId="23" fillId="10" borderId="90" xfId="31855" applyNumberFormat="1" applyFont="1" applyFill="1" applyBorder="1" applyAlignment="1" applyProtection="1">
      <alignment horizontal="center" vertical="center" wrapText="1"/>
    </xf>
    <xf numFmtId="0" fontId="58" fillId="0" borderId="90" xfId="0" applyNumberFormat="1" applyFont="1" applyFill="1" applyBorder="1" applyAlignment="1" applyProtection="1">
      <alignment horizontal="center" vertical="center" wrapText="1"/>
    </xf>
    <xf numFmtId="0" fontId="59" fillId="0" borderId="90" xfId="0" applyFont="1" applyBorder="1" applyAlignment="1">
      <alignment horizontal="center" vertical="center"/>
    </xf>
    <xf numFmtId="0" fontId="23" fillId="10" borderId="90" xfId="31855" applyNumberFormat="1" applyFont="1" applyFill="1" applyBorder="1" applyAlignment="1">
      <alignment vertical="center" wrapText="1"/>
    </xf>
    <xf numFmtId="0" fontId="23" fillId="0" borderId="87" xfId="0" applyNumberFormat="1" applyFont="1" applyBorder="1" applyAlignment="1">
      <alignment horizontal="center" vertical="center" wrapText="1"/>
    </xf>
    <xf numFmtId="0" fontId="58" fillId="0" borderId="90" xfId="0" applyNumberFormat="1" applyFont="1" applyBorder="1" applyAlignment="1">
      <alignment vertical="center" wrapText="1"/>
    </xf>
    <xf numFmtId="3" fontId="58" fillId="0" borderId="90" xfId="0" applyNumberFormat="1" applyFont="1" applyBorder="1" applyAlignment="1">
      <alignment horizontal="left" vertical="center" wrapText="1"/>
    </xf>
    <xf numFmtId="0" fontId="23" fillId="10" borderId="90" xfId="0" applyNumberFormat="1" applyFont="1" applyFill="1" applyBorder="1" applyAlignment="1">
      <alignment vertical="center" wrapText="1"/>
    </xf>
    <xf numFmtId="0" fontId="28" fillId="10" borderId="0" xfId="0" applyFont="1" applyFill="1"/>
    <xf numFmtId="0" fontId="102" fillId="10" borderId="0" xfId="31855" applyFont="1" applyFill="1" applyAlignment="1"/>
    <xf numFmtId="0" fontId="23" fillId="10" borderId="90" xfId="0" applyNumberFormat="1" applyFont="1" applyFill="1" applyBorder="1" applyAlignment="1" applyProtection="1">
      <alignment horizontal="left" vertical="center" wrapText="1"/>
    </xf>
    <xf numFmtId="0" fontId="58" fillId="0" borderId="87" xfId="0" applyNumberFormat="1" applyFont="1" applyBorder="1" applyAlignment="1">
      <alignment horizontal="center" vertical="center" wrapText="1"/>
    </xf>
    <xf numFmtId="3" fontId="58" fillId="0" borderId="90" xfId="0" applyNumberFormat="1" applyFont="1" applyBorder="1" applyAlignment="1">
      <alignment vertical="center" wrapText="1"/>
    </xf>
    <xf numFmtId="0" fontId="60" fillId="0" borderId="0" xfId="0" applyNumberFormat="1" applyFont="1" applyBorder="1" applyAlignment="1" applyProtection="1">
      <alignment vertical="center"/>
    </xf>
    <xf numFmtId="0" fontId="59" fillId="0" borderId="0" xfId="0" applyNumberFormat="1" applyFont="1" applyBorder="1" applyAlignment="1" applyProtection="1">
      <alignment vertical="center"/>
    </xf>
    <xf numFmtId="0" fontId="60" fillId="0" borderId="0" xfId="0" applyNumberFormat="1" applyFont="1" applyBorder="1" applyAlignment="1" applyProtection="1">
      <alignment horizontal="center" vertical="center"/>
    </xf>
    <xf numFmtId="0" fontId="22" fillId="37" borderId="90" xfId="0" applyNumberFormat="1" applyFont="1" applyFill="1" applyBorder="1" applyAlignment="1" applyProtection="1">
      <alignment horizontal="center" vertical="center" wrapText="1"/>
    </xf>
    <xf numFmtId="0" fontId="59" fillId="0" borderId="0" xfId="0" applyNumberFormat="1" applyFont="1" applyBorder="1" applyAlignment="1" applyProtection="1">
      <alignment horizontal="left"/>
    </xf>
    <xf numFmtId="3" fontId="23" fillId="0" borderId="90" xfId="0" applyNumberFormat="1" applyFont="1" applyFill="1" applyBorder="1" applyAlignment="1">
      <alignment horizontal="left" vertical="center" wrapText="1"/>
    </xf>
    <xf numFmtId="0" fontId="58" fillId="10" borderId="90" xfId="31855" applyNumberFormat="1" applyFont="1" applyFill="1" applyBorder="1" applyAlignment="1" applyProtection="1">
      <alignment horizontal="center" vertical="center" wrapText="1"/>
    </xf>
    <xf numFmtId="0" fontId="59" fillId="0" borderId="90" xfId="0" applyNumberFormat="1" applyFont="1" applyBorder="1" applyAlignment="1" applyProtection="1">
      <alignment horizontal="center" vertical="center" wrapText="1"/>
    </xf>
    <xf numFmtId="0" fontId="59" fillId="0" borderId="90" xfId="0" applyNumberFormat="1" applyFont="1" applyBorder="1" applyAlignment="1" applyProtection="1">
      <alignment vertical="center"/>
    </xf>
    <xf numFmtId="3" fontId="58" fillId="0" borderId="90" xfId="0" applyNumberFormat="1" applyFont="1" applyFill="1" applyBorder="1" applyAlignment="1">
      <alignment horizontal="left" vertical="center" wrapText="1"/>
    </xf>
    <xf numFmtId="0" fontId="59" fillId="0" borderId="90" xfId="0" applyFont="1" applyBorder="1" applyProtection="1">
      <protection locked="0"/>
    </xf>
    <xf numFmtId="3" fontId="58" fillId="0" borderId="90" xfId="0" applyNumberFormat="1" applyFont="1" applyFill="1" applyBorder="1" applyAlignment="1">
      <alignment horizontal="center" vertical="center" wrapText="1"/>
    </xf>
    <xf numFmtId="0" fontId="58" fillId="0" borderId="90" xfId="0" applyNumberFormat="1" applyFont="1" applyFill="1" applyBorder="1" applyAlignment="1">
      <alignment horizontal="center" vertical="center" wrapText="1"/>
    </xf>
    <xf numFmtId="0" fontId="58" fillId="0" borderId="90" xfId="0" applyNumberFormat="1" applyFont="1" applyFill="1" applyBorder="1" applyAlignment="1">
      <alignment horizontal="left" vertical="center" wrapText="1"/>
    </xf>
    <xf numFmtId="0" fontId="58" fillId="0" borderId="90" xfId="1547" applyNumberFormat="1" applyFont="1" applyFill="1" applyBorder="1" applyAlignment="1">
      <alignment horizontal="left" vertical="center" wrapText="1"/>
    </xf>
    <xf numFmtId="3" fontId="59" fillId="0" borderId="90" xfId="0" applyNumberFormat="1" applyFont="1" applyFill="1" applyBorder="1" applyAlignment="1">
      <alignment vertical="center" wrapText="1"/>
    </xf>
    <xf numFmtId="3" fontId="59" fillId="0" borderId="90" xfId="0" applyNumberFormat="1" applyFont="1" applyFill="1" applyBorder="1" applyAlignment="1">
      <alignment horizontal="center" vertical="center" wrapText="1"/>
    </xf>
    <xf numFmtId="3" fontId="59" fillId="0" borderId="90" xfId="0" applyNumberFormat="1" applyFont="1" applyFill="1" applyBorder="1" applyAlignment="1">
      <alignment horizontal="left" vertical="center" wrapText="1"/>
    </xf>
    <xf numFmtId="3" fontId="59" fillId="10" borderId="90" xfId="0" applyNumberFormat="1"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90" xfId="0" applyNumberFormat="1" applyFont="1" applyFill="1" applyBorder="1" applyAlignment="1">
      <alignment horizontal="center" vertical="center" wrapText="1"/>
    </xf>
    <xf numFmtId="0" fontId="58" fillId="0" borderId="90" xfId="0" applyFont="1" applyFill="1" applyBorder="1" applyAlignment="1" applyProtection="1">
      <alignment horizontal="center" vertical="center" wrapText="1"/>
      <protection hidden="1"/>
    </xf>
    <xf numFmtId="3" fontId="24" fillId="0" borderId="87" xfId="0" applyNumberFormat="1" applyFont="1" applyFill="1" applyBorder="1"/>
    <xf numFmtId="3" fontId="58" fillId="0" borderId="82" xfId="0" applyNumberFormat="1" applyFont="1" applyBorder="1" applyAlignment="1">
      <alignment horizontal="center" vertical="center"/>
    </xf>
    <xf numFmtId="3" fontId="24" fillId="0" borderId="89" xfId="0" applyNumberFormat="1" applyFont="1" applyFill="1" applyBorder="1"/>
    <xf numFmtId="3" fontId="24" fillId="4" borderId="68" xfId="0" applyNumberFormat="1" applyFont="1" applyFill="1" applyBorder="1"/>
    <xf numFmtId="3" fontId="24" fillId="4" borderId="78" xfId="0" applyNumberFormat="1" applyFont="1" applyFill="1" applyBorder="1" applyAlignment="1">
      <alignment horizontal="center" vertical="center"/>
    </xf>
    <xf numFmtId="3" fontId="63" fillId="0" borderId="90" xfId="0" applyNumberFormat="1" applyFont="1" applyBorder="1"/>
    <xf numFmtId="0" fontId="63" fillId="55" borderId="91" xfId="0" applyFont="1" applyFill="1" applyBorder="1" applyAlignment="1">
      <alignment horizontal="center" vertical="center" wrapText="1"/>
    </xf>
    <xf numFmtId="0" fontId="24" fillId="0" borderId="90" xfId="0" applyFont="1" applyBorder="1"/>
    <xf numFmtId="3" fontId="63" fillId="0" borderId="74" xfId="0" applyNumberFormat="1" applyFont="1" applyBorder="1"/>
    <xf numFmtId="38" fontId="24" fillId="0" borderId="90" xfId="0" applyNumberFormat="1" applyFont="1" applyFill="1" applyBorder="1" applyAlignment="1">
      <alignment horizontal="center" vertical="center" wrapText="1"/>
    </xf>
    <xf numFmtId="38" fontId="24" fillId="0" borderId="90" xfId="0" applyNumberFormat="1" applyFont="1" applyFill="1" applyBorder="1" applyAlignment="1">
      <alignment horizontal="center" vertical="center"/>
    </xf>
    <xf numFmtId="38" fontId="24" fillId="0" borderId="90" xfId="0" quotePrefix="1" applyNumberFormat="1"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90" xfId="0" applyFont="1" applyFill="1" applyBorder="1" applyAlignment="1">
      <alignment horizontal="center" vertical="center"/>
    </xf>
    <xf numFmtId="0" fontId="24" fillId="0" borderId="90" xfId="0" applyFont="1" applyFill="1" applyBorder="1" applyAlignment="1">
      <alignment horizontal="left" vertical="center"/>
    </xf>
    <xf numFmtId="177" fontId="63" fillId="0" borderId="90" xfId="1" applyNumberFormat="1" applyFont="1" applyFill="1" applyBorder="1" applyAlignment="1">
      <alignment horizontal="right" vertical="top"/>
    </xf>
    <xf numFmtId="0" fontId="24" fillId="9" borderId="75" xfId="0" applyFont="1" applyFill="1" applyBorder="1" applyAlignment="1">
      <alignment horizontal="center" vertical="center" wrapText="1"/>
    </xf>
    <xf numFmtId="0" fontId="24" fillId="0" borderId="90" xfId="0" applyFont="1" applyFill="1" applyBorder="1" applyAlignment="1">
      <alignment horizontal="left" vertical="center" wrapText="1"/>
    </xf>
    <xf numFmtId="0" fontId="63" fillId="0" borderId="90" xfId="0" applyFont="1" applyFill="1" applyBorder="1" applyAlignment="1">
      <alignment horizontal="left" vertical="center" wrapText="1"/>
    </xf>
    <xf numFmtId="0" fontId="103" fillId="0" borderId="90" xfId="0" applyFont="1" applyFill="1" applyBorder="1" applyAlignment="1">
      <alignment horizontal="left" vertical="center" wrapText="1"/>
    </xf>
    <xf numFmtId="0" fontId="24" fillId="0" borderId="90" xfId="0" applyFont="1" applyFill="1" applyBorder="1" applyAlignment="1">
      <alignment vertical="center" wrapText="1"/>
    </xf>
    <xf numFmtId="0" fontId="63" fillId="0" borderId="90" xfId="2" applyNumberFormat="1" applyFont="1" applyFill="1" applyBorder="1" applyAlignment="1" applyProtection="1">
      <alignment horizontal="center" vertical="center" wrapText="1"/>
    </xf>
    <xf numFmtId="0" fontId="24" fillId="0" borderId="90" xfId="0" applyFont="1" applyFill="1" applyBorder="1"/>
    <xf numFmtId="0" fontId="63" fillId="0" borderId="90" xfId="2" applyNumberFormat="1" applyFont="1" applyFill="1" applyBorder="1" applyAlignment="1" applyProtection="1">
      <alignment horizontal="left" vertical="center" wrapText="1"/>
    </xf>
    <xf numFmtId="0" fontId="104" fillId="0" borderId="90" xfId="0" applyFont="1" applyFill="1" applyBorder="1" applyAlignment="1">
      <alignment horizontal="left" vertical="center" wrapText="1"/>
    </xf>
    <xf numFmtId="0" fontId="58" fillId="45" borderId="90" xfId="0" applyNumberFormat="1" applyFont="1" applyFill="1" applyBorder="1" applyAlignment="1" applyProtection="1">
      <alignment horizontal="center" vertical="center" wrapText="1"/>
    </xf>
    <xf numFmtId="0" fontId="105" fillId="0" borderId="0" xfId="0" applyFont="1" applyFill="1" applyAlignment="1">
      <alignment vertical="center"/>
    </xf>
    <xf numFmtId="0" fontId="22" fillId="0" borderId="90" xfId="0" applyFont="1" applyFill="1" applyBorder="1" applyAlignment="1">
      <alignment horizontal="left" vertical="top" wrapText="1"/>
    </xf>
    <xf numFmtId="187" fontId="23" fillId="56" borderId="90" xfId="1" applyNumberFormat="1" applyFont="1" applyFill="1" applyBorder="1" applyAlignment="1" applyProtection="1">
      <alignment horizontal="center" vertical="center" wrapText="1"/>
      <protection locked="0"/>
    </xf>
    <xf numFmtId="187" fontId="23" fillId="0" borderId="90" xfId="31855" applyNumberFormat="1" applyFont="1" applyBorder="1" applyAlignment="1" applyProtection="1">
      <alignment horizontal="center" vertical="center" wrapText="1"/>
    </xf>
    <xf numFmtId="10" fontId="23" fillId="56" borderId="90" xfId="1" applyNumberFormat="1" applyFont="1" applyFill="1" applyBorder="1" applyAlignment="1" applyProtection="1">
      <alignment horizontal="center" vertical="center" wrapText="1"/>
      <protection locked="0"/>
    </xf>
    <xf numFmtId="10" fontId="23" fillId="56" borderId="90" xfId="344" applyNumberFormat="1" applyFont="1" applyFill="1" applyBorder="1" applyAlignment="1" applyProtection="1">
      <alignment horizontal="center" vertical="center" wrapText="1"/>
      <protection locked="0"/>
    </xf>
    <xf numFmtId="0" fontId="23" fillId="56" borderId="90" xfId="1" applyNumberFormat="1" applyFont="1" applyFill="1" applyBorder="1" applyAlignment="1" applyProtection="1">
      <alignment horizontal="center" vertical="center" wrapText="1"/>
      <protection locked="0"/>
    </xf>
    <xf numFmtId="0" fontId="23" fillId="56" borderId="90" xfId="1" applyNumberFormat="1" applyFont="1" applyFill="1" applyBorder="1" applyAlignment="1" applyProtection="1">
      <alignment vertical="center" wrapText="1"/>
      <protection locked="0"/>
    </xf>
    <xf numFmtId="10" fontId="28" fillId="56" borderId="90" xfId="1" applyNumberFormat="1" applyFont="1" applyFill="1" applyBorder="1" applyAlignment="1" applyProtection="1">
      <alignment horizontal="center" vertical="center" wrapText="1"/>
      <protection locked="0"/>
    </xf>
    <xf numFmtId="0" fontId="83" fillId="0" borderId="90" xfId="31855" applyFont="1" applyBorder="1" applyAlignment="1" applyProtection="1">
      <alignment horizontal="center" vertical="center" wrapText="1"/>
    </xf>
    <xf numFmtId="184" fontId="83" fillId="0" borderId="90" xfId="31855" applyNumberFormat="1" applyFont="1" applyBorder="1" applyAlignment="1" applyProtection="1">
      <alignment horizontal="center" vertical="center" wrapText="1"/>
    </xf>
    <xf numFmtId="0" fontId="83" fillId="0" borderId="90" xfId="31855" applyFont="1" applyBorder="1" applyAlignment="1" applyProtection="1">
      <alignment wrapText="1"/>
    </xf>
    <xf numFmtId="0" fontId="23" fillId="0" borderId="87" xfId="31855" applyFont="1" applyBorder="1" applyAlignment="1" applyProtection="1">
      <alignment horizontal="center" vertical="center" wrapText="1"/>
    </xf>
    <xf numFmtId="0" fontId="23" fillId="0" borderId="90" xfId="31855" applyFont="1" applyBorder="1" applyAlignment="1" applyProtection="1">
      <alignment horizontal="center" vertical="center" wrapText="1"/>
    </xf>
    <xf numFmtId="187" fontId="23" fillId="5" borderId="90" xfId="1" applyNumberFormat="1" applyFont="1" applyFill="1" applyBorder="1" applyAlignment="1" applyProtection="1">
      <alignment horizontal="center" vertical="center" wrapText="1"/>
      <protection locked="0"/>
    </xf>
    <xf numFmtId="180" fontId="23" fillId="5" borderId="90" xfId="1" quotePrefix="1" applyNumberFormat="1" applyFont="1" applyFill="1" applyBorder="1" applyAlignment="1" applyProtection="1">
      <alignment horizontal="center" vertical="center" wrapText="1"/>
      <protection locked="0"/>
    </xf>
    <xf numFmtId="180" fontId="23" fillId="5" borderId="90" xfId="1" applyNumberFormat="1" applyFont="1" applyFill="1" applyBorder="1" applyAlignment="1" applyProtection="1">
      <alignment horizontal="center" vertical="center" wrapText="1"/>
      <protection locked="0"/>
    </xf>
    <xf numFmtId="10" fontId="58" fillId="5" borderId="90" xfId="344" applyNumberFormat="1" applyFont="1" applyFill="1" applyBorder="1" applyAlignment="1" applyProtection="1">
      <alignment horizontal="center" vertical="center" wrapText="1"/>
      <protection locked="0"/>
    </xf>
    <xf numFmtId="0" fontId="23" fillId="5" borderId="90" xfId="1" applyNumberFormat="1" applyFont="1" applyFill="1" applyBorder="1" applyAlignment="1" applyProtection="1">
      <alignment horizontal="center" vertical="center" wrapText="1"/>
      <protection locked="0"/>
    </xf>
    <xf numFmtId="0" fontId="23" fillId="5" borderId="90" xfId="1" applyNumberFormat="1" applyFont="1" applyFill="1" applyBorder="1" applyAlignment="1" applyProtection="1">
      <alignment vertical="center" wrapText="1"/>
      <protection locked="0"/>
    </xf>
    <xf numFmtId="180" fontId="23" fillId="5" borderId="90" xfId="0" applyNumberFormat="1" applyFont="1" applyFill="1" applyBorder="1" applyAlignment="1" applyProtection="1">
      <alignment horizontal="center" vertical="center" wrapText="1"/>
      <protection locked="0"/>
    </xf>
    <xf numFmtId="10" fontId="58" fillId="5" borderId="90" xfId="1" applyNumberFormat="1" applyFont="1" applyFill="1" applyBorder="1" applyAlignment="1" applyProtection="1">
      <alignment horizontal="center" vertical="center" wrapText="1"/>
      <protection locked="0"/>
    </xf>
    <xf numFmtId="180" fontId="23" fillId="5" borderId="90" xfId="6" applyNumberFormat="1" applyFont="1" applyFill="1" applyBorder="1" applyAlignment="1" applyProtection="1">
      <alignment horizontal="center" vertical="center" wrapText="1"/>
      <protection locked="0"/>
    </xf>
    <xf numFmtId="10" fontId="58" fillId="5" borderId="90" xfId="29" applyNumberFormat="1" applyFont="1" applyFill="1" applyBorder="1" applyAlignment="1" applyProtection="1">
      <alignment horizontal="center" vertical="center" wrapText="1"/>
      <protection locked="0"/>
    </xf>
    <xf numFmtId="0" fontId="58" fillId="0" borderId="90" xfId="0" applyFont="1" applyFill="1" applyBorder="1" applyAlignment="1" applyProtection="1">
      <alignment wrapText="1"/>
    </xf>
    <xf numFmtId="41" fontId="59" fillId="0" borderId="90" xfId="0" applyNumberFormat="1" applyFont="1" applyFill="1" applyBorder="1" applyAlignment="1" applyProtection="1">
      <alignment horizontal="right" vertical="center" wrapText="1"/>
    </xf>
    <xf numFmtId="180" fontId="23" fillId="5" borderId="90" xfId="29" applyNumberFormat="1" applyFont="1" applyFill="1" applyBorder="1" applyAlignment="1" applyProtection="1">
      <alignment horizontal="center" vertical="center" wrapText="1"/>
      <protection locked="0"/>
    </xf>
    <xf numFmtId="10" fontId="58" fillId="5" borderId="90" xfId="0" applyNumberFormat="1" applyFont="1" applyFill="1" applyBorder="1" applyAlignment="1" applyProtection="1">
      <alignment horizontal="center" vertical="center" wrapText="1"/>
      <protection locked="0"/>
    </xf>
    <xf numFmtId="0" fontId="23" fillId="5" borderId="90" xfId="0" applyNumberFormat="1" applyFont="1" applyFill="1" applyBorder="1" applyAlignment="1" applyProtection="1">
      <alignment vertical="center" wrapText="1"/>
      <protection locked="0"/>
    </xf>
    <xf numFmtId="10" fontId="24" fillId="5" borderId="90" xfId="29" applyNumberFormat="1" applyFont="1" applyFill="1" applyBorder="1" applyAlignment="1" applyProtection="1">
      <alignment horizontal="center" vertical="center" wrapText="1"/>
      <protection locked="0"/>
    </xf>
    <xf numFmtId="180" fontId="23" fillId="5" borderId="68" xfId="0" applyNumberFormat="1" applyFont="1" applyFill="1" applyBorder="1" applyAlignment="1" applyProtection="1">
      <alignment horizontal="center" vertical="center"/>
      <protection locked="0"/>
    </xf>
    <xf numFmtId="180" fontId="23" fillId="5" borderId="90" xfId="0" applyNumberFormat="1" applyFont="1" applyFill="1" applyBorder="1" applyAlignment="1" applyProtection="1">
      <alignment horizontal="center" vertical="center"/>
      <protection locked="0"/>
    </xf>
    <xf numFmtId="180" fontId="23" fillId="5" borderId="90" xfId="31813" applyNumberFormat="1" applyFont="1" applyFill="1" applyBorder="1" applyAlignment="1" applyProtection="1">
      <alignment horizontal="center" vertical="center"/>
      <protection locked="0"/>
    </xf>
    <xf numFmtId="9" fontId="58" fillId="5" borderId="90" xfId="344" applyFont="1" applyFill="1" applyBorder="1" applyAlignment="1" applyProtection="1">
      <alignment horizontal="center" vertical="center" wrapText="1"/>
      <protection locked="0"/>
    </xf>
    <xf numFmtId="180" fontId="58" fillId="5" borderId="90" xfId="0" applyNumberFormat="1" applyFont="1" applyFill="1" applyBorder="1" applyAlignment="1" applyProtection="1">
      <alignment horizontal="center" vertical="center" wrapText="1"/>
      <protection locked="0"/>
    </xf>
    <xf numFmtId="0" fontId="58" fillId="0" borderId="90" xfId="0" applyFont="1" applyFill="1" applyBorder="1" applyProtection="1"/>
    <xf numFmtId="0" fontId="23" fillId="0" borderId="87" xfId="0" applyFont="1" applyFill="1" applyBorder="1" applyAlignment="1" applyProtection="1">
      <alignment horizontal="center" vertical="center"/>
    </xf>
    <xf numFmtId="0" fontId="23" fillId="0" borderId="90" xfId="0" applyFont="1" applyFill="1" applyBorder="1" applyAlignment="1" applyProtection="1">
      <alignment horizontal="center" vertical="center"/>
    </xf>
    <xf numFmtId="41" fontId="59" fillId="0" borderId="90" xfId="1" applyNumberFormat="1" applyFont="1" applyFill="1" applyBorder="1" applyAlignment="1" applyProtection="1">
      <alignment horizontal="right" vertical="center" wrapText="1"/>
    </xf>
    <xf numFmtId="0" fontId="66" fillId="0" borderId="90" xfId="0" applyFont="1" applyFill="1" applyBorder="1" applyAlignment="1" applyProtection="1">
      <alignment horizontal="center" vertical="center" wrapText="1"/>
    </xf>
    <xf numFmtId="0" fontId="25" fillId="0" borderId="90" xfId="0" applyFont="1" applyFill="1" applyBorder="1" applyProtection="1"/>
    <xf numFmtId="0" fontId="24" fillId="0" borderId="90" xfId="0" applyFont="1" applyFill="1" applyBorder="1" applyProtection="1"/>
    <xf numFmtId="41" fontId="59" fillId="5" borderId="90" xfId="0" applyNumberFormat="1" applyFont="1" applyFill="1" applyBorder="1" applyAlignment="1" applyProtection="1">
      <alignment horizontal="right" vertical="center"/>
      <protection locked="0"/>
    </xf>
    <xf numFmtId="187" fontId="23" fillId="5" borderId="77" xfId="1" applyNumberFormat="1" applyFont="1" applyFill="1" applyBorder="1" applyAlignment="1" applyProtection="1">
      <alignment horizontal="center" vertical="center" wrapText="1"/>
      <protection locked="0"/>
    </xf>
    <xf numFmtId="0" fontId="23" fillId="5" borderId="77" xfId="1" applyNumberFormat="1" applyFont="1" applyFill="1" applyBorder="1" applyAlignment="1" applyProtection="1">
      <alignment horizontal="center" vertical="center" wrapText="1"/>
      <protection locked="0"/>
    </xf>
    <xf numFmtId="0" fontId="25" fillId="5" borderId="90" xfId="0" applyFont="1" applyFill="1" applyBorder="1" applyAlignment="1" applyProtection="1">
      <alignment horizontal="center" vertical="center"/>
      <protection locked="0"/>
    </xf>
    <xf numFmtId="0" fontId="25" fillId="0" borderId="90" xfId="0" applyFont="1" applyFill="1" applyBorder="1" applyAlignment="1" applyProtection="1">
      <alignment horizontal="center" vertical="center"/>
    </xf>
    <xf numFmtId="0" fontId="21" fillId="0" borderId="90" xfId="0" applyFont="1" applyFill="1" applyBorder="1" applyAlignment="1" applyProtection="1">
      <alignment horizontal="center" vertical="center"/>
    </xf>
    <xf numFmtId="0" fontId="21" fillId="0" borderId="90" xfId="0" applyFont="1" applyBorder="1" applyProtection="1"/>
    <xf numFmtId="0" fontId="0" fillId="0" borderId="90" xfId="0" applyBorder="1" applyProtection="1"/>
    <xf numFmtId="180" fontId="23" fillId="5" borderId="90" xfId="31817" applyNumberFormat="1" applyFont="1" applyFill="1" applyBorder="1" applyAlignment="1" applyProtection="1">
      <alignment horizontal="center" vertical="center"/>
      <protection locked="0"/>
    </xf>
    <xf numFmtId="180" fontId="23" fillId="5" borderId="77" xfId="1" applyNumberFormat="1" applyFont="1" applyFill="1" applyBorder="1" applyAlignment="1" applyProtection="1">
      <alignment horizontal="center" vertical="center" wrapText="1"/>
      <protection locked="0"/>
    </xf>
    <xf numFmtId="180" fontId="23" fillId="5" borderId="77" xfId="6" applyNumberFormat="1" applyFont="1" applyFill="1" applyBorder="1" applyAlignment="1" applyProtection="1">
      <alignment horizontal="center" vertical="center" wrapText="1"/>
      <protection locked="0"/>
    </xf>
    <xf numFmtId="180" fontId="23" fillId="5" borderId="77" xfId="0" applyNumberFormat="1" applyFont="1" applyFill="1" applyBorder="1" applyAlignment="1" applyProtection="1">
      <alignment horizontal="center" vertical="center" wrapText="1"/>
      <protection locked="0"/>
    </xf>
    <xf numFmtId="10" fontId="58" fillId="5" borderId="77" xfId="344" applyNumberFormat="1" applyFont="1" applyFill="1" applyBorder="1" applyAlignment="1" applyProtection="1">
      <alignment horizontal="center" vertical="center" wrapText="1"/>
      <protection locked="0"/>
    </xf>
    <xf numFmtId="0" fontId="23" fillId="5" borderId="77" xfId="0" applyNumberFormat="1" applyFont="1" applyFill="1" applyBorder="1" applyAlignment="1" applyProtection="1">
      <alignment vertical="center" wrapText="1"/>
      <protection locked="0"/>
    </xf>
    <xf numFmtId="0" fontId="23" fillId="5" borderId="90" xfId="0" applyNumberFormat="1" applyFont="1" applyFill="1" applyBorder="1" applyAlignment="1" applyProtection="1">
      <alignment horizontal="left" vertical="center" wrapText="1"/>
      <protection locked="0"/>
    </xf>
    <xf numFmtId="0" fontId="59" fillId="0" borderId="90" xfId="0" applyFont="1" applyFill="1" applyBorder="1" applyAlignment="1" applyProtection="1">
      <alignment horizontal="center" vertical="center" wrapText="1"/>
    </xf>
    <xf numFmtId="0" fontId="58" fillId="0" borderId="90" xfId="0" applyFont="1" applyFill="1" applyBorder="1" applyAlignment="1" applyProtection="1">
      <alignment vertical="center"/>
    </xf>
    <xf numFmtId="187" fontId="23" fillId="5" borderId="90" xfId="31855" applyNumberFormat="1" applyFont="1" applyFill="1" applyBorder="1" applyAlignment="1" applyProtection="1">
      <alignment horizontal="center" vertical="center" wrapText="1"/>
      <protection locked="0"/>
    </xf>
    <xf numFmtId="10" fontId="28" fillId="5" borderId="90" xfId="31855" applyNumberFormat="1" applyFont="1" applyFill="1" applyBorder="1" applyAlignment="1" applyProtection="1">
      <alignment horizontal="center" vertical="center" wrapText="1"/>
      <protection locked="0"/>
    </xf>
    <xf numFmtId="10" fontId="78" fillId="5" borderId="90" xfId="344" applyNumberFormat="1" applyFont="1" applyFill="1" applyBorder="1" applyAlignment="1" applyProtection="1">
      <alignment horizontal="center" vertical="center" wrapText="1"/>
      <protection locked="0"/>
    </xf>
    <xf numFmtId="0" fontId="100" fillId="5" borderId="90" xfId="1" applyNumberFormat="1" applyFont="1" applyFill="1" applyBorder="1" applyAlignment="1" applyProtection="1">
      <alignment vertical="center" wrapText="1"/>
      <protection locked="0"/>
    </xf>
    <xf numFmtId="9" fontId="28" fillId="5" borderId="90" xfId="344" applyFont="1" applyFill="1" applyBorder="1" applyAlignment="1" applyProtection="1">
      <alignment horizontal="center" vertical="center" wrapText="1"/>
      <protection locked="0"/>
    </xf>
    <xf numFmtId="186" fontId="101" fillId="5" borderId="90" xfId="31855" applyNumberFormat="1" applyFont="1" applyFill="1" applyBorder="1" applyAlignment="1" applyProtection="1">
      <alignment horizontal="right" vertical="center"/>
      <protection locked="0"/>
    </xf>
    <xf numFmtId="0" fontId="66" fillId="0" borderId="77" xfId="0" applyFont="1" applyFill="1" applyBorder="1" applyAlignment="1" applyProtection="1">
      <alignment horizontal="center" vertical="center" wrapText="1"/>
    </xf>
    <xf numFmtId="0" fontId="25" fillId="0" borderId="77" xfId="0" applyFont="1" applyFill="1" applyBorder="1" applyProtection="1"/>
    <xf numFmtId="0" fontId="24" fillId="0" borderId="77" xfId="0" applyFont="1" applyFill="1" applyBorder="1" applyProtection="1"/>
    <xf numFmtId="0" fontId="23" fillId="0" borderId="90" xfId="1" applyNumberFormat="1" applyFont="1" applyFill="1" applyBorder="1" applyAlignment="1" applyProtection="1">
      <alignment horizontal="center" vertical="center" wrapText="1"/>
    </xf>
    <xf numFmtId="0" fontId="59" fillId="0" borderId="0" xfId="0" applyNumberFormat="1" applyFont="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23" fillId="35" borderId="90" xfId="0"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protection locked="0"/>
    </xf>
    <xf numFmtId="186" fontId="58" fillId="0" borderId="90" xfId="1" applyNumberFormat="1" applyFont="1" applyFill="1" applyBorder="1" applyAlignment="1" applyProtection="1">
      <alignment horizontal="right" vertical="center" wrapText="1"/>
      <protection locked="0"/>
    </xf>
    <xf numFmtId="184" fontId="78" fillId="0" borderId="90" xfId="1" applyNumberFormat="1" applyFont="1" applyFill="1" applyBorder="1" applyAlignment="1" applyProtection="1">
      <alignment horizontal="right" vertical="center" wrapText="1"/>
      <protection locked="0"/>
    </xf>
    <xf numFmtId="3" fontId="78" fillId="0" borderId="90" xfId="31855" applyNumberFormat="1" applyFont="1" applyFill="1" applyBorder="1" applyAlignment="1" applyProtection="1">
      <alignment horizontal="center" vertical="center" wrapText="1"/>
      <protection locked="0"/>
    </xf>
    <xf numFmtId="0" fontId="83" fillId="0" borderId="90" xfId="31855" applyFont="1" applyFill="1" applyBorder="1" applyAlignment="1" applyProtection="1">
      <alignment horizontal="center" vertical="center" wrapText="1"/>
    </xf>
    <xf numFmtId="184" fontId="83" fillId="0" borderId="90" xfId="31855" applyNumberFormat="1" applyFont="1" applyFill="1" applyBorder="1" applyAlignment="1" applyProtection="1">
      <alignment horizontal="center" vertical="center" wrapText="1"/>
    </xf>
    <xf numFmtId="0" fontId="83" fillId="0" borderId="90" xfId="31855" applyFont="1" applyFill="1" applyBorder="1" applyAlignment="1" applyProtection="1">
      <alignment wrapText="1"/>
    </xf>
    <xf numFmtId="3" fontId="78" fillId="0" borderId="74" xfId="31855" applyNumberFormat="1" applyFont="1" applyFill="1" applyBorder="1" applyAlignment="1" applyProtection="1">
      <alignment horizontal="center" vertical="center" wrapText="1"/>
    </xf>
    <xf numFmtId="41" fontId="58" fillId="0" borderId="90" xfId="1" applyNumberFormat="1" applyFont="1" applyFill="1" applyBorder="1" applyAlignment="1" applyProtection="1">
      <alignment horizontal="right" vertical="center" wrapText="1"/>
    </xf>
    <xf numFmtId="41" fontId="58" fillId="0" borderId="90" xfId="1" applyNumberFormat="1" applyFont="1" applyFill="1" applyBorder="1" applyAlignment="1" applyProtection="1">
      <alignment horizontal="right" vertical="center" wrapText="1"/>
      <protection locked="0"/>
    </xf>
    <xf numFmtId="41" fontId="58" fillId="0" borderId="90" xfId="0" applyNumberFormat="1" applyFont="1" applyFill="1" applyBorder="1" applyAlignment="1" applyProtection="1">
      <alignment horizontal="right" vertical="center"/>
    </xf>
    <xf numFmtId="3" fontId="59" fillId="0" borderId="90" xfId="0" applyNumberFormat="1" applyFont="1" applyFill="1" applyBorder="1" applyAlignment="1" applyProtection="1">
      <alignment horizontal="left" vertical="center" wrapText="1"/>
    </xf>
    <xf numFmtId="41" fontId="58" fillId="0" borderId="90" xfId="16" applyNumberFormat="1" applyFont="1" applyFill="1" applyBorder="1" applyAlignment="1" applyProtection="1">
      <alignment horizontal="right" vertical="center"/>
      <protection locked="0"/>
    </xf>
    <xf numFmtId="41" fontId="72" fillId="0" borderId="90" xfId="1" applyNumberFormat="1" applyFont="1" applyFill="1" applyBorder="1" applyAlignment="1" applyProtection="1">
      <alignment horizontal="right" vertical="center" wrapText="1"/>
      <protection locked="0"/>
    </xf>
    <xf numFmtId="177" fontId="58" fillId="0" borderId="90" xfId="6" applyNumberFormat="1" applyFont="1" applyFill="1" applyBorder="1" applyAlignment="1" applyProtection="1">
      <alignment horizontal="right" vertical="center" wrapText="1"/>
    </xf>
    <xf numFmtId="178" fontId="58" fillId="0" borderId="90" xfId="4" applyNumberFormat="1" applyFont="1" applyFill="1" applyBorder="1" applyAlignment="1" applyProtection="1">
      <alignment horizontal="right" vertical="center" wrapText="1"/>
    </xf>
    <xf numFmtId="41" fontId="58" fillId="0" borderId="90" xfId="0" applyNumberFormat="1" applyFont="1" applyFill="1" applyBorder="1" applyAlignment="1" applyProtection="1">
      <alignment horizontal="right" vertical="center"/>
      <protection locked="0"/>
    </xf>
    <xf numFmtId="41" fontId="72" fillId="0" borderId="90" xfId="0" applyNumberFormat="1" applyFont="1" applyFill="1" applyBorder="1" applyAlignment="1" applyProtection="1">
      <alignment horizontal="right" vertical="center"/>
      <protection locked="0"/>
    </xf>
    <xf numFmtId="41" fontId="58" fillId="0" borderId="90" xfId="4" applyNumberFormat="1" applyFont="1" applyFill="1" applyBorder="1" applyAlignment="1" applyProtection="1">
      <alignment horizontal="right" vertical="center" wrapText="1"/>
    </xf>
    <xf numFmtId="41" fontId="58" fillId="0" borderId="90" xfId="0" applyNumberFormat="1" applyFont="1" applyFill="1" applyBorder="1" applyAlignment="1" applyProtection="1">
      <alignment horizontal="right" vertical="center" wrapText="1"/>
    </xf>
    <xf numFmtId="3" fontId="58" fillId="0" borderId="77" xfId="0" applyNumberFormat="1" applyFont="1" applyFill="1" applyBorder="1" applyAlignment="1" applyProtection="1">
      <alignment horizontal="left" vertical="center" wrapText="1"/>
    </xf>
    <xf numFmtId="41" fontId="58" fillId="0" borderId="77" xfId="1" applyNumberFormat="1" applyFont="1" applyFill="1" applyBorder="1" applyAlignment="1" applyProtection="1">
      <alignment horizontal="right" vertical="center" wrapText="1"/>
    </xf>
    <xf numFmtId="41" fontId="58" fillId="0" borderId="77" xfId="1" applyNumberFormat="1" applyFont="1" applyFill="1" applyBorder="1" applyAlignment="1" applyProtection="1">
      <alignment horizontal="right" vertical="center" wrapText="1"/>
      <protection locked="0"/>
    </xf>
    <xf numFmtId="3" fontId="58" fillId="0" borderId="79" xfId="0" applyNumberFormat="1" applyFont="1" applyFill="1" applyBorder="1" applyAlignment="1" applyProtection="1">
      <alignment horizontal="center" vertical="center" wrapText="1"/>
    </xf>
    <xf numFmtId="0" fontId="59" fillId="0" borderId="90" xfId="0" applyFont="1" applyFill="1" applyBorder="1" applyAlignment="1" applyProtection="1">
      <alignment horizontal="center" vertical="center"/>
      <protection locked="0"/>
    </xf>
    <xf numFmtId="0" fontId="59" fillId="0" borderId="77" xfId="0" applyFont="1" applyFill="1" applyBorder="1" applyAlignment="1" applyProtection="1">
      <alignment horizontal="center" vertical="center"/>
      <protection locked="0"/>
    </xf>
    <xf numFmtId="187" fontId="23" fillId="0" borderId="90" xfId="1" applyNumberFormat="1" applyFont="1" applyBorder="1" applyAlignment="1" applyProtection="1">
      <alignment horizontal="left" vertical="center" wrapText="1"/>
      <protection locked="0"/>
    </xf>
    <xf numFmtId="184" fontId="78" fillId="0" borderId="90" xfId="1" applyNumberFormat="1" applyFont="1" applyBorder="1" applyAlignment="1" applyProtection="1">
      <alignment horizontal="right" vertical="center" wrapText="1"/>
      <protection locked="0"/>
    </xf>
    <xf numFmtId="189" fontId="78" fillId="0" borderId="90" xfId="1" applyNumberFormat="1" applyFont="1" applyBorder="1" applyAlignment="1" applyProtection="1">
      <alignment horizontal="right" vertical="center" wrapText="1"/>
      <protection locked="0"/>
    </xf>
    <xf numFmtId="180" fontId="23" fillId="0" borderId="90" xfId="1" applyNumberFormat="1" applyFont="1" applyFill="1" applyBorder="1" applyAlignment="1" applyProtection="1">
      <alignment horizontal="left" vertical="center" wrapText="1"/>
      <protection locked="0"/>
    </xf>
    <xf numFmtId="181" fontId="58" fillId="0" borderId="90" xfId="1" applyNumberFormat="1" applyFont="1" applyFill="1" applyBorder="1" applyAlignment="1" applyProtection="1">
      <alignment horizontal="right" vertical="center" wrapText="1"/>
      <protection locked="0"/>
    </xf>
    <xf numFmtId="0" fontId="23" fillId="10" borderId="0" xfId="0" applyFont="1" applyFill="1" applyBorder="1" applyAlignment="1" applyProtection="1">
      <alignment wrapText="1"/>
      <protection locked="0"/>
    </xf>
    <xf numFmtId="180" fontId="23" fillId="0" borderId="90" xfId="22" applyNumberFormat="1" applyFont="1" applyFill="1" applyBorder="1" applyAlignment="1" applyProtection="1">
      <alignment horizontal="left" vertical="center" wrapText="1"/>
      <protection locked="0"/>
    </xf>
    <xf numFmtId="180" fontId="23" fillId="0" borderId="90" xfId="1" applyNumberFormat="1" applyFont="1" applyFill="1" applyBorder="1" applyAlignment="1" applyProtection="1">
      <alignment vertical="center" wrapText="1"/>
      <protection locked="0"/>
    </xf>
    <xf numFmtId="181" fontId="58" fillId="0" borderId="90" xfId="1" applyNumberFormat="1" applyFont="1" applyFill="1" applyBorder="1" applyAlignment="1" applyProtection="1">
      <alignment horizontal="center" vertical="center"/>
      <protection locked="0"/>
    </xf>
    <xf numFmtId="180" fontId="58" fillId="0" borderId="90" xfId="1" applyNumberFormat="1" applyFont="1" applyFill="1" applyBorder="1" applyAlignment="1" applyProtection="1">
      <alignment horizontal="center" vertical="center" wrapText="1"/>
      <protection locked="0"/>
    </xf>
    <xf numFmtId="180" fontId="23" fillId="0" borderId="90" xfId="4" applyNumberFormat="1" applyFont="1" applyFill="1" applyBorder="1" applyAlignment="1" applyProtection="1">
      <alignment horizontal="left" vertical="center" wrapText="1"/>
      <protection locked="0"/>
    </xf>
    <xf numFmtId="180" fontId="23" fillId="0" borderId="90" xfId="0" applyNumberFormat="1" applyFont="1" applyFill="1" applyBorder="1" applyAlignment="1" applyProtection="1">
      <alignment horizontal="left" vertical="center" wrapText="1"/>
      <protection locked="0"/>
    </xf>
    <xf numFmtId="180" fontId="23" fillId="10" borderId="90" xfId="0" applyNumberFormat="1" applyFont="1" applyFill="1" applyBorder="1" applyAlignment="1" applyProtection="1">
      <alignment horizontal="left" vertical="center" wrapText="1"/>
      <protection locked="0"/>
    </xf>
    <xf numFmtId="177" fontId="58" fillId="10" borderId="90" xfId="1" applyNumberFormat="1" applyFont="1" applyFill="1" applyBorder="1" applyAlignment="1" applyProtection="1">
      <alignment horizontal="center" vertical="center"/>
      <protection locked="0"/>
    </xf>
    <xf numFmtId="181" fontId="58" fillId="10" borderId="90" xfId="1" applyNumberFormat="1" applyFont="1" applyFill="1" applyBorder="1" applyAlignment="1" applyProtection="1">
      <alignment horizontal="center" vertical="center"/>
      <protection locked="0"/>
    </xf>
    <xf numFmtId="181" fontId="66" fillId="0" borderId="90" xfId="1" applyNumberFormat="1" applyFont="1" applyFill="1" applyBorder="1" applyAlignment="1" applyProtection="1">
      <alignment horizontal="center" vertical="center"/>
      <protection locked="0"/>
    </xf>
    <xf numFmtId="41" fontId="70" fillId="0" borderId="90" xfId="0" applyNumberFormat="1" applyFont="1" applyFill="1" applyBorder="1" applyAlignment="1" applyProtection="1">
      <alignment horizontal="right" vertical="center"/>
      <protection locked="0"/>
    </xf>
    <xf numFmtId="180" fontId="58" fillId="0" borderId="90" xfId="0" applyNumberFormat="1" applyFont="1" applyFill="1" applyBorder="1" applyAlignment="1" applyProtection="1">
      <alignment horizontal="center" vertical="center" wrapText="1"/>
      <protection locked="0"/>
    </xf>
    <xf numFmtId="180" fontId="23" fillId="0" borderId="77" xfId="0" applyNumberFormat="1" applyFont="1" applyFill="1" applyBorder="1" applyAlignment="1" applyProtection="1">
      <alignment horizontal="left" vertical="center" wrapText="1"/>
      <protection locked="0"/>
    </xf>
    <xf numFmtId="181" fontId="66" fillId="0" borderId="77" xfId="1" applyNumberFormat="1" applyFont="1" applyFill="1" applyBorder="1" applyAlignment="1" applyProtection="1">
      <alignment horizontal="center" vertical="center"/>
      <protection locked="0"/>
    </xf>
    <xf numFmtId="0" fontId="58" fillId="39" borderId="90" xfId="0" applyFont="1" applyFill="1" applyBorder="1" applyAlignment="1" applyProtection="1">
      <alignment horizontal="center" vertical="center" wrapText="1"/>
    </xf>
    <xf numFmtId="0" fontId="35" fillId="0" borderId="90" xfId="0" applyFont="1" applyFill="1" applyBorder="1" applyAlignment="1" applyProtection="1">
      <alignment horizontal="center" vertical="center" wrapText="1"/>
      <protection locked="0"/>
    </xf>
    <xf numFmtId="0" fontId="21" fillId="0" borderId="90" xfId="0" applyFont="1" applyFill="1" applyBorder="1"/>
    <xf numFmtId="0" fontId="58" fillId="39" borderId="90" xfId="0" applyFont="1" applyFill="1" applyBorder="1" applyAlignment="1" applyProtection="1">
      <alignment horizontal="center" vertical="center" wrapText="1"/>
    </xf>
    <xf numFmtId="0" fontId="23" fillId="39" borderId="90" xfId="0" applyFont="1" applyFill="1" applyBorder="1" applyAlignment="1" applyProtection="1">
      <alignment horizontal="center" vertical="center" wrapText="1"/>
    </xf>
    <xf numFmtId="0" fontId="62" fillId="0" borderId="90" xfId="0" applyFont="1" applyFill="1" applyBorder="1" applyAlignment="1" applyProtection="1">
      <alignment horizontal="center" vertical="center" wrapText="1"/>
    </xf>
    <xf numFmtId="3" fontId="59" fillId="9" borderId="74" xfId="1552" applyNumberFormat="1" applyFont="1" applyFill="1" applyBorder="1" applyAlignment="1">
      <alignment horizontal="center" vertical="center"/>
    </xf>
    <xf numFmtId="190" fontId="58" fillId="9" borderId="79" xfId="0" applyNumberFormat="1" applyFont="1" applyFill="1" applyBorder="1" applyAlignment="1">
      <alignment horizontal="center" vertical="center"/>
    </xf>
    <xf numFmtId="3" fontId="59" fillId="9" borderId="87" xfId="1552" applyNumberFormat="1" applyFont="1" applyFill="1" applyBorder="1" applyAlignment="1">
      <alignment horizontal="center" vertical="center"/>
    </xf>
    <xf numFmtId="3" fontId="58" fillId="9" borderId="80" xfId="0" applyNumberFormat="1" applyFont="1" applyFill="1" applyBorder="1" applyAlignment="1">
      <alignment horizontal="center" vertical="center"/>
    </xf>
    <xf numFmtId="0" fontId="87" fillId="10" borderId="104" xfId="1552" applyFont="1" applyFill="1" applyBorder="1" applyAlignment="1">
      <alignment horizontal="center" vertical="center"/>
    </xf>
    <xf numFmtId="0" fontId="88" fillId="10" borderId="104" xfId="1552" applyFont="1" applyFill="1" applyBorder="1" applyAlignment="1">
      <alignment horizontal="center" vertical="center"/>
    </xf>
    <xf numFmtId="0" fontId="87" fillId="0" borderId="104" xfId="1552" applyFont="1" applyFill="1" applyBorder="1" applyAlignment="1">
      <alignment horizontal="center" vertical="center"/>
    </xf>
    <xf numFmtId="0" fontId="87" fillId="0" borderId="105" xfId="1552" applyFont="1" applyFill="1" applyBorder="1" applyAlignment="1">
      <alignment horizontal="center" vertical="center"/>
    </xf>
    <xf numFmtId="3" fontId="59" fillId="45" borderId="75" xfId="1552" applyNumberFormat="1" applyFont="1" applyFill="1" applyBorder="1" applyAlignment="1">
      <alignment horizontal="center" vertical="center"/>
    </xf>
    <xf numFmtId="3" fontId="59" fillId="45" borderId="90" xfId="1552" applyNumberFormat="1" applyFont="1" applyFill="1" applyBorder="1" applyAlignment="1">
      <alignment horizontal="center" vertical="center"/>
    </xf>
    <xf numFmtId="3" fontId="59" fillId="45" borderId="74" xfId="1552" applyNumberFormat="1" applyFont="1" applyFill="1" applyBorder="1" applyAlignment="1">
      <alignment horizontal="center" vertical="center"/>
    </xf>
    <xf numFmtId="3" fontId="58" fillId="45" borderId="76" xfId="0" applyNumberFormat="1" applyFont="1" applyFill="1" applyBorder="1" applyAlignment="1">
      <alignment horizontal="center" vertical="center"/>
    </xf>
    <xf numFmtId="3" fontId="58" fillId="45" borderId="77" xfId="0" applyNumberFormat="1" applyFont="1" applyFill="1" applyBorder="1" applyAlignment="1">
      <alignment horizontal="center" vertical="center"/>
    </xf>
    <xf numFmtId="3" fontId="58" fillId="45" borderId="79" xfId="0" applyNumberFormat="1" applyFont="1" applyFill="1" applyBorder="1" applyAlignment="1">
      <alignment horizontal="center" vertical="center"/>
    </xf>
    <xf numFmtId="0" fontId="24" fillId="37" borderId="75" xfId="0" applyNumberFormat="1" applyFont="1" applyFill="1" applyBorder="1" applyAlignment="1" applyProtection="1">
      <alignment horizontal="center" vertical="center" wrapText="1"/>
    </xf>
    <xf numFmtId="0" fontId="24" fillId="37" borderId="90" xfId="0" applyFont="1" applyFill="1" applyBorder="1" applyAlignment="1" applyProtection="1">
      <alignment horizontal="center" vertical="center" wrapText="1"/>
    </xf>
    <xf numFmtId="0" fontId="58" fillId="4" borderId="90" xfId="0" applyFont="1" applyFill="1" applyBorder="1" applyAlignment="1" applyProtection="1">
      <alignment horizontal="center" vertical="center" wrapText="1"/>
    </xf>
    <xf numFmtId="0" fontId="58" fillId="38" borderId="90" xfId="0" applyFont="1" applyFill="1" applyBorder="1" applyAlignment="1" applyProtection="1">
      <alignment horizontal="center" vertical="center" wrapText="1"/>
    </xf>
    <xf numFmtId="180" fontId="58" fillId="0" borderId="90" xfId="0" applyNumberFormat="1" applyFont="1" applyFill="1" applyBorder="1" applyAlignment="1" applyProtection="1">
      <alignment horizontal="center" vertical="center" wrapText="1"/>
    </xf>
    <xf numFmtId="0" fontId="58" fillId="41" borderId="90" xfId="0" applyNumberFormat="1" applyFont="1" applyFill="1" applyBorder="1" applyAlignment="1" applyProtection="1">
      <alignment horizontal="center" vertical="center" wrapText="1"/>
    </xf>
    <xf numFmtId="0" fontId="58" fillId="36" borderId="90" xfId="0" applyFont="1" applyFill="1" applyBorder="1" applyAlignment="1" applyProtection="1">
      <alignment horizontal="center" vertical="center" wrapText="1"/>
    </xf>
    <xf numFmtId="0" fontId="58" fillId="35" borderId="90" xfId="0" applyFont="1" applyFill="1" applyBorder="1" applyAlignment="1" applyProtection="1">
      <alignment horizontal="center" vertical="center" wrapText="1"/>
    </xf>
    <xf numFmtId="0" fontId="58" fillId="4" borderId="90" xfId="0" applyNumberFormat="1" applyFont="1" applyFill="1" applyBorder="1" applyAlignment="1" applyProtection="1">
      <alignment horizontal="center" vertical="center" wrapText="1"/>
    </xf>
    <xf numFmtId="0" fontId="58" fillId="48" borderId="90" xfId="0" applyFont="1" applyFill="1" applyBorder="1" applyAlignment="1" applyProtection="1">
      <alignment horizontal="center" vertical="center" wrapText="1"/>
    </xf>
    <xf numFmtId="0" fontId="58" fillId="35" borderId="90" xfId="0" applyFont="1" applyFill="1" applyBorder="1" applyAlignment="1" applyProtection="1">
      <alignment horizontal="center" vertical="center"/>
    </xf>
    <xf numFmtId="0" fontId="58" fillId="41" borderId="90" xfId="0" applyFont="1" applyFill="1" applyBorder="1" applyAlignment="1" applyProtection="1">
      <alignment horizontal="center" vertical="center"/>
    </xf>
    <xf numFmtId="0" fontId="58" fillId="43" borderId="90" xfId="0" applyFont="1" applyFill="1" applyBorder="1" applyAlignment="1" applyProtection="1">
      <alignment horizontal="center" vertical="center"/>
    </xf>
    <xf numFmtId="0" fontId="58" fillId="33" borderId="74" xfId="0" applyFont="1" applyFill="1" applyBorder="1" applyAlignment="1" applyProtection="1">
      <alignment horizontal="center" vertical="center" wrapText="1"/>
    </xf>
    <xf numFmtId="0" fontId="58" fillId="33" borderId="70" xfId="0" applyFont="1" applyFill="1" applyBorder="1" applyAlignment="1" applyProtection="1">
      <alignment horizontal="center" vertical="center" wrapText="1"/>
    </xf>
    <xf numFmtId="0" fontId="58" fillId="33" borderId="63" xfId="0" applyFont="1" applyFill="1" applyBorder="1" applyAlignment="1" applyProtection="1">
      <alignment horizontal="center" vertical="center" wrapText="1"/>
    </xf>
    <xf numFmtId="0" fontId="25" fillId="0" borderId="0" xfId="0" applyFont="1" applyBorder="1" applyAlignment="1" applyProtection="1">
      <alignment horizontal="center" wrapText="1"/>
    </xf>
    <xf numFmtId="3" fontId="23" fillId="0" borderId="90" xfId="0" applyNumberFormat="1" applyFont="1" applyFill="1" applyBorder="1" applyAlignment="1" applyProtection="1">
      <alignment horizontal="left" vertical="center" wrapText="1"/>
    </xf>
    <xf numFmtId="0" fontId="23" fillId="54" borderId="90" xfId="0" applyFont="1" applyFill="1" applyBorder="1" applyAlignment="1" applyProtection="1">
      <alignment horizontal="center" vertical="center" wrapText="1"/>
    </xf>
    <xf numFmtId="185" fontId="58" fillId="0" borderId="90" xfId="31855" applyNumberFormat="1" applyFont="1" applyFill="1" applyBorder="1" applyAlignment="1" applyProtection="1">
      <alignment horizontal="center" vertical="center" wrapText="1"/>
      <protection locked="0"/>
    </xf>
    <xf numFmtId="188" fontId="58" fillId="0" borderId="90" xfId="1" applyNumberFormat="1" applyFont="1" applyFill="1" applyBorder="1" applyAlignment="1" applyProtection="1">
      <alignment horizontal="right" vertical="center" wrapText="1"/>
      <protection locked="0"/>
    </xf>
    <xf numFmtId="9" fontId="23" fillId="59" borderId="90" xfId="344" applyFont="1" applyFill="1" applyBorder="1" applyAlignment="1" applyProtection="1">
      <alignment horizontal="center" vertical="center" wrapText="1"/>
      <protection locked="0"/>
    </xf>
    <xf numFmtId="0" fontId="23" fillId="0" borderId="90" xfId="31855" applyFont="1" applyBorder="1" applyAlignment="1" applyProtection="1">
      <alignment horizontal="left" vertical="center" wrapText="1"/>
    </xf>
    <xf numFmtId="0" fontId="80" fillId="0" borderId="90" xfId="31855" applyFont="1" applyBorder="1" applyAlignment="1" applyProtection="1">
      <alignment horizontal="center" vertical="center"/>
      <protection locked="0"/>
    </xf>
    <xf numFmtId="0" fontId="81" fillId="0" borderId="90" xfId="31855" applyFont="1" applyBorder="1" applyAlignment="1" applyProtection="1">
      <alignment horizontal="center" vertical="center"/>
      <protection locked="0"/>
    </xf>
    <xf numFmtId="0" fontId="80" fillId="0" borderId="90" xfId="31855" applyFont="1" applyBorder="1" applyAlignment="1" applyProtection="1">
      <alignment horizontal="center" vertical="center" wrapText="1"/>
      <protection locked="0"/>
    </xf>
    <xf numFmtId="184" fontId="23" fillId="0" borderId="90" xfId="31855" applyNumberFormat="1" applyFont="1" applyBorder="1" applyAlignment="1" applyProtection="1">
      <alignment horizontal="center" vertical="center" wrapText="1"/>
    </xf>
    <xf numFmtId="0" fontId="23" fillId="0" borderId="90" xfId="31855" applyFont="1" applyBorder="1" applyAlignment="1" applyProtection="1">
      <alignment wrapText="1"/>
    </xf>
    <xf numFmtId="0" fontId="0" fillId="0" borderId="90" xfId="31855" applyFont="1" applyBorder="1" applyAlignment="1" applyProtection="1">
      <protection locked="0"/>
    </xf>
    <xf numFmtId="0" fontId="28" fillId="0" borderId="90" xfId="31855" applyFont="1" applyBorder="1" applyAlignment="1" applyProtection="1">
      <alignment horizontal="center" vertical="center" wrapText="1"/>
    </xf>
    <xf numFmtId="0" fontId="77" fillId="60" borderId="90" xfId="31855" applyFont="1" applyFill="1" applyBorder="1" applyAlignment="1" applyProtection="1">
      <alignment horizontal="center" vertical="center"/>
    </xf>
    <xf numFmtId="0" fontId="26" fillId="60" borderId="90" xfId="31855" applyFont="1" applyFill="1" applyBorder="1" applyAlignment="1" applyProtection="1">
      <alignment horizontal="center" vertical="center" wrapText="1"/>
    </xf>
    <xf numFmtId="9" fontId="23" fillId="61" borderId="90" xfId="344" applyFont="1" applyFill="1" applyBorder="1" applyAlignment="1" applyProtection="1">
      <alignment horizontal="center" vertical="center" wrapText="1"/>
      <protection locked="0"/>
    </xf>
    <xf numFmtId="0" fontId="23" fillId="0" borderId="90" xfId="0" applyFont="1" applyFill="1" applyBorder="1" applyAlignment="1" applyProtection="1">
      <alignment wrapText="1"/>
    </xf>
    <xf numFmtId="0" fontId="23" fillId="0" borderId="90" xfId="0" applyFont="1" applyBorder="1" applyAlignment="1" applyProtection="1">
      <alignment wrapText="1"/>
    </xf>
    <xf numFmtId="0" fontId="23" fillId="5" borderId="90" xfId="1" applyNumberFormat="1" applyFont="1" applyFill="1" applyBorder="1" applyAlignment="1" applyProtection="1">
      <alignment horizontal="left" vertical="center" wrapText="1"/>
      <protection locked="0"/>
    </xf>
    <xf numFmtId="180" fontId="58" fillId="5" borderId="90" xfId="1" applyNumberFormat="1" applyFont="1" applyFill="1" applyBorder="1" applyAlignment="1" applyProtection="1">
      <alignment horizontal="left" vertical="center" wrapText="1"/>
      <protection locked="0"/>
    </xf>
    <xf numFmtId="187" fontId="58" fillId="5" borderId="90" xfId="1" applyNumberFormat="1" applyFont="1" applyFill="1" applyBorder="1" applyAlignment="1" applyProtection="1">
      <alignment horizontal="center" vertical="center" wrapText="1"/>
      <protection locked="0"/>
    </xf>
    <xf numFmtId="180" fontId="70" fillId="5" borderId="90" xfId="31857" applyNumberFormat="1" applyFont="1" applyFill="1" applyBorder="1" applyAlignment="1" applyProtection="1">
      <alignment horizontal="center" vertical="center"/>
      <protection locked="0"/>
    </xf>
    <xf numFmtId="183" fontId="66" fillId="5" borderId="90" xfId="31855" applyNumberFormat="1" applyFont="1" applyFill="1" applyBorder="1" applyAlignment="1" applyProtection="1">
      <alignment horizontal="center" vertical="center" wrapText="1"/>
      <protection locked="0"/>
    </xf>
    <xf numFmtId="187" fontId="84" fillId="5" borderId="90" xfId="31855" applyNumberFormat="1" applyFont="1" applyFill="1" applyBorder="1" applyAlignment="1" applyProtection="1">
      <alignment horizontal="center" vertical="center" wrapText="1"/>
      <protection locked="0"/>
    </xf>
    <xf numFmtId="0" fontId="77" fillId="5" borderId="90" xfId="31855" applyNumberFormat="1" applyFont="1" applyFill="1" applyBorder="1" applyAlignment="1" applyProtection="1">
      <alignment horizontal="left" vertical="center" wrapText="1"/>
      <protection locked="0"/>
    </xf>
    <xf numFmtId="0" fontId="64" fillId="5" borderId="90" xfId="31857" applyNumberFormat="1" applyFont="1" applyFill="1" applyBorder="1" applyAlignment="1" applyProtection="1">
      <alignment horizontal="left" vertical="center" wrapText="1"/>
      <protection locked="0"/>
    </xf>
    <xf numFmtId="0" fontId="23" fillId="0" borderId="90" xfId="0" applyFont="1" applyFill="1" applyBorder="1" applyAlignment="1" applyProtection="1">
      <alignment vertical="center"/>
    </xf>
    <xf numFmtId="0" fontId="23" fillId="0" borderId="90" xfId="0" applyFont="1" applyFill="1" applyBorder="1" applyProtection="1"/>
    <xf numFmtId="0" fontId="28" fillId="0" borderId="90" xfId="0" applyFont="1" applyFill="1" applyBorder="1" applyProtection="1"/>
    <xf numFmtId="187" fontId="23" fillId="0" borderId="90" xfId="1" applyNumberFormat="1" applyFont="1" applyFill="1" applyBorder="1" applyAlignment="1" applyProtection="1">
      <alignment horizontal="center" vertical="center" wrapText="1"/>
      <protection hidden="1"/>
    </xf>
    <xf numFmtId="10" fontId="28" fillId="5" borderId="90" xfId="1" applyNumberFormat="1" applyFont="1" applyFill="1" applyBorder="1" applyAlignment="1" applyProtection="1">
      <alignment horizontal="center" vertical="center" wrapText="1"/>
      <protection locked="0"/>
    </xf>
    <xf numFmtId="0" fontId="83" fillId="0" borderId="90" xfId="31855" applyFont="1" applyFill="1" applyBorder="1" applyAlignment="1" applyProtection="1">
      <alignment horizontal="left" vertical="center" wrapText="1"/>
      <protection hidden="1"/>
    </xf>
    <xf numFmtId="0" fontId="83" fillId="0" borderId="90" xfId="31855" applyFont="1" applyBorder="1" applyAlignment="1" applyProtection="1">
      <alignment horizontal="center" vertical="center" wrapText="1"/>
      <protection hidden="1"/>
    </xf>
    <xf numFmtId="184" fontId="83" fillId="0" borderId="90" xfId="31855" applyNumberFormat="1" applyFont="1" applyBorder="1" applyAlignment="1" applyProtection="1">
      <alignment horizontal="center" vertical="center" wrapText="1"/>
      <protection hidden="1"/>
    </xf>
    <xf numFmtId="0" fontId="83" fillId="0" borderId="90" xfId="31855" applyFont="1" applyBorder="1" applyAlignment="1" applyProtection="1">
      <alignment wrapText="1"/>
      <protection hidden="1"/>
    </xf>
    <xf numFmtId="3" fontId="58" fillId="10" borderId="74" xfId="0" applyNumberFormat="1" applyFont="1" applyFill="1" applyBorder="1" applyAlignment="1" applyProtection="1">
      <alignment horizontal="center" vertical="center" wrapText="1"/>
      <protection hidden="1"/>
    </xf>
    <xf numFmtId="0" fontId="23" fillId="10" borderId="90" xfId="0" applyFont="1" applyFill="1" applyBorder="1" applyProtection="1"/>
    <xf numFmtId="0" fontId="28" fillId="10" borderId="90" xfId="0" applyFont="1" applyFill="1" applyBorder="1" applyProtection="1"/>
    <xf numFmtId="0" fontId="23" fillId="0" borderId="90" xfId="31855" applyFont="1" applyFill="1" applyBorder="1" applyAlignment="1" applyProtection="1">
      <alignment horizontal="left" vertical="center" wrapText="1"/>
    </xf>
    <xf numFmtId="0" fontId="23" fillId="0" borderId="90" xfId="0" applyFont="1" applyBorder="1" applyProtection="1"/>
    <xf numFmtId="0" fontId="28" fillId="0" borderId="90" xfId="0" applyFont="1" applyBorder="1" applyProtection="1"/>
    <xf numFmtId="0" fontId="23" fillId="5" borderId="90" xfId="0" applyNumberFormat="1" applyFont="1" applyFill="1" applyBorder="1" applyAlignment="1" applyProtection="1">
      <alignment horizontal="center" vertical="center" wrapText="1"/>
      <protection locked="0"/>
    </xf>
    <xf numFmtId="0" fontId="59" fillId="0" borderId="90" xfId="0" applyFont="1" applyBorder="1" applyAlignment="1" applyProtection="1">
      <alignment horizontal="center" vertical="center"/>
      <protection locked="0"/>
    </xf>
    <xf numFmtId="0" fontId="59" fillId="5" borderId="90" xfId="0" applyNumberFormat="1" applyFont="1" applyFill="1" applyBorder="1" applyAlignment="1" applyProtection="1">
      <alignment horizontal="center" vertical="center"/>
      <protection locked="0"/>
    </xf>
    <xf numFmtId="0" fontId="76" fillId="5" borderId="90" xfId="31855" applyFont="1" applyFill="1" applyBorder="1" applyAlignment="1" applyProtection="1">
      <alignment horizontal="center" vertical="center"/>
      <protection locked="0"/>
    </xf>
    <xf numFmtId="180" fontId="34" fillId="5" borderId="90" xfId="0" applyNumberFormat="1" applyFont="1" applyFill="1" applyBorder="1" applyAlignment="1" applyProtection="1">
      <alignment horizontal="center"/>
      <protection locked="0"/>
    </xf>
    <xf numFmtId="0" fontId="34" fillId="5" borderId="90" xfId="0" applyNumberFormat="1" applyFont="1" applyFill="1" applyBorder="1" applyAlignment="1" applyProtection="1">
      <alignment horizontal="center"/>
      <protection locked="0"/>
    </xf>
    <xf numFmtId="0" fontId="76" fillId="5" borderId="90" xfId="31855" applyFont="1" applyFill="1" applyBorder="1" applyAlignment="1" applyProtection="1">
      <alignment horizontal="left" vertical="center" wrapText="1"/>
      <protection locked="0"/>
    </xf>
    <xf numFmtId="0" fontId="34" fillId="5" borderId="90" xfId="0" applyFont="1" applyFill="1" applyBorder="1" applyAlignment="1" applyProtection="1">
      <alignment horizontal="center"/>
      <protection locked="0"/>
    </xf>
    <xf numFmtId="0" fontId="59" fillId="5" borderId="90" xfId="0" applyFont="1" applyFill="1" applyBorder="1" applyAlignment="1" applyProtection="1">
      <alignment horizontal="center"/>
      <protection locked="0"/>
    </xf>
    <xf numFmtId="0" fontId="23" fillId="0" borderId="90" xfId="0" applyNumberFormat="1" applyFont="1" applyFill="1" applyBorder="1" applyAlignment="1" applyProtection="1">
      <alignment horizontal="left"/>
    </xf>
    <xf numFmtId="0" fontId="23" fillId="0" borderId="90" xfId="0" applyNumberFormat="1" applyFont="1" applyBorder="1" applyAlignment="1" applyProtection="1">
      <alignment horizontal="left" wrapText="1"/>
      <protection locked="0"/>
    </xf>
    <xf numFmtId="0" fontId="58" fillId="0" borderId="90" xfId="0" applyFont="1" applyFill="1" applyBorder="1" applyAlignment="1" applyProtection="1">
      <alignment horizontal="center" vertical="center"/>
      <protection locked="0"/>
    </xf>
    <xf numFmtId="0" fontId="76" fillId="0" borderId="90" xfId="31855" applyFont="1" applyFill="1" applyBorder="1" applyAlignment="1" applyProtection="1">
      <alignment horizontal="center" vertical="center"/>
    </xf>
    <xf numFmtId="14" fontId="34" fillId="0" borderId="90" xfId="0" applyNumberFormat="1" applyFont="1" applyFill="1" applyBorder="1" applyAlignment="1" applyProtection="1">
      <alignment horizontal="center" vertical="center"/>
    </xf>
    <xf numFmtId="0" fontId="62" fillId="0" borderId="90" xfId="0" applyFont="1" applyFill="1" applyBorder="1" applyAlignment="1" applyProtection="1">
      <alignment horizontal="center" vertical="center"/>
      <protection locked="0"/>
    </xf>
    <xf numFmtId="0" fontId="34" fillId="0" borderId="90" xfId="0" applyNumberFormat="1" applyFont="1" applyFill="1" applyBorder="1" applyAlignment="1" applyProtection="1">
      <alignment horizontal="center" vertical="center"/>
    </xf>
    <xf numFmtId="0" fontId="34" fillId="5" borderId="90" xfId="0" applyNumberFormat="1" applyFont="1" applyFill="1" applyBorder="1" applyAlignment="1" applyProtection="1">
      <alignment horizontal="center" vertical="center"/>
      <protection locked="0"/>
    </xf>
    <xf numFmtId="0" fontId="69" fillId="0" borderId="90" xfId="0" applyFont="1" applyFill="1" applyBorder="1" applyAlignment="1" applyProtection="1">
      <alignment horizontal="center" vertical="center" wrapText="1"/>
    </xf>
    <xf numFmtId="0" fontId="21" fillId="0" borderId="90" xfId="0" applyFont="1" applyFill="1" applyBorder="1" applyProtection="1"/>
    <xf numFmtId="0" fontId="0" fillId="0" borderId="90" xfId="0" applyFill="1" applyBorder="1" applyProtection="1"/>
    <xf numFmtId="0" fontId="58" fillId="5" borderId="90" xfId="0" applyFont="1" applyFill="1" applyBorder="1" applyProtection="1">
      <protection locked="0"/>
    </xf>
    <xf numFmtId="10" fontId="58" fillId="5" borderId="90" xfId="6" applyNumberFormat="1" applyFont="1" applyFill="1" applyBorder="1" applyAlignment="1" applyProtection="1">
      <alignment horizontal="center" vertical="center" wrapText="1"/>
      <protection locked="0"/>
    </xf>
    <xf numFmtId="0" fontId="58" fillId="0" borderId="90" xfId="22" applyNumberFormat="1" applyFont="1" applyFill="1" applyBorder="1" applyAlignment="1" applyProtection="1">
      <alignment horizontal="left" vertical="center" wrapText="1"/>
      <protection hidden="1"/>
    </xf>
    <xf numFmtId="0" fontId="58" fillId="0" borderId="90" xfId="0" applyFont="1" applyFill="1" applyBorder="1" applyAlignment="1" applyProtection="1">
      <alignment wrapText="1"/>
      <protection hidden="1"/>
    </xf>
    <xf numFmtId="3" fontId="58" fillId="0" borderId="74" xfId="0" applyNumberFormat="1" applyFont="1" applyBorder="1" applyAlignment="1" applyProtection="1">
      <alignment horizontal="center" vertical="center" wrapText="1"/>
      <protection hidden="1"/>
    </xf>
    <xf numFmtId="0" fontId="58" fillId="0" borderId="90" xfId="1" applyNumberFormat="1" applyFont="1" applyFill="1" applyBorder="1" applyAlignment="1" applyProtection="1">
      <alignment horizontal="left" vertical="center" wrapText="1"/>
      <protection hidden="1"/>
    </xf>
    <xf numFmtId="41" fontId="59" fillId="0" borderId="90" xfId="0" applyNumberFormat="1" applyFont="1" applyFill="1" applyBorder="1" applyAlignment="1" applyProtection="1">
      <alignment horizontal="right" vertical="center" wrapText="1"/>
      <protection hidden="1"/>
    </xf>
    <xf numFmtId="187" fontId="23" fillId="0" borderId="77" xfId="1" applyNumberFormat="1" applyFont="1" applyFill="1" applyBorder="1" applyAlignment="1" applyProtection="1">
      <alignment horizontal="center" vertical="center" wrapText="1"/>
      <protection hidden="1"/>
    </xf>
    <xf numFmtId="10" fontId="58" fillId="5" borderId="77" xfId="1" applyNumberFormat="1" applyFont="1" applyFill="1" applyBorder="1" applyAlignment="1" applyProtection="1">
      <alignment horizontal="center" vertical="center" wrapText="1"/>
      <protection locked="0"/>
    </xf>
    <xf numFmtId="0" fontId="58" fillId="0" borderId="77" xfId="1" applyNumberFormat="1" applyFont="1" applyFill="1" applyBorder="1" applyAlignment="1" applyProtection="1">
      <alignment horizontal="left" vertical="center" wrapText="1"/>
      <protection hidden="1"/>
    </xf>
    <xf numFmtId="41" fontId="59" fillId="5" borderId="77" xfId="0" applyNumberFormat="1" applyFont="1" applyFill="1" applyBorder="1" applyAlignment="1" applyProtection="1">
      <alignment horizontal="right" vertical="center"/>
      <protection locked="0"/>
    </xf>
    <xf numFmtId="0" fontId="58" fillId="0" borderId="77" xfId="0" applyFont="1" applyFill="1" applyBorder="1" applyAlignment="1" applyProtection="1">
      <alignment horizontal="center" vertical="center" wrapText="1"/>
      <protection hidden="1"/>
    </xf>
    <xf numFmtId="0" fontId="58" fillId="0" borderId="77" xfId="0" applyFont="1" applyFill="1" applyBorder="1" applyAlignment="1" applyProtection="1">
      <alignment wrapText="1"/>
      <protection hidden="1"/>
    </xf>
    <xf numFmtId="3" fontId="58" fillId="0" borderId="79" xfId="0" applyNumberFormat="1" applyFont="1" applyBorder="1" applyAlignment="1" applyProtection="1">
      <alignment horizontal="center" vertical="center" wrapText="1"/>
      <protection hidden="1"/>
    </xf>
    <xf numFmtId="0" fontId="23" fillId="5" borderId="90" xfId="0" applyNumberFormat="1" applyFont="1" applyFill="1" applyBorder="1" applyAlignment="1" applyProtection="1">
      <alignment wrapText="1"/>
      <protection locked="0"/>
    </xf>
    <xf numFmtId="14" fontId="34" fillId="5" borderId="90" xfId="0" applyNumberFormat="1" applyFont="1" applyFill="1" applyBorder="1" applyAlignment="1" applyProtection="1">
      <alignment horizontal="center" vertical="center"/>
      <protection locked="0"/>
    </xf>
    <xf numFmtId="14" fontId="76" fillId="0" borderId="90" xfId="31855" applyNumberFormat="1" applyFont="1" applyFill="1" applyBorder="1" applyAlignment="1" applyProtection="1">
      <alignment horizontal="center" vertical="center"/>
    </xf>
    <xf numFmtId="14" fontId="76" fillId="5" borderId="90" xfId="31855" applyNumberFormat="1" applyFont="1" applyFill="1" applyBorder="1" applyAlignment="1" applyProtection="1">
      <alignment horizontal="center" vertical="center"/>
      <protection locked="0"/>
    </xf>
    <xf numFmtId="1" fontId="58" fillId="0" borderId="90" xfId="0" applyNumberFormat="1" applyFont="1" applyFill="1" applyBorder="1" applyAlignment="1" applyProtection="1">
      <alignment horizontal="center" vertical="center" wrapText="1"/>
      <protection locked="0"/>
    </xf>
    <xf numFmtId="1" fontId="58" fillId="0" borderId="90" xfId="0" applyNumberFormat="1" applyFont="1" applyBorder="1" applyAlignment="1" applyProtection="1">
      <alignment horizontal="center" vertical="center" wrapText="1"/>
      <protection locked="0"/>
    </xf>
    <xf numFmtId="180" fontId="76" fillId="5" borderId="90" xfId="31855" applyNumberFormat="1" applyFont="1" applyFill="1" applyBorder="1" applyAlignment="1" applyProtection="1">
      <alignment horizontal="center" vertical="center"/>
      <protection locked="0"/>
    </xf>
    <xf numFmtId="41" fontId="70" fillId="10" borderId="90" xfId="0" applyNumberFormat="1" applyFont="1" applyFill="1" applyBorder="1" applyAlignment="1" applyProtection="1">
      <alignment horizontal="right" vertical="center" wrapText="1"/>
    </xf>
    <xf numFmtId="0" fontId="66" fillId="10" borderId="90" xfId="0" applyFont="1" applyFill="1" applyBorder="1" applyAlignment="1" applyProtection="1">
      <alignment horizontal="center" vertical="center" wrapText="1"/>
    </xf>
    <xf numFmtId="0" fontId="21" fillId="10" borderId="90" xfId="0" applyFont="1" applyFill="1" applyBorder="1" applyProtection="1"/>
    <xf numFmtId="0" fontId="0" fillId="10" borderId="90" xfId="0" applyFill="1" applyBorder="1" applyProtection="1"/>
    <xf numFmtId="0" fontId="69" fillId="10" borderId="90" xfId="0" applyFont="1" applyFill="1" applyBorder="1" applyAlignment="1" applyProtection="1">
      <alignment horizontal="center" vertical="center" wrapText="1"/>
    </xf>
    <xf numFmtId="0" fontId="21" fillId="10" borderId="90" xfId="0" applyFont="1" applyFill="1" applyBorder="1" applyAlignment="1" applyProtection="1"/>
    <xf numFmtId="0" fontId="0" fillId="10" borderId="90" xfId="0" applyFill="1" applyBorder="1" applyAlignment="1" applyProtection="1"/>
    <xf numFmtId="9" fontId="62" fillId="61" borderId="90" xfId="344" applyFont="1" applyFill="1" applyBorder="1" applyAlignment="1" applyProtection="1">
      <alignment horizontal="center" vertical="center" wrapText="1"/>
      <protection locked="0"/>
    </xf>
    <xf numFmtId="10" fontId="58" fillId="5" borderId="77" xfId="29" applyNumberFormat="1" applyFont="1" applyFill="1" applyBorder="1" applyAlignment="1" applyProtection="1">
      <alignment horizontal="center" vertical="center" wrapText="1"/>
      <protection locked="0"/>
    </xf>
    <xf numFmtId="0" fontId="23" fillId="0" borderId="77" xfId="1" applyNumberFormat="1" applyFont="1" applyFill="1" applyBorder="1" applyAlignment="1" applyProtection="1">
      <alignment horizontal="left" vertical="center" wrapText="1"/>
    </xf>
    <xf numFmtId="180" fontId="58" fillId="5" borderId="77" xfId="1" applyNumberFormat="1" applyFont="1" applyFill="1" applyBorder="1" applyAlignment="1" applyProtection="1">
      <alignment horizontal="left" vertical="center" wrapText="1"/>
      <protection locked="0"/>
    </xf>
    <xf numFmtId="41" fontId="70" fillId="5" borderId="77" xfId="0" applyNumberFormat="1" applyFont="1" applyFill="1" applyBorder="1" applyAlignment="1" applyProtection="1">
      <alignment horizontal="right" vertical="center"/>
      <protection locked="0"/>
    </xf>
    <xf numFmtId="41" fontId="107" fillId="5" borderId="90" xfId="0" applyNumberFormat="1" applyFont="1" applyFill="1" applyBorder="1" applyAlignment="1" applyProtection="1">
      <alignment horizontal="right" vertical="center"/>
      <protection locked="0"/>
    </xf>
    <xf numFmtId="41" fontId="70" fillId="10" borderId="77" xfId="0" applyNumberFormat="1" applyFont="1" applyFill="1" applyBorder="1" applyAlignment="1" applyProtection="1">
      <alignment horizontal="right" vertical="center" wrapText="1"/>
    </xf>
    <xf numFmtId="0" fontId="66" fillId="10" borderId="77" xfId="0" applyFont="1" applyFill="1" applyBorder="1" applyAlignment="1" applyProtection="1">
      <alignment horizontal="center" vertical="center" wrapText="1"/>
    </xf>
    <xf numFmtId="0" fontId="21" fillId="10" borderId="77" xfId="0" applyFont="1" applyFill="1" applyBorder="1" applyProtection="1"/>
    <xf numFmtId="0" fontId="0" fillId="10" borderId="77" xfId="0" applyFill="1" applyBorder="1" applyProtection="1"/>
    <xf numFmtId="0" fontId="34" fillId="0" borderId="90" xfId="0" applyFont="1" applyFill="1" applyBorder="1" applyAlignment="1">
      <alignment vertical="center" wrapText="1"/>
    </xf>
    <xf numFmtId="3" fontId="23" fillId="10" borderId="62" xfId="1547" applyNumberFormat="1" applyFont="1" applyFill="1" applyBorder="1" applyAlignment="1" applyProtection="1">
      <alignment horizontal="left" vertical="center" wrapText="1"/>
    </xf>
    <xf numFmtId="0" fontId="34" fillId="0" borderId="90" xfId="0" applyFont="1" applyFill="1" applyBorder="1" applyAlignment="1">
      <alignment horizontal="justify" vertical="center" wrapText="1"/>
    </xf>
    <xf numFmtId="3" fontId="59" fillId="10" borderId="90" xfId="0" applyNumberFormat="1" applyFont="1" applyFill="1" applyBorder="1" applyAlignment="1" applyProtection="1">
      <alignment horizontal="center" vertical="center" wrapText="1"/>
    </xf>
    <xf numFmtId="3" fontId="23" fillId="10" borderId="66" xfId="1547" applyNumberFormat="1" applyFont="1" applyFill="1" applyBorder="1" applyAlignment="1" applyProtection="1">
      <alignment horizontal="center" vertical="center" wrapText="1"/>
    </xf>
    <xf numFmtId="3" fontId="58" fillId="10" borderId="66" xfId="1547" applyNumberFormat="1" applyFont="1" applyFill="1" applyBorder="1" applyAlignment="1" applyProtection="1">
      <alignment vertical="center" wrapText="1"/>
    </xf>
    <xf numFmtId="3" fontId="58" fillId="10" borderId="62" xfId="1547" applyNumberFormat="1" applyFont="1" applyFill="1" applyBorder="1" applyAlignment="1" applyProtection="1">
      <alignment horizontal="left" vertical="center" wrapText="1"/>
    </xf>
    <xf numFmtId="3" fontId="58" fillId="0" borderId="77" xfId="0" applyNumberFormat="1" applyFont="1" applyFill="1" applyBorder="1" applyAlignment="1" applyProtection="1">
      <alignment horizontal="center" vertical="center" wrapText="1"/>
      <protection locked="0"/>
    </xf>
    <xf numFmtId="182" fontId="62" fillId="0" borderId="90" xfId="1" applyNumberFormat="1" applyFont="1" applyFill="1" applyBorder="1" applyAlignment="1" applyProtection="1">
      <alignment horizontal="right" vertical="center" wrapText="1"/>
      <protection locked="0"/>
    </xf>
    <xf numFmtId="182" fontId="66" fillId="0" borderId="90" xfId="1" applyNumberFormat="1" applyFont="1" applyFill="1" applyBorder="1" applyAlignment="1" applyProtection="1">
      <alignment horizontal="right" vertical="center" wrapText="1"/>
      <protection locked="0"/>
    </xf>
    <xf numFmtId="182" fontId="69" fillId="0" borderId="90" xfId="1" applyNumberFormat="1" applyFont="1" applyFill="1" applyBorder="1" applyAlignment="1" applyProtection="1">
      <alignment horizontal="right" vertical="center" wrapText="1"/>
      <protection locked="0"/>
    </xf>
    <xf numFmtId="182" fontId="66" fillId="0" borderId="77" xfId="1" applyNumberFormat="1" applyFont="1" applyFill="1" applyBorder="1" applyAlignment="1" applyProtection="1">
      <alignment horizontal="right" vertical="center" wrapText="1"/>
      <protection locked="0"/>
    </xf>
    <xf numFmtId="185" fontId="58" fillId="0" borderId="77" xfId="31855" applyNumberFormat="1" applyFont="1" applyFill="1" applyBorder="1" applyAlignment="1" applyProtection="1">
      <alignment horizontal="center" vertical="center" wrapText="1"/>
      <protection locked="0"/>
    </xf>
    <xf numFmtId="188" fontId="58" fillId="0" borderId="77" xfId="1" applyNumberFormat="1" applyFont="1" applyFill="1" applyBorder="1" applyAlignment="1" applyProtection="1">
      <alignment horizontal="right" vertical="center" wrapText="1"/>
      <protection locked="0"/>
    </xf>
    <xf numFmtId="0" fontId="63" fillId="0" borderId="87" xfId="0" applyFont="1" applyFill="1" applyBorder="1" applyAlignment="1">
      <alignment horizontal="center" vertical="center" wrapText="1"/>
    </xf>
    <xf numFmtId="0" fontId="66" fillId="5" borderId="90" xfId="0" applyFont="1" applyFill="1" applyBorder="1" applyAlignment="1" applyProtection="1">
      <alignment horizontal="center" vertical="center" wrapText="1"/>
      <protection locked="0"/>
    </xf>
    <xf numFmtId="187" fontId="58" fillId="5" borderId="90" xfId="1" applyNumberFormat="1" applyFont="1" applyFill="1" applyBorder="1" applyAlignment="1" applyProtection="1">
      <alignment horizontal="left" vertical="center" wrapText="1"/>
      <protection locked="0"/>
    </xf>
    <xf numFmtId="0" fontId="58" fillId="10" borderId="0" xfId="0" applyNumberFormat="1" applyFont="1" applyFill="1" applyBorder="1" applyAlignment="1" applyProtection="1">
      <alignment horizontal="left" wrapText="1"/>
      <protection locked="0"/>
    </xf>
    <xf numFmtId="0" fontId="58" fillId="0" borderId="0" xfId="0" applyNumberFormat="1" applyFont="1" applyBorder="1" applyAlignment="1" applyProtection="1">
      <alignment horizontal="left" wrapText="1"/>
      <protection locked="0"/>
    </xf>
    <xf numFmtId="0" fontId="34" fillId="5" borderId="90" xfId="0" applyFont="1" applyFill="1" applyBorder="1" applyAlignment="1" applyProtection="1">
      <alignment horizontal="center"/>
    </xf>
    <xf numFmtId="9" fontId="62" fillId="61" borderId="77" xfId="344" applyFont="1" applyFill="1" applyBorder="1" applyAlignment="1" applyProtection="1">
      <alignment horizontal="center" vertical="center" wrapText="1"/>
      <protection locked="0"/>
    </xf>
    <xf numFmtId="0" fontId="23" fillId="5" borderId="77" xfId="1" applyNumberFormat="1" applyFont="1" applyFill="1" applyBorder="1" applyAlignment="1" applyProtection="1">
      <alignment vertical="center" wrapText="1"/>
      <protection locked="0"/>
    </xf>
    <xf numFmtId="0" fontId="23" fillId="36" borderId="90" xfId="0" applyFont="1" applyFill="1" applyBorder="1" applyAlignment="1" applyProtection="1">
      <alignment horizontal="center" vertical="center" wrapText="1"/>
    </xf>
    <xf numFmtId="0" fontId="23" fillId="38" borderId="90"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wrapText="1"/>
    </xf>
    <xf numFmtId="0" fontId="23" fillId="41" borderId="90" xfId="0" applyFont="1" applyFill="1" applyBorder="1" applyAlignment="1" applyProtection="1">
      <alignment horizontal="center" vertical="center" wrapText="1"/>
    </xf>
    <xf numFmtId="0" fontId="23" fillId="41" borderId="90" xfId="0" applyNumberFormat="1" applyFont="1" applyFill="1" applyBorder="1" applyAlignment="1" applyProtection="1">
      <alignment horizontal="center" vertical="center" wrapText="1"/>
    </xf>
    <xf numFmtId="187" fontId="23" fillId="0" borderId="90" xfId="1" applyNumberFormat="1"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protection locked="0" hidden="1"/>
    </xf>
    <xf numFmtId="0" fontId="34" fillId="10" borderId="90" xfId="0" applyNumberFormat="1" applyFont="1" applyFill="1" applyBorder="1" applyAlignment="1" applyProtection="1">
      <alignment horizontal="center"/>
      <protection locked="0"/>
    </xf>
    <xf numFmtId="14" fontId="76" fillId="5" borderId="90" xfId="31855" applyNumberFormat="1" applyFont="1" applyFill="1" applyBorder="1" applyAlignment="1" applyProtection="1">
      <alignment horizontal="center" vertical="center"/>
    </xf>
    <xf numFmtId="0" fontId="34" fillId="5" borderId="90" xfId="0" applyNumberFormat="1" applyFont="1" applyFill="1" applyBorder="1" applyAlignment="1" applyProtection="1">
      <alignment horizontal="center"/>
    </xf>
    <xf numFmtId="187" fontId="23" fillId="5" borderId="90" xfId="1" applyNumberFormat="1" applyFont="1" applyFill="1" applyBorder="1" applyAlignment="1" applyProtection="1">
      <alignment horizontal="center" vertical="center" wrapText="1"/>
    </xf>
    <xf numFmtId="9" fontId="23" fillId="61" borderId="90" xfId="344" applyFont="1" applyFill="1" applyBorder="1" applyAlignment="1" applyProtection="1">
      <alignment horizontal="center" vertical="center" wrapText="1"/>
    </xf>
    <xf numFmtId="0" fontId="63" fillId="10" borderId="0" xfId="31856" applyFont="1" applyFill="1" applyBorder="1" applyAlignment="1" applyProtection="1">
      <alignment horizontal="left" vertical="center"/>
    </xf>
    <xf numFmtId="0" fontId="63" fillId="10" borderId="0" xfId="31856" applyFont="1" applyFill="1" applyProtection="1">
      <alignment vertical="center"/>
      <protection locked="0"/>
    </xf>
    <xf numFmtId="180" fontId="70" fillId="0" borderId="90" xfId="31857" applyNumberFormat="1" applyFont="1" applyFill="1" applyBorder="1" applyAlignment="1" applyProtection="1">
      <alignment horizontal="center" vertical="center"/>
      <protection locked="0"/>
    </xf>
    <xf numFmtId="0" fontId="35" fillId="10" borderId="0" xfId="31856" applyFont="1" applyFill="1" applyBorder="1" applyAlignment="1" applyProtection="1">
      <alignment horizontal="left" vertical="center"/>
    </xf>
    <xf numFmtId="0" fontId="35" fillId="10" borderId="0" xfId="31856" applyFont="1" applyFill="1" applyAlignment="1">
      <alignment horizontal="left" vertical="center"/>
    </xf>
    <xf numFmtId="0" fontId="23" fillId="0" borderId="90" xfId="1547" applyFont="1" applyFill="1" applyBorder="1" applyAlignment="1" applyProtection="1">
      <alignment horizontal="left" vertical="center" wrapText="1"/>
    </xf>
    <xf numFmtId="9" fontId="23" fillId="61" borderId="77" xfId="344" applyFont="1" applyFill="1" applyBorder="1" applyAlignment="1" applyProtection="1">
      <alignment horizontal="center" vertical="center" wrapText="1"/>
      <protection locked="0"/>
    </xf>
    <xf numFmtId="191" fontId="23" fillId="56" borderId="90" xfId="1" applyNumberFormat="1" applyFont="1" applyFill="1" applyBorder="1" applyAlignment="1" applyProtection="1">
      <alignment vertical="center" wrapText="1"/>
      <protection locked="0"/>
    </xf>
    <xf numFmtId="3" fontId="23" fillId="0" borderId="90" xfId="1547" applyNumberFormat="1" applyFont="1" applyFill="1" applyBorder="1" applyAlignment="1" applyProtection="1">
      <alignment horizontal="left" vertical="center" wrapText="1"/>
    </xf>
    <xf numFmtId="0" fontId="63" fillId="0" borderId="90" xfId="0" applyFont="1" applyBorder="1" applyAlignment="1">
      <alignment horizontal="center" vertical="center" wrapText="1"/>
    </xf>
    <xf numFmtId="0" fontId="63" fillId="0" borderId="87" xfId="0" applyFont="1" applyBorder="1" applyAlignment="1">
      <alignment horizontal="center" vertical="center" wrapText="1"/>
    </xf>
    <xf numFmtId="3" fontId="24" fillId="8" borderId="91" xfId="0" applyNumberFormat="1" applyFont="1" applyFill="1" applyBorder="1"/>
    <xf numFmtId="3" fontId="24" fillId="8" borderId="81" xfId="0" applyNumberFormat="1" applyFont="1" applyFill="1" applyBorder="1" applyAlignment="1">
      <alignment horizontal="center" vertical="center"/>
    </xf>
    <xf numFmtId="3" fontId="24" fillId="0" borderId="82" xfId="0" applyNumberFormat="1" applyFont="1" applyFill="1" applyBorder="1" applyAlignment="1">
      <alignment horizontal="center" vertical="center"/>
    </xf>
    <xf numFmtId="3" fontId="24" fillId="0" borderId="77" xfId="0" applyNumberFormat="1" applyFont="1" applyFill="1" applyBorder="1" applyAlignment="1">
      <alignment horizontal="center" vertical="center"/>
    </xf>
    <xf numFmtId="0" fontId="63" fillId="8" borderId="91" xfId="0" applyFont="1" applyFill="1" applyBorder="1" applyAlignment="1">
      <alignment horizontal="center" vertical="center" wrapText="1"/>
    </xf>
    <xf numFmtId="187" fontId="84" fillId="0" borderId="90" xfId="31855" applyNumberFormat="1" applyFont="1" applyFill="1" applyBorder="1" applyAlignment="1" applyProtection="1">
      <alignment horizontal="center" vertical="center" wrapText="1"/>
      <protection locked="0"/>
    </xf>
    <xf numFmtId="183" fontId="66" fillId="0" borderId="90" xfId="31855" applyNumberFormat="1" applyFont="1" applyFill="1" applyBorder="1" applyAlignment="1" applyProtection="1">
      <alignment horizontal="center" vertical="center" wrapText="1"/>
      <protection locked="0"/>
    </xf>
    <xf numFmtId="177" fontId="70" fillId="0" borderId="90" xfId="31857" applyNumberFormat="1" applyFont="1" applyFill="1" applyBorder="1" applyAlignment="1" applyProtection="1">
      <alignment horizontal="center" vertical="center"/>
      <protection locked="0"/>
    </xf>
    <xf numFmtId="187" fontId="69" fillId="0" borderId="90" xfId="31855" applyNumberFormat="1" applyFont="1" applyFill="1" applyBorder="1" applyAlignment="1" applyProtection="1">
      <alignment horizontal="center" vertical="center" wrapText="1"/>
      <protection locked="0"/>
    </xf>
    <xf numFmtId="177" fontId="86" fillId="0" borderId="90" xfId="31857" applyNumberFormat="1" applyFont="1" applyFill="1" applyBorder="1" applyAlignment="1" applyProtection="1">
      <alignment horizontal="center" vertical="center"/>
      <protection locked="0"/>
    </xf>
    <xf numFmtId="3" fontId="24" fillId="0" borderId="80" xfId="0" applyNumberFormat="1" applyFont="1" applyFill="1" applyBorder="1" applyAlignment="1">
      <alignment horizontal="center" vertical="center"/>
    </xf>
    <xf numFmtId="0" fontId="35" fillId="0" borderId="89" xfId="0" applyFont="1" applyFill="1" applyBorder="1" applyAlignment="1">
      <alignment horizontal="center" vertical="center" wrapText="1"/>
    </xf>
    <xf numFmtId="0" fontId="58" fillId="5" borderId="90" xfId="0" applyFont="1" applyFill="1" applyBorder="1" applyAlignment="1" applyProtection="1">
      <alignment horizontal="center" vertical="center" wrapText="1"/>
      <protection locked="0"/>
    </xf>
    <xf numFmtId="0" fontId="64" fillId="0" borderId="90" xfId="0" applyFont="1" applyBorder="1" applyAlignment="1" applyProtection="1">
      <alignment horizontal="left" vertical="center" wrapText="1"/>
    </xf>
    <xf numFmtId="179" fontId="70" fillId="0" borderId="90" xfId="1" applyNumberFormat="1" applyFont="1" applyBorder="1" applyAlignment="1" applyProtection="1">
      <alignment horizontal="center" vertical="center"/>
    </xf>
    <xf numFmtId="179" fontId="70" fillId="0" borderId="68" xfId="1" applyNumberFormat="1" applyFont="1" applyBorder="1" applyAlignment="1" applyProtection="1">
      <alignment horizontal="center" vertical="center"/>
    </xf>
    <xf numFmtId="180" fontId="66" fillId="5" borderId="90" xfId="31855" applyNumberFormat="1" applyFont="1" applyFill="1" applyBorder="1" applyAlignment="1" applyProtection="1">
      <alignment horizontal="center" vertical="center" wrapText="1"/>
      <protection locked="0"/>
    </xf>
    <xf numFmtId="3" fontId="26" fillId="0" borderId="90" xfId="0" applyNumberFormat="1" applyFont="1" applyBorder="1" applyAlignment="1" applyProtection="1">
      <alignment horizontal="left" vertical="center" wrapText="1"/>
    </xf>
    <xf numFmtId="180" fontId="59" fillId="0" borderId="91" xfId="0" applyNumberFormat="1" applyFont="1" applyFill="1" applyBorder="1" applyAlignment="1" applyProtection="1">
      <alignment horizontal="center" vertical="center" wrapText="1"/>
      <protection locked="0"/>
    </xf>
    <xf numFmtId="0" fontId="23" fillId="5" borderId="0" xfId="0" applyFont="1" applyFill="1" applyBorder="1" applyProtection="1">
      <protection locked="0"/>
    </xf>
    <xf numFmtId="187" fontId="84" fillId="5" borderId="87" xfId="31855" applyNumberFormat="1" applyFont="1" applyFill="1" applyBorder="1" applyAlignment="1" applyProtection="1">
      <alignment horizontal="center" vertical="center" wrapText="1"/>
      <protection locked="0"/>
    </xf>
    <xf numFmtId="180" fontId="23" fillId="0" borderId="68" xfId="0" applyNumberFormat="1" applyFont="1" applyFill="1" applyBorder="1" applyAlignment="1" applyProtection="1">
      <alignment horizontal="center" vertical="center" wrapText="1"/>
    </xf>
    <xf numFmtId="180" fontId="23" fillId="5" borderId="68" xfId="0" applyNumberFormat="1" applyFont="1" applyFill="1" applyBorder="1" applyAlignment="1" applyProtection="1">
      <alignment horizontal="center" vertical="center" wrapText="1"/>
      <protection locked="0"/>
    </xf>
    <xf numFmtId="191" fontId="23" fillId="5" borderId="90" xfId="1" applyNumberFormat="1" applyFont="1" applyFill="1" applyBorder="1" applyAlignment="1" applyProtection="1">
      <alignment vertical="center" wrapText="1"/>
      <protection locked="0"/>
    </xf>
    <xf numFmtId="10" fontId="58" fillId="56" borderId="90" xfId="344" applyNumberFormat="1" applyFont="1" applyFill="1" applyBorder="1" applyAlignment="1" applyProtection="1">
      <alignment horizontal="center" vertical="center" wrapText="1"/>
      <protection locked="0"/>
    </xf>
    <xf numFmtId="0" fontId="109" fillId="60" borderId="90" xfId="31855" applyFont="1" applyFill="1" applyBorder="1" applyAlignment="1" applyProtection="1">
      <alignment horizontal="center" vertical="center"/>
    </xf>
    <xf numFmtId="0" fontId="110" fillId="60" borderId="90" xfId="31855" applyFont="1" applyFill="1" applyBorder="1" applyAlignment="1" applyProtection="1">
      <alignment horizontal="center" vertical="center" wrapText="1"/>
    </xf>
    <xf numFmtId="184" fontId="110" fillId="60" borderId="90" xfId="31855" applyNumberFormat="1" applyFont="1" applyFill="1" applyBorder="1" applyAlignment="1" applyProtection="1">
      <alignment horizontal="center" vertical="center"/>
    </xf>
    <xf numFmtId="187" fontId="66" fillId="56" borderId="90" xfId="31855" applyNumberFormat="1" applyFont="1" applyFill="1" applyBorder="1" applyAlignment="1" applyProtection="1">
      <alignment horizontal="center" vertical="center" wrapText="1"/>
      <protection locked="0"/>
    </xf>
    <xf numFmtId="183" fontId="66" fillId="56" borderId="90" xfId="31855" applyNumberFormat="1" applyFont="1" applyFill="1" applyBorder="1" applyAlignment="1" applyProtection="1">
      <alignment horizontal="center" vertical="center" wrapText="1"/>
      <protection locked="0"/>
    </xf>
    <xf numFmtId="0" fontId="26" fillId="0" borderId="90" xfId="31855" applyFont="1" applyBorder="1" applyAlignment="1" applyProtection="1">
      <alignment horizontal="center" vertical="center" wrapText="1"/>
    </xf>
    <xf numFmtId="0" fontId="77" fillId="56" borderId="90" xfId="31855" applyFont="1" applyFill="1" applyBorder="1" applyAlignment="1" applyProtection="1">
      <alignment horizontal="left" vertical="center" wrapText="1"/>
      <protection locked="0"/>
    </xf>
    <xf numFmtId="9" fontId="112" fillId="60" borderId="0" xfId="31855" applyNumberFormat="1" applyFont="1" applyFill="1" applyBorder="1" applyAlignment="1" applyProtection="1">
      <alignment horizontal="center" vertical="center"/>
    </xf>
    <xf numFmtId="0" fontId="16" fillId="60" borderId="0" xfId="31855" applyFont="1" applyFill="1" applyBorder="1" applyAlignment="1" applyProtection="1"/>
    <xf numFmtId="0" fontId="77" fillId="0" borderId="90" xfId="31855" applyFont="1" applyBorder="1" applyAlignment="1" applyProtection="1">
      <alignment horizontal="left" vertical="center" wrapText="1"/>
    </xf>
    <xf numFmtId="179" fontId="110" fillId="0" borderId="90" xfId="1" applyNumberFormat="1" applyFont="1" applyBorder="1" applyAlignment="1" applyProtection="1">
      <alignment horizontal="center" vertical="center"/>
    </xf>
    <xf numFmtId="179" fontId="110" fillId="0" borderId="68" xfId="1" applyNumberFormat="1" applyFont="1" applyBorder="1" applyAlignment="1" applyProtection="1">
      <alignment horizontal="center" vertical="center"/>
    </xf>
    <xf numFmtId="187" fontId="111" fillId="0" borderId="90" xfId="31855" applyNumberFormat="1" applyFont="1" applyBorder="1" applyAlignment="1" applyProtection="1">
      <alignment horizontal="center" vertical="center" wrapText="1"/>
      <protection locked="0"/>
    </xf>
    <xf numFmtId="183" fontId="111" fillId="0" borderId="90" xfId="31855" applyNumberFormat="1" applyFont="1" applyBorder="1" applyAlignment="1" applyProtection="1">
      <alignment horizontal="center" vertical="center" wrapText="1"/>
      <protection locked="0"/>
    </xf>
    <xf numFmtId="184" fontId="82" fillId="0" borderId="90" xfId="31855" applyNumberFormat="1" applyFont="1" applyBorder="1" applyAlignment="1" applyProtection="1">
      <alignment horizontal="center" vertical="center"/>
      <protection locked="0"/>
    </xf>
    <xf numFmtId="0" fontId="58" fillId="39" borderId="90" xfId="0" applyFont="1" applyFill="1" applyBorder="1" applyAlignment="1" applyProtection="1">
      <alignment horizontal="center" vertical="center" wrapText="1"/>
    </xf>
    <xf numFmtId="0" fontId="35" fillId="0" borderId="0" xfId="31875" applyFont="1" applyAlignment="1">
      <alignment vertical="center" wrapText="1"/>
    </xf>
    <xf numFmtId="0" fontId="113" fillId="0" borderId="90" xfId="31875" applyFont="1" applyBorder="1" applyAlignment="1">
      <alignment horizontal="center" vertical="center" wrapText="1"/>
    </xf>
    <xf numFmtId="0" fontId="114" fillId="0" borderId="90" xfId="31875" applyFont="1" applyBorder="1" applyAlignment="1">
      <alignment horizontal="center" vertical="center" wrapText="1"/>
    </xf>
    <xf numFmtId="0" fontId="63" fillId="0" borderId="90" xfId="31875" applyFont="1" applyBorder="1" applyAlignment="1">
      <alignment horizontal="center" vertical="center" wrapText="1"/>
    </xf>
    <xf numFmtId="0" fontId="35" fillId="0" borderId="90" xfId="31875" applyFont="1" applyBorder="1" applyAlignment="1">
      <alignment horizontal="center" vertical="center" wrapText="1"/>
    </xf>
    <xf numFmtId="0" fontId="63" fillId="0" borderId="0" xfId="31875" applyFont="1" applyAlignment="1">
      <alignment vertical="center" wrapText="1"/>
    </xf>
    <xf numFmtId="0" fontId="35" fillId="0" borderId="0" xfId="31875" applyFont="1" applyAlignment="1">
      <alignment horizontal="center" vertical="center" wrapText="1"/>
    </xf>
    <xf numFmtId="0" fontId="58" fillId="0" borderId="74" xfId="2" applyFont="1" applyFill="1" applyBorder="1" applyAlignment="1" applyProtection="1">
      <alignment horizontal="center" vertical="center" wrapText="1"/>
    </xf>
    <xf numFmtId="0" fontId="58" fillId="0" borderId="74" xfId="0" applyFont="1" applyFill="1" applyBorder="1" applyAlignment="1" applyProtection="1">
      <alignment horizontal="center" vertical="center" wrapText="1"/>
    </xf>
    <xf numFmtId="0" fontId="58" fillId="0" borderId="79" xfId="0" applyFont="1" applyFill="1" applyBorder="1" applyAlignment="1" applyProtection="1">
      <alignment horizontal="center" vertical="center" wrapText="1"/>
    </xf>
    <xf numFmtId="0" fontId="58" fillId="0" borderId="87" xfId="31855" applyFont="1" applyBorder="1" applyAlignment="1" applyProtection="1">
      <alignment horizontal="center" vertical="center" wrapText="1"/>
    </xf>
    <xf numFmtId="0" fontId="58" fillId="0" borderId="90" xfId="31855" applyFont="1" applyBorder="1" applyAlignment="1" applyProtection="1">
      <alignment horizontal="center" vertical="center" wrapText="1"/>
    </xf>
    <xf numFmtId="0" fontId="62" fillId="0" borderId="90" xfId="0" applyFont="1" applyFill="1" applyBorder="1" applyAlignment="1" applyProtection="1">
      <alignment horizontal="left" vertical="center" wrapText="1"/>
    </xf>
    <xf numFmtId="0" fontId="23" fillId="0" borderId="90" xfId="0" applyFont="1" applyFill="1" applyBorder="1" applyAlignment="1" applyProtection="1">
      <alignment horizontal="left" vertical="center" wrapText="1"/>
    </xf>
    <xf numFmtId="0" fontId="21" fillId="0" borderId="90"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wrapText="1"/>
    </xf>
    <xf numFmtId="3" fontId="23" fillId="0" borderId="90" xfId="0" applyNumberFormat="1" applyFont="1" applyFill="1" applyBorder="1" applyAlignment="1" applyProtection="1">
      <alignment horizontal="center" vertical="center" wrapText="1"/>
    </xf>
    <xf numFmtId="0" fontId="23" fillId="5" borderId="66" xfId="1" applyNumberFormat="1" applyFont="1" applyFill="1" applyBorder="1" applyAlignment="1" applyProtection="1">
      <alignment horizontal="center" vertical="center" wrapText="1"/>
      <protection locked="0"/>
    </xf>
    <xf numFmtId="0" fontId="23" fillId="10" borderId="90" xfId="20" applyNumberFormat="1" applyFont="1" applyFill="1" applyBorder="1" applyAlignment="1" applyProtection="1">
      <alignment horizontal="left" vertical="center" wrapText="1"/>
    </xf>
    <xf numFmtId="180" fontId="34" fillId="5" borderId="90" xfId="0" applyNumberFormat="1" applyFont="1" applyFill="1" applyBorder="1" applyAlignment="1" applyProtection="1">
      <alignment horizontal="center" vertical="center"/>
      <protection locked="0"/>
    </xf>
    <xf numFmtId="180" fontId="23" fillId="0" borderId="90" xfId="0" applyNumberFormat="1" applyFont="1" applyBorder="1" applyAlignment="1" applyProtection="1">
      <alignment horizontal="left" wrapText="1"/>
      <protection locked="0"/>
    </xf>
    <xf numFmtId="3" fontId="34" fillId="0" borderId="90" xfId="1547" applyNumberFormat="1" applyFont="1" applyFill="1" applyBorder="1" applyAlignment="1" applyProtection="1">
      <alignment horizontal="center" vertical="center" wrapText="1"/>
    </xf>
    <xf numFmtId="3" fontId="23" fillId="0" borderId="90" xfId="1547" applyNumberFormat="1" applyFont="1" applyFill="1" applyBorder="1" applyAlignment="1" applyProtection="1">
      <alignment horizontal="center" vertical="center" wrapText="1"/>
    </xf>
    <xf numFmtId="0" fontId="34" fillId="0" borderId="90" xfId="2" applyNumberFormat="1" applyFont="1" applyFill="1" applyBorder="1" applyAlignment="1" applyProtection="1">
      <alignment horizontal="center" vertical="center" wrapText="1"/>
    </xf>
    <xf numFmtId="3" fontId="58" fillId="0" borderId="90" xfId="1547" applyNumberFormat="1" applyFont="1" applyFill="1" applyBorder="1" applyAlignment="1" applyProtection="1">
      <alignment horizontal="left" vertical="center" wrapText="1"/>
    </xf>
    <xf numFmtId="186" fontId="78" fillId="0" borderId="90" xfId="1" applyNumberFormat="1" applyFont="1" applyFill="1" applyBorder="1" applyAlignment="1" applyProtection="1">
      <alignment horizontal="right" vertical="center" wrapText="1"/>
    </xf>
    <xf numFmtId="179" fontId="59" fillId="0" borderId="90" xfId="1547" applyNumberFormat="1" applyFont="1" applyFill="1" applyBorder="1" applyAlignment="1" applyProtection="1">
      <alignment horizontal="right" vertical="center" wrapText="1"/>
    </xf>
    <xf numFmtId="186" fontId="23" fillId="0" borderId="90" xfId="1" applyNumberFormat="1" applyFont="1" applyFill="1" applyBorder="1" applyAlignment="1" applyProtection="1">
      <alignment horizontal="right" vertical="center" wrapText="1"/>
    </xf>
    <xf numFmtId="180" fontId="23" fillId="0" borderId="90" xfId="1" quotePrefix="1" applyNumberFormat="1" applyFont="1" applyFill="1" applyBorder="1" applyAlignment="1" applyProtection="1">
      <alignment horizontal="center" vertical="center" wrapText="1"/>
      <protection locked="0"/>
    </xf>
    <xf numFmtId="180" fontId="23" fillId="0" borderId="90" xfId="1" applyNumberFormat="1" applyFont="1" applyFill="1" applyBorder="1" applyAlignment="1" applyProtection="1">
      <alignment horizontal="center" vertical="center" wrapText="1"/>
      <protection locked="0"/>
    </xf>
    <xf numFmtId="180" fontId="23" fillId="0" borderId="90" xfId="6" applyNumberFormat="1" applyFont="1" applyFill="1" applyBorder="1" applyAlignment="1" applyProtection="1">
      <alignment horizontal="center" vertical="center" wrapText="1"/>
      <protection locked="0"/>
    </xf>
    <xf numFmtId="10" fontId="58" fillId="0" borderId="90" xfId="29" applyNumberFormat="1" applyFont="1" applyFill="1" applyBorder="1" applyAlignment="1" applyProtection="1">
      <alignment horizontal="center" vertical="center" wrapText="1"/>
      <protection locked="0"/>
    </xf>
    <xf numFmtId="0" fontId="23" fillId="0" borderId="90" xfId="1" applyNumberFormat="1" applyFont="1" applyFill="1" applyBorder="1" applyAlignment="1" applyProtection="1">
      <alignment horizontal="center" vertical="center" wrapText="1"/>
      <protection locked="0"/>
    </xf>
    <xf numFmtId="9" fontId="23" fillId="0" borderId="90" xfId="344" applyFont="1" applyFill="1" applyBorder="1" applyAlignment="1" applyProtection="1">
      <alignment horizontal="center" vertical="center" wrapText="1"/>
      <protection locked="0"/>
    </xf>
    <xf numFmtId="0" fontId="23" fillId="0" borderId="90" xfId="1" applyNumberFormat="1" applyFont="1" applyFill="1" applyBorder="1" applyAlignment="1" applyProtection="1">
      <alignment vertical="center" wrapText="1"/>
      <protection locked="0"/>
    </xf>
    <xf numFmtId="0" fontId="58" fillId="0" borderId="87" xfId="31855" applyFont="1" applyFill="1" applyBorder="1" applyAlignment="1" applyProtection="1">
      <alignment horizontal="center" vertical="center" wrapText="1"/>
    </xf>
    <xf numFmtId="0" fontId="23" fillId="0" borderId="90" xfId="31855" applyFont="1" applyFill="1" applyBorder="1" applyAlignment="1" applyProtection="1">
      <alignment horizontal="center" vertical="center" wrapText="1"/>
    </xf>
    <xf numFmtId="0" fontId="58" fillId="0" borderId="90" xfId="0" applyFont="1" applyFill="1" applyBorder="1" applyAlignment="1" applyProtection="1">
      <alignment horizontal="left" vertical="center" wrapText="1"/>
    </xf>
    <xf numFmtId="180" fontId="22" fillId="10" borderId="90" xfId="0" applyNumberFormat="1" applyFont="1" applyFill="1" applyBorder="1" applyAlignment="1">
      <alignment horizontal="center" vertical="center" wrapText="1"/>
    </xf>
    <xf numFmtId="0" fontId="22" fillId="10" borderId="0" xfId="0" applyFont="1" applyFill="1" applyBorder="1" applyAlignment="1">
      <alignment wrapText="1"/>
    </xf>
    <xf numFmtId="0" fontId="22" fillId="0" borderId="0" xfId="0" applyFont="1" applyBorder="1"/>
    <xf numFmtId="0" fontId="118" fillId="5" borderId="3" xfId="0" applyFont="1" applyFill="1" applyBorder="1" applyAlignment="1">
      <alignment horizontal="center" vertical="center" wrapText="1"/>
    </xf>
    <xf numFmtId="0" fontId="118" fillId="5" borderId="7" xfId="0" applyFont="1" applyFill="1" applyBorder="1" applyAlignment="1">
      <alignment horizontal="center" vertical="center" wrapText="1"/>
    </xf>
    <xf numFmtId="0" fontId="118" fillId="5" borderId="7" xfId="0" applyFont="1" applyFill="1" applyBorder="1" applyAlignment="1">
      <alignment horizontal="left" vertical="center" wrapText="1"/>
    </xf>
    <xf numFmtId="192" fontId="118" fillId="5" borderId="7" xfId="0" applyNumberFormat="1" applyFont="1" applyFill="1" applyBorder="1" applyAlignment="1">
      <alignment horizontal="center" vertical="center" wrapText="1"/>
    </xf>
    <xf numFmtId="38" fontId="118" fillId="5" borderId="7" xfId="0" applyNumberFormat="1" applyFont="1" applyFill="1" applyBorder="1" applyAlignment="1">
      <alignment horizontal="center" vertical="center" wrapText="1"/>
    </xf>
    <xf numFmtId="0" fontId="119" fillId="5" borderId="7" xfId="0" applyFont="1" applyFill="1" applyBorder="1" applyAlignment="1">
      <alignment vertical="center" wrapText="1"/>
    </xf>
    <xf numFmtId="0" fontId="118" fillId="5" borderId="7" xfId="0" applyFont="1" applyFill="1" applyBorder="1" applyAlignment="1">
      <alignment vertical="center" wrapText="1"/>
    </xf>
    <xf numFmtId="0" fontId="118" fillId="5" borderId="113" xfId="0" applyFont="1" applyFill="1" applyBorder="1" applyAlignment="1">
      <alignment vertical="center" wrapText="1"/>
    </xf>
    <xf numFmtId="0" fontId="22" fillId="0" borderId="75" xfId="0" applyFont="1" applyBorder="1" applyAlignment="1">
      <alignment vertical="center" wrapText="1"/>
    </xf>
    <xf numFmtId="0" fontId="22" fillId="0" borderId="90" xfId="0" applyFont="1" applyBorder="1" applyAlignment="1">
      <alignment vertical="center" wrapText="1"/>
    </xf>
    <xf numFmtId="3" fontId="22" fillId="0" borderId="90" xfId="0" applyNumberFormat="1" applyFont="1" applyBorder="1" applyAlignment="1">
      <alignment vertical="center" wrapText="1"/>
    </xf>
    <xf numFmtId="10" fontId="22" fillId="0" borderId="90" xfId="0" applyNumberFormat="1" applyFont="1" applyBorder="1" applyAlignment="1">
      <alignment vertical="center" wrapText="1"/>
    </xf>
    <xf numFmtId="41" fontId="22" fillId="0" borderId="90" xfId="0" applyNumberFormat="1" applyFont="1" applyBorder="1" applyAlignment="1">
      <alignment vertical="center" wrapText="1"/>
    </xf>
    <xf numFmtId="0" fontId="22" fillId="0" borderId="90" xfId="0" applyFont="1" applyBorder="1" applyAlignment="1">
      <alignment vertical="center"/>
    </xf>
    <xf numFmtId="0" fontId="31" fillId="0" borderId="74" xfId="31878" applyBorder="1" applyAlignment="1">
      <alignment vertical="center" wrapText="1"/>
    </xf>
    <xf numFmtId="0" fontId="23" fillId="12" borderId="7" xfId="0" applyFont="1" applyFill="1" applyBorder="1" applyAlignment="1" applyProtection="1">
      <alignment horizontal="center" vertical="center" wrapText="1"/>
    </xf>
    <xf numFmtId="0" fontId="23" fillId="12" borderId="90" xfId="0" applyFont="1" applyFill="1" applyBorder="1" applyAlignment="1" applyProtection="1">
      <alignment horizontal="center" vertical="center" wrapText="1"/>
    </xf>
    <xf numFmtId="0" fontId="58" fillId="39" borderId="2" xfId="0" applyFont="1" applyFill="1" applyBorder="1" applyAlignment="1" applyProtection="1">
      <alignment horizontal="center" vertical="center" wrapText="1"/>
    </xf>
    <xf numFmtId="0" fontId="58" fillId="39" borderId="6" xfId="0" applyFont="1" applyFill="1" applyBorder="1" applyAlignment="1" applyProtection="1">
      <alignment horizontal="center" vertical="center" wrapText="1"/>
    </xf>
    <xf numFmtId="0" fontId="58" fillId="39" borderId="72" xfId="0" applyFont="1" applyFill="1" applyBorder="1" applyAlignment="1" applyProtection="1">
      <alignment horizontal="center" vertical="center" wrapText="1"/>
    </xf>
    <xf numFmtId="0" fontId="58" fillId="39" borderId="46" xfId="0" applyFont="1" applyFill="1" applyBorder="1" applyAlignment="1" applyProtection="1">
      <alignment horizontal="center" vertical="center" wrapText="1"/>
    </xf>
    <xf numFmtId="0" fontId="58" fillId="39" borderId="53" xfId="0" applyFont="1" applyFill="1" applyBorder="1" applyAlignment="1" applyProtection="1">
      <alignment horizontal="center" vertical="center" wrapText="1"/>
    </xf>
    <xf numFmtId="0" fontId="58" fillId="39" borderId="49" xfId="0" applyFont="1" applyFill="1" applyBorder="1" applyAlignment="1" applyProtection="1">
      <alignment horizontal="center" vertical="center" wrapText="1"/>
    </xf>
    <xf numFmtId="0" fontId="58" fillId="39" borderId="68" xfId="0" applyFont="1" applyFill="1" applyBorder="1" applyAlignment="1" applyProtection="1">
      <alignment horizontal="center" vertical="center" wrapText="1"/>
    </xf>
    <xf numFmtId="0" fontId="58" fillId="39" borderId="69" xfId="0" applyFont="1" applyFill="1" applyBorder="1" applyAlignment="1" applyProtection="1">
      <alignment horizontal="center" vertical="center" wrapText="1"/>
    </xf>
    <xf numFmtId="0" fontId="58" fillId="39" borderId="87" xfId="0" applyFont="1" applyFill="1" applyBorder="1" applyAlignment="1" applyProtection="1">
      <alignment horizontal="center" vertical="center" wrapText="1"/>
    </xf>
    <xf numFmtId="0" fontId="23" fillId="39" borderId="68" xfId="0" applyFont="1" applyFill="1" applyBorder="1" applyAlignment="1" applyProtection="1">
      <alignment horizontal="center" vertical="center" wrapText="1"/>
    </xf>
    <xf numFmtId="0" fontId="23" fillId="39" borderId="69" xfId="0" applyFont="1" applyFill="1" applyBorder="1" applyAlignment="1" applyProtection="1">
      <alignment horizontal="center" vertical="center" wrapText="1"/>
    </xf>
    <xf numFmtId="0" fontId="23" fillId="39" borderId="87" xfId="0" applyFont="1" applyFill="1" applyBorder="1" applyAlignment="1" applyProtection="1">
      <alignment horizontal="center" vertical="center" wrapText="1"/>
    </xf>
    <xf numFmtId="0" fontId="23" fillId="39" borderId="8" xfId="0" applyFont="1" applyFill="1" applyBorder="1" applyAlignment="1" applyProtection="1">
      <alignment horizontal="center" vertical="center" wrapText="1"/>
    </xf>
    <xf numFmtId="0" fontId="23" fillId="39" borderId="71" xfId="0" applyFont="1" applyFill="1" applyBorder="1" applyAlignment="1" applyProtection="1">
      <alignment horizontal="center" vertical="center" wrapText="1"/>
    </xf>
    <xf numFmtId="0" fontId="23" fillId="39" borderId="73" xfId="0" applyFont="1" applyFill="1" applyBorder="1" applyAlignment="1" applyProtection="1">
      <alignment horizontal="center" vertical="center" wrapText="1"/>
    </xf>
    <xf numFmtId="0" fontId="58" fillId="39" borderId="7" xfId="0" applyFont="1" applyFill="1" applyBorder="1" applyAlignment="1" applyProtection="1">
      <alignment horizontal="center" vertical="center" wrapText="1"/>
    </xf>
    <xf numFmtId="0" fontId="58" fillId="39" borderId="90"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3" fillId="4" borderId="90" xfId="0" applyFont="1" applyFill="1" applyBorder="1" applyAlignment="1" applyProtection="1">
      <alignment horizontal="center" vertical="center" wrapText="1"/>
    </xf>
    <xf numFmtId="0" fontId="23" fillId="39" borderId="7" xfId="0" applyFont="1" applyFill="1" applyBorder="1" applyAlignment="1" applyProtection="1">
      <alignment horizontal="center" vertical="center" wrapText="1"/>
    </xf>
    <xf numFmtId="0" fontId="23" fillId="39" borderId="90" xfId="0" applyFont="1" applyFill="1" applyBorder="1" applyAlignment="1" applyProtection="1">
      <alignment horizontal="center" vertical="center" wrapText="1"/>
    </xf>
    <xf numFmtId="0" fontId="23" fillId="36" borderId="7" xfId="0" applyFont="1" applyFill="1" applyBorder="1" applyAlignment="1" applyProtection="1">
      <alignment horizontal="center" vertical="center" wrapText="1"/>
    </xf>
    <xf numFmtId="0" fontId="23" fillId="36" borderId="90" xfId="0" applyFont="1" applyFill="1" applyBorder="1" applyAlignment="1" applyProtection="1">
      <alignment horizontal="center" vertical="center" wrapText="1"/>
    </xf>
    <xf numFmtId="0" fontId="34" fillId="39" borderId="4" xfId="0" applyFont="1" applyFill="1" applyBorder="1" applyAlignment="1" applyProtection="1">
      <alignment horizontal="center" vertical="center" wrapText="1"/>
    </xf>
    <xf numFmtId="0" fontId="34" fillId="39" borderId="96" xfId="0" applyFont="1" applyFill="1" applyBorder="1" applyAlignment="1" applyProtection="1">
      <alignment horizontal="center" vertical="center" wrapText="1"/>
    </xf>
    <xf numFmtId="0" fontId="34" fillId="39" borderId="62" xfId="0" applyFont="1" applyFill="1" applyBorder="1" applyAlignment="1" applyProtection="1">
      <alignment horizontal="center" vertical="center" wrapText="1"/>
    </xf>
    <xf numFmtId="0" fontId="23" fillId="39" borderId="7" xfId="0" applyNumberFormat="1" applyFont="1" applyFill="1" applyBorder="1" applyAlignment="1" applyProtection="1">
      <alignment horizontal="center" vertical="center" wrapText="1"/>
    </xf>
    <xf numFmtId="0" fontId="23" fillId="39" borderId="90" xfId="0" applyNumberFormat="1" applyFont="1" applyFill="1" applyBorder="1" applyAlignment="1" applyProtection="1">
      <alignment horizontal="center" vertical="center" wrapText="1"/>
    </xf>
    <xf numFmtId="0" fontId="58" fillId="39" borderId="7" xfId="0" applyNumberFormat="1" applyFont="1" applyFill="1" applyBorder="1" applyAlignment="1" applyProtection="1">
      <alignment horizontal="center" vertical="center" wrapText="1"/>
    </xf>
    <xf numFmtId="0" fontId="58" fillId="39" borderId="90" xfId="0" applyNumberFormat="1" applyFont="1" applyFill="1" applyBorder="1" applyAlignment="1" applyProtection="1">
      <alignment horizontal="center" vertical="center" wrapText="1"/>
    </xf>
    <xf numFmtId="0" fontId="23" fillId="39" borderId="3" xfId="0" applyNumberFormat="1" applyFont="1" applyFill="1" applyBorder="1" applyAlignment="1" applyProtection="1">
      <alignment horizontal="center" vertical="center" wrapText="1"/>
    </xf>
    <xf numFmtId="0" fontId="23" fillId="39" borderId="75" xfId="0" applyNumberFormat="1" applyFont="1" applyFill="1" applyBorder="1" applyAlignment="1" applyProtection="1">
      <alignment horizontal="center" vertical="center" wrapText="1"/>
    </xf>
    <xf numFmtId="0" fontId="23" fillId="49" borderId="64" xfId="0" applyFont="1" applyFill="1" applyBorder="1" applyAlignment="1" applyProtection="1">
      <alignment horizontal="center" vertical="center" wrapText="1"/>
    </xf>
    <xf numFmtId="0" fontId="23" fillId="49" borderId="9" xfId="0" applyFont="1" applyFill="1" applyBorder="1" applyAlignment="1" applyProtection="1">
      <alignment horizontal="center" vertical="center" wrapText="1"/>
    </xf>
    <xf numFmtId="0" fontId="23" fillId="49" borderId="62" xfId="0" applyFont="1" applyFill="1" applyBorder="1" applyAlignment="1" applyProtection="1">
      <alignment horizontal="center" vertical="center" wrapText="1"/>
    </xf>
    <xf numFmtId="0" fontId="58" fillId="42" borderId="7" xfId="0" applyFont="1" applyFill="1" applyBorder="1" applyAlignment="1" applyProtection="1">
      <alignment horizontal="center" vertical="center" wrapText="1"/>
    </xf>
    <xf numFmtId="0" fontId="58" fillId="42" borderId="90" xfId="0" applyFont="1" applyFill="1" applyBorder="1" applyAlignment="1" applyProtection="1">
      <alignment horizontal="center" vertical="center" wrapText="1"/>
    </xf>
    <xf numFmtId="0" fontId="23" fillId="42" borderId="7" xfId="0" applyFont="1" applyFill="1" applyBorder="1" applyAlignment="1" applyProtection="1">
      <alignment horizontal="center" vertical="center" wrapText="1"/>
    </xf>
    <xf numFmtId="0" fontId="23" fillId="42" borderId="90" xfId="0" applyFont="1" applyFill="1" applyBorder="1" applyAlignment="1" applyProtection="1">
      <alignment horizontal="center" vertical="center" wrapText="1"/>
    </xf>
    <xf numFmtId="0" fontId="34" fillId="12" borderId="7" xfId="0" applyFont="1" applyFill="1" applyBorder="1" applyAlignment="1" applyProtection="1">
      <alignment horizontal="center" vertical="center" wrapText="1"/>
    </xf>
    <xf numFmtId="0" fontId="34" fillId="12" borderId="90" xfId="0" applyFont="1" applyFill="1" applyBorder="1" applyAlignment="1" applyProtection="1">
      <alignment horizontal="center" vertical="center" wrapText="1"/>
    </xf>
    <xf numFmtId="0" fontId="23" fillId="42" borderId="7" xfId="0" applyFont="1" applyFill="1" applyBorder="1" applyAlignment="1" applyProtection="1">
      <alignment horizontal="center" vertical="center"/>
    </xf>
    <xf numFmtId="0" fontId="23" fillId="42" borderId="90" xfId="0" applyFont="1" applyFill="1" applyBorder="1" applyAlignment="1" applyProtection="1">
      <alignment horizontal="center" vertical="center"/>
    </xf>
    <xf numFmtId="0" fontId="34" fillId="12" borderId="4" xfId="0" applyFont="1" applyFill="1" applyBorder="1" applyAlignment="1" applyProtection="1">
      <alignment horizontal="center" vertical="center" wrapText="1"/>
    </xf>
    <xf numFmtId="0" fontId="34" fillId="12" borderId="96" xfId="0" applyFont="1" applyFill="1" applyBorder="1" applyAlignment="1" applyProtection="1">
      <alignment horizontal="center" vertical="center" wrapText="1"/>
    </xf>
    <xf numFmtId="0" fontId="34" fillId="12" borderId="62" xfId="0" applyFont="1" applyFill="1" applyBorder="1" applyAlignment="1" applyProtection="1">
      <alignment horizontal="center" vertical="center" wrapText="1"/>
    </xf>
    <xf numFmtId="0" fontId="35" fillId="12" borderId="7" xfId="0" applyFont="1" applyFill="1" applyBorder="1" applyAlignment="1" applyProtection="1">
      <alignment horizontal="center" vertical="center" wrapText="1"/>
    </xf>
    <xf numFmtId="0" fontId="23" fillId="49" borderId="5" xfId="0" applyFont="1" applyFill="1" applyBorder="1" applyAlignment="1" applyProtection="1">
      <alignment horizontal="center" vertical="center" wrapText="1"/>
    </xf>
    <xf numFmtId="0" fontId="23" fillId="49" borderId="47" xfId="0" applyFont="1" applyFill="1" applyBorder="1" applyAlignment="1" applyProtection="1">
      <alignment horizontal="center" vertical="center" wrapText="1"/>
    </xf>
    <xf numFmtId="0" fontId="23" fillId="49" borderId="50" xfId="0" applyFont="1" applyFill="1" applyBorder="1" applyAlignment="1" applyProtection="1">
      <alignment horizontal="center" vertical="center" wrapText="1"/>
    </xf>
    <xf numFmtId="0" fontId="23" fillId="49" borderId="67" xfId="0" applyFont="1" applyFill="1" applyBorder="1" applyAlignment="1" applyProtection="1">
      <alignment horizontal="center" vertical="center" wrapText="1"/>
    </xf>
    <xf numFmtId="0" fontId="23" fillId="49" borderId="45" xfId="0" applyFont="1" applyFill="1" applyBorder="1" applyAlignment="1" applyProtection="1">
      <alignment horizontal="center" vertical="center" wrapText="1"/>
    </xf>
    <xf numFmtId="0" fontId="23" fillId="49" borderId="49" xfId="0" applyFont="1" applyFill="1" applyBorder="1" applyAlignment="1" applyProtection="1">
      <alignment horizontal="center" vertical="center" wrapText="1"/>
    </xf>
    <xf numFmtId="0" fontId="23" fillId="44" borderId="7" xfId="0" applyFont="1" applyFill="1" applyBorder="1" applyAlignment="1" applyProtection="1">
      <alignment horizontal="center" vertical="center" wrapText="1"/>
    </xf>
    <xf numFmtId="0" fontId="23" fillId="44" borderId="90" xfId="0" applyFont="1" applyFill="1" applyBorder="1" applyAlignment="1" applyProtection="1">
      <alignment horizontal="center" vertical="center" wrapText="1"/>
    </xf>
    <xf numFmtId="0" fontId="23" fillId="34" borderId="4" xfId="0" applyFont="1" applyFill="1" applyBorder="1" applyAlignment="1" applyProtection="1">
      <alignment horizontal="center" vertical="center" wrapText="1"/>
    </xf>
    <xf numFmtId="0" fontId="23" fillId="34" borderId="96" xfId="0" applyFont="1" applyFill="1" applyBorder="1" applyAlignment="1" applyProtection="1">
      <alignment horizontal="center" vertical="center" wrapText="1"/>
    </xf>
    <xf numFmtId="0" fontId="23" fillId="34" borderId="62" xfId="0" applyFont="1" applyFill="1" applyBorder="1" applyAlignment="1" applyProtection="1">
      <alignment horizontal="center" vertical="center" wrapText="1"/>
    </xf>
    <xf numFmtId="0" fontId="23" fillId="38" borderId="7" xfId="0" applyFont="1" applyFill="1" applyBorder="1" applyAlignment="1" applyProtection="1">
      <alignment horizontal="center" vertical="center" wrapText="1"/>
    </xf>
    <xf numFmtId="0" fontId="23" fillId="38" borderId="90" xfId="0" applyFont="1" applyFill="1" applyBorder="1" applyAlignment="1" applyProtection="1">
      <alignment horizontal="center" vertical="center" wrapText="1"/>
    </xf>
    <xf numFmtId="180" fontId="76" fillId="50" borderId="7" xfId="31855" applyNumberFormat="1" applyFont="1" applyFill="1" applyBorder="1" applyAlignment="1" applyProtection="1">
      <alignment horizontal="center" vertical="center" wrapText="1"/>
    </xf>
    <xf numFmtId="0" fontId="23" fillId="35" borderId="4" xfId="0" applyFont="1" applyFill="1" applyBorder="1" applyAlignment="1" applyProtection="1">
      <alignment horizontal="center" vertical="center" wrapText="1"/>
    </xf>
    <xf numFmtId="0" fontId="23" fillId="35" borderId="96" xfId="0" applyFont="1" applyFill="1" applyBorder="1" applyAlignment="1" applyProtection="1">
      <alignment horizontal="center" vertical="center" wrapText="1"/>
    </xf>
    <xf numFmtId="0" fontId="23" fillId="35" borderId="62" xfId="0" applyFont="1" applyFill="1" applyBorder="1" applyAlignment="1" applyProtection="1">
      <alignment horizontal="center" vertical="center" wrapText="1"/>
    </xf>
    <xf numFmtId="180" fontId="76" fillId="35" borderId="7" xfId="31855" applyNumberFormat="1" applyFont="1" applyFill="1" applyBorder="1" applyAlignment="1" applyProtection="1">
      <alignment horizontal="center" vertical="center" wrapText="1"/>
    </xf>
    <xf numFmtId="0" fontId="23" fillId="35" borderId="7" xfId="0" applyFont="1" applyFill="1" applyBorder="1" applyAlignment="1" applyProtection="1">
      <alignment horizontal="center" vertical="center" wrapText="1"/>
    </xf>
    <xf numFmtId="0" fontId="23" fillId="35" borderId="90" xfId="0" applyFont="1" applyFill="1" applyBorder="1" applyAlignment="1" applyProtection="1">
      <alignment horizontal="center" vertical="center" wrapText="1"/>
    </xf>
    <xf numFmtId="0" fontId="23" fillId="41" borderId="7" xfId="0" applyFont="1" applyFill="1" applyBorder="1" applyAlignment="1" applyProtection="1">
      <alignment horizontal="center" vertical="center" wrapText="1"/>
    </xf>
    <xf numFmtId="0" fontId="23" fillId="41" borderId="90" xfId="0" applyFont="1" applyFill="1" applyBorder="1" applyAlignment="1" applyProtection="1">
      <alignment horizontal="center" vertical="center" wrapText="1"/>
    </xf>
    <xf numFmtId="0" fontId="23" fillId="41" borderId="7" xfId="0" applyNumberFormat="1" applyFont="1" applyFill="1" applyBorder="1" applyAlignment="1" applyProtection="1">
      <alignment horizontal="center" vertical="center" wrapText="1"/>
    </xf>
    <xf numFmtId="0" fontId="23" fillId="41" borderId="90" xfId="0" applyNumberFormat="1" applyFont="1" applyFill="1" applyBorder="1" applyAlignment="1" applyProtection="1">
      <alignment horizontal="center" vertical="center" wrapText="1"/>
    </xf>
    <xf numFmtId="0" fontId="23" fillId="58" borderId="4" xfId="0" applyFont="1" applyFill="1" applyBorder="1" applyAlignment="1" applyProtection="1">
      <alignment horizontal="center" vertical="center" wrapText="1"/>
    </xf>
    <xf numFmtId="0" fontId="23" fillId="58" borderId="96" xfId="0" applyFont="1" applyFill="1" applyBorder="1" applyAlignment="1" applyProtection="1">
      <alignment horizontal="center" vertical="center" wrapText="1"/>
    </xf>
    <xf numFmtId="0" fontId="23" fillId="58" borderId="62" xfId="0" applyFont="1" applyFill="1" applyBorder="1" applyAlignment="1" applyProtection="1">
      <alignment horizontal="center" vertical="center" wrapText="1"/>
    </xf>
    <xf numFmtId="0" fontId="23" fillId="5" borderId="4" xfId="0" applyNumberFormat="1" applyFont="1" applyFill="1" applyBorder="1" applyAlignment="1" applyProtection="1">
      <alignment horizontal="center" vertical="center" wrapText="1"/>
    </xf>
    <xf numFmtId="0" fontId="23" fillId="5" borderId="96" xfId="0" applyNumberFormat="1" applyFont="1" applyFill="1" applyBorder="1" applyAlignment="1" applyProtection="1">
      <alignment horizontal="center" vertical="center" wrapText="1"/>
    </xf>
    <xf numFmtId="0" fontId="23" fillId="5" borderId="62" xfId="0" applyNumberFormat="1" applyFont="1" applyFill="1" applyBorder="1" applyAlignment="1" applyProtection="1">
      <alignment horizontal="center" vertical="center" wrapText="1"/>
    </xf>
    <xf numFmtId="0" fontId="23" fillId="42" borderId="2" xfId="0" applyFont="1" applyFill="1" applyBorder="1" applyAlignment="1" applyProtection="1">
      <alignment horizontal="center" vertical="center" wrapText="1"/>
    </xf>
    <xf numFmtId="0" fontId="23" fillId="42" borderId="6" xfId="0" applyFont="1" applyFill="1" applyBorder="1" applyAlignment="1" applyProtection="1">
      <alignment horizontal="center" vertical="center" wrapText="1"/>
    </xf>
    <xf numFmtId="0" fontId="23" fillId="42" borderId="72" xfId="0" applyFont="1" applyFill="1" applyBorder="1" applyAlignment="1" applyProtection="1">
      <alignment horizontal="center" vertical="center" wrapText="1"/>
    </xf>
    <xf numFmtId="0" fontId="23" fillId="42" borderId="98" xfId="0" applyFont="1" applyFill="1" applyBorder="1" applyAlignment="1" applyProtection="1">
      <alignment horizontal="center" vertical="center" wrapText="1"/>
    </xf>
    <xf numFmtId="0" fontId="23" fillId="42" borderId="0" xfId="0" applyFont="1" applyFill="1" applyBorder="1" applyAlignment="1" applyProtection="1">
      <alignment horizontal="center" vertical="center" wrapText="1"/>
    </xf>
    <xf numFmtId="0" fontId="23" fillId="42" borderId="45" xfId="0" applyFont="1" applyFill="1" applyBorder="1" applyAlignment="1" applyProtection="1">
      <alignment horizontal="center" vertical="center" wrapText="1"/>
    </xf>
    <xf numFmtId="0" fontId="23" fillId="42" borderId="46" xfId="0" applyFont="1" applyFill="1" applyBorder="1" applyAlignment="1" applyProtection="1">
      <alignment horizontal="center" vertical="center" wrapText="1"/>
    </xf>
    <xf numFmtId="0" fontId="23" fillId="42" borderId="53" xfId="0" applyFont="1" applyFill="1" applyBorder="1" applyAlignment="1" applyProtection="1">
      <alignment horizontal="center" vertical="center" wrapText="1"/>
    </xf>
    <xf numFmtId="0" fontId="23" fillId="42" borderId="49" xfId="0" applyFont="1" applyFill="1" applyBorder="1" applyAlignment="1" applyProtection="1">
      <alignment horizontal="center" vertical="center" wrapText="1"/>
    </xf>
    <xf numFmtId="0" fontId="23" fillId="5" borderId="7" xfId="0" applyNumberFormat="1" applyFont="1" applyFill="1" applyBorder="1" applyAlignment="1" applyProtection="1">
      <alignment horizontal="center" vertical="center" wrapText="1"/>
    </xf>
    <xf numFmtId="0" fontId="23" fillId="5" borderId="90" xfId="0" applyNumberFormat="1" applyFont="1" applyFill="1" applyBorder="1" applyAlignment="1" applyProtection="1">
      <alignment horizontal="center" vertical="center" wrapText="1"/>
    </xf>
    <xf numFmtId="0" fontId="23" fillId="36" borderId="4" xfId="0" applyFont="1" applyFill="1" applyBorder="1" applyAlignment="1" applyProtection="1">
      <alignment horizontal="center" vertical="center" wrapText="1"/>
    </xf>
    <xf numFmtId="0" fontId="23" fillId="36" borderId="96" xfId="0" applyFont="1" applyFill="1" applyBorder="1" applyAlignment="1" applyProtection="1">
      <alignment horizontal="center" vertical="center" wrapText="1"/>
    </xf>
    <xf numFmtId="0" fontId="23" fillId="36" borderId="62" xfId="0" applyFont="1" applyFill="1" applyBorder="1" applyAlignment="1" applyProtection="1">
      <alignment horizontal="center" vertical="center" wrapText="1"/>
    </xf>
    <xf numFmtId="0" fontId="23" fillId="39" borderId="4" xfId="0" applyFont="1" applyFill="1" applyBorder="1" applyAlignment="1" applyProtection="1">
      <alignment horizontal="center" vertical="center" wrapText="1"/>
    </xf>
    <xf numFmtId="0" fontId="23" fillId="39" borderId="96" xfId="0" applyFont="1" applyFill="1" applyBorder="1" applyAlignment="1" applyProtection="1">
      <alignment horizontal="center" vertical="center" wrapText="1"/>
    </xf>
    <xf numFmtId="0" fontId="23" fillId="39" borderId="62" xfId="0" applyFont="1" applyFill="1" applyBorder="1" applyAlignment="1" applyProtection="1">
      <alignment horizontal="center" vertical="center" wrapText="1"/>
    </xf>
    <xf numFmtId="0" fontId="23" fillId="39" borderId="2" xfId="0" applyFont="1" applyFill="1" applyBorder="1" applyAlignment="1" applyProtection="1">
      <alignment horizontal="center" vertical="center" wrapText="1"/>
    </xf>
    <xf numFmtId="0" fontId="23" fillId="39" borderId="6" xfId="0" applyFont="1" applyFill="1" applyBorder="1" applyAlignment="1" applyProtection="1">
      <alignment horizontal="center" vertical="center" wrapText="1"/>
    </xf>
    <xf numFmtId="0" fontId="23" fillId="39" borderId="72" xfId="0" applyFont="1" applyFill="1" applyBorder="1" applyAlignment="1" applyProtection="1">
      <alignment horizontal="center" vertical="center" wrapText="1"/>
    </xf>
    <xf numFmtId="0" fontId="23" fillId="39" borderId="46" xfId="0" applyFont="1" applyFill="1" applyBorder="1" applyAlignment="1" applyProtection="1">
      <alignment horizontal="center" vertical="center" wrapText="1"/>
    </xf>
    <xf numFmtId="0" fontId="23" fillId="39" borderId="53" xfId="0" applyFont="1" applyFill="1" applyBorder="1" applyAlignment="1" applyProtection="1">
      <alignment horizontal="center" vertical="center" wrapText="1"/>
    </xf>
    <xf numFmtId="0" fontId="23" fillId="39" borderId="49" xfId="0" applyFont="1" applyFill="1" applyBorder="1" applyAlignment="1" applyProtection="1">
      <alignment horizontal="center" vertical="center" wrapText="1"/>
    </xf>
    <xf numFmtId="0" fontId="58" fillId="5" borderId="4" xfId="0" applyNumberFormat="1" applyFont="1" applyFill="1" applyBorder="1" applyAlignment="1" applyProtection="1">
      <alignment horizontal="center" vertical="center" wrapText="1"/>
    </xf>
    <xf numFmtId="0" fontId="58" fillId="5" borderId="96" xfId="0" applyNumberFormat="1" applyFont="1" applyFill="1" applyBorder="1" applyAlignment="1" applyProtection="1">
      <alignment horizontal="center" vertical="center" wrapText="1"/>
    </xf>
    <xf numFmtId="0" fontId="58" fillId="5" borderId="62" xfId="0" applyNumberFormat="1" applyFont="1" applyFill="1" applyBorder="1" applyAlignment="1" applyProtection="1">
      <alignment horizontal="center" vertical="center" wrapText="1"/>
    </xf>
    <xf numFmtId="0" fontId="23" fillId="39" borderId="4" xfId="0" applyNumberFormat="1" applyFont="1" applyFill="1" applyBorder="1" applyAlignment="1" applyProtection="1">
      <alignment horizontal="center" vertical="center" wrapText="1"/>
    </xf>
    <xf numFmtId="0" fontId="23" fillId="39" borderId="96" xfId="0" applyNumberFormat="1" applyFont="1" applyFill="1" applyBorder="1" applyAlignment="1" applyProtection="1">
      <alignment horizontal="center" vertical="center" wrapText="1"/>
    </xf>
    <xf numFmtId="0" fontId="23" fillId="39" borderId="62" xfId="0" applyNumberFormat="1" applyFont="1" applyFill="1" applyBorder="1" applyAlignment="1" applyProtection="1">
      <alignment horizontal="center" vertical="center" wrapText="1"/>
    </xf>
    <xf numFmtId="0" fontId="23" fillId="0" borderId="65" xfId="31856" applyFont="1" applyFill="1" applyBorder="1" applyAlignment="1" applyProtection="1">
      <alignment horizontal="center" vertical="center" wrapText="1"/>
    </xf>
    <xf numFmtId="0" fontId="34" fillId="0" borderId="65" xfId="31856" applyFont="1" applyFill="1" applyBorder="1" applyAlignment="1" applyProtection="1">
      <alignment horizontal="center" vertical="center" wrapText="1"/>
    </xf>
    <xf numFmtId="0" fontId="23" fillId="5" borderId="66" xfId="31856" applyFont="1" applyFill="1" applyBorder="1" applyAlignment="1" applyProtection="1">
      <alignment horizontal="center" vertical="center" wrapText="1"/>
    </xf>
    <xf numFmtId="0" fontId="34" fillId="5" borderId="96" xfId="31856" applyFont="1" applyFill="1" applyBorder="1" applyAlignment="1" applyProtection="1">
      <alignment horizontal="center" vertical="center" wrapText="1"/>
    </xf>
    <xf numFmtId="0" fontId="34" fillId="5" borderId="62" xfId="31856" applyFont="1" applyFill="1" applyBorder="1" applyAlignment="1" applyProtection="1">
      <alignment horizontal="center" vertical="center" wrapText="1"/>
    </xf>
    <xf numFmtId="0" fontId="23" fillId="0" borderId="65" xfId="0" applyNumberFormat="1" applyFont="1" applyFill="1" applyBorder="1" applyAlignment="1" applyProtection="1">
      <alignment horizontal="center" vertical="center" wrapText="1"/>
    </xf>
    <xf numFmtId="0" fontId="23" fillId="10" borderId="90" xfId="31856" applyFont="1" applyFill="1" applyBorder="1" applyAlignment="1" applyProtection="1">
      <alignment horizontal="center" vertical="center" wrapText="1"/>
    </xf>
    <xf numFmtId="0" fontId="23" fillId="5" borderId="90" xfId="31856" applyFont="1" applyFill="1" applyBorder="1" applyAlignment="1" applyProtection="1">
      <alignment horizontal="center" vertical="center" wrapText="1"/>
    </xf>
    <xf numFmtId="0" fontId="58" fillId="0" borderId="65" xfId="31856" applyFont="1" applyFill="1" applyBorder="1" applyAlignment="1" applyProtection="1">
      <alignment horizontal="center" vertical="center" wrapText="1"/>
    </xf>
    <xf numFmtId="0" fontId="59" fillId="0" borderId="65" xfId="31856" applyFont="1" applyFill="1" applyBorder="1" applyAlignment="1" applyProtection="1">
      <alignment horizontal="center" vertical="center" wrapText="1"/>
    </xf>
    <xf numFmtId="0" fontId="58" fillId="5" borderId="65" xfId="31856" applyFont="1" applyFill="1" applyBorder="1" applyAlignment="1" applyProtection="1">
      <alignment horizontal="center" vertical="center" wrapText="1"/>
    </xf>
    <xf numFmtId="0" fontId="59" fillId="5" borderId="65" xfId="31856" applyFont="1" applyFill="1" applyBorder="1" applyAlignment="1" applyProtection="1">
      <alignment horizontal="center" vertical="center" wrapText="1"/>
    </xf>
    <xf numFmtId="0" fontId="58" fillId="10" borderId="90" xfId="31856" applyFont="1" applyFill="1" applyBorder="1" applyAlignment="1" applyProtection="1">
      <alignment horizontal="center" vertical="center" wrapText="1"/>
    </xf>
    <xf numFmtId="0" fontId="59" fillId="10" borderId="90" xfId="31856" applyFont="1" applyFill="1" applyBorder="1" applyAlignment="1" applyProtection="1">
      <alignment horizontal="center" vertical="center" wrapText="1"/>
    </xf>
    <xf numFmtId="0" fontId="63" fillId="0" borderId="65" xfId="31856" applyFont="1" applyFill="1" applyBorder="1" applyAlignment="1" applyProtection="1">
      <alignment horizontal="center" vertical="center"/>
    </xf>
    <xf numFmtId="0" fontId="70" fillId="0" borderId="65" xfId="31856" applyFont="1" applyFill="1" applyBorder="1" applyAlignment="1" applyProtection="1">
      <alignment horizontal="center" vertical="center" wrapText="1"/>
    </xf>
    <xf numFmtId="0" fontId="22" fillId="0" borderId="60" xfId="5" applyFont="1" applyFill="1" applyBorder="1" applyAlignment="1">
      <alignment horizontal="center" vertical="center" wrapText="1"/>
    </xf>
    <xf numFmtId="0" fontId="22" fillId="0" borderId="48" xfId="5" applyFont="1" applyFill="1" applyBorder="1" applyAlignment="1">
      <alignment horizontal="center" vertical="center" wrapText="1"/>
    </xf>
    <xf numFmtId="0" fontId="22" fillId="0" borderId="54" xfId="5" applyFont="1" applyFill="1" applyBorder="1" applyAlignment="1">
      <alignment horizontal="center" vertical="center" wrapText="1"/>
    </xf>
    <xf numFmtId="0" fontId="73" fillId="0" borderId="54" xfId="5" applyFont="1" applyBorder="1" applyAlignment="1">
      <alignment horizontal="center" vertical="center" wrapText="1"/>
    </xf>
    <xf numFmtId="0" fontId="22" fillId="0" borderId="54" xfId="5" applyNumberFormat="1" applyFont="1" applyFill="1" applyBorder="1" applyAlignment="1">
      <alignment horizontal="center" vertical="center" wrapText="1"/>
    </xf>
    <xf numFmtId="0" fontId="73" fillId="0" borderId="54" xfId="5" applyNumberFormat="1" applyFont="1" applyBorder="1" applyAlignment="1">
      <alignment horizontal="center" vertical="center" wrapText="1"/>
    </xf>
    <xf numFmtId="0" fontId="22" fillId="0" borderId="58" xfId="5" applyFont="1" applyFill="1" applyBorder="1" applyAlignment="1">
      <alignment horizontal="center" vertical="center" wrapText="1"/>
    </xf>
    <xf numFmtId="38" fontId="22" fillId="0" borderId="54" xfId="5" applyNumberFormat="1" applyFont="1" applyBorder="1" applyAlignment="1">
      <alignment horizontal="center" vertical="center" wrapText="1"/>
    </xf>
    <xf numFmtId="38" fontId="22" fillId="0" borderId="54" xfId="0" applyNumberFormat="1" applyFont="1" applyBorder="1" applyAlignment="1"/>
    <xf numFmtId="0" fontId="22" fillId="0" borderId="54" xfId="5" applyFont="1" applyBorder="1" applyAlignment="1">
      <alignment horizontal="center" vertical="center" wrapText="1"/>
    </xf>
    <xf numFmtId="0" fontId="22" fillId="0" borderId="54" xfId="0" applyFont="1" applyBorder="1" applyAlignment="1"/>
    <xf numFmtId="0" fontId="22" fillId="0" borderId="54" xfId="0" applyFont="1" applyFill="1" applyBorder="1" applyAlignment="1"/>
    <xf numFmtId="0" fontId="22" fillId="0" borderId="52" xfId="0" applyFont="1" applyBorder="1" applyAlignment="1">
      <alignment horizontal="center" vertical="center"/>
    </xf>
    <xf numFmtId="0" fontId="22" fillId="0" borderId="57" xfId="0" applyFont="1" applyBorder="1" applyAlignment="1">
      <alignment horizontal="center" vertical="center"/>
    </xf>
    <xf numFmtId="38" fontId="22" fillId="0" borderId="56" xfId="5" applyNumberFormat="1" applyFont="1" applyBorder="1" applyAlignment="1">
      <alignment horizontal="center" vertical="center" wrapText="1"/>
    </xf>
    <xf numFmtId="38" fontId="22" fillId="0" borderId="51" xfId="5" applyNumberFormat="1" applyFont="1" applyBorder="1" applyAlignment="1">
      <alignment horizontal="center" vertical="center" wrapText="1"/>
    </xf>
    <xf numFmtId="38" fontId="22" fillId="0" borderId="46" xfId="5" applyNumberFormat="1" applyFont="1" applyBorder="1" applyAlignment="1">
      <alignment horizontal="center" vertical="center" wrapText="1"/>
    </xf>
    <xf numFmtId="38" fontId="22" fillId="0" borderId="49" xfId="5" applyNumberFormat="1" applyFont="1" applyBorder="1" applyAlignment="1">
      <alignment horizontal="center" vertical="center" wrapText="1"/>
    </xf>
    <xf numFmtId="0" fontId="22" fillId="0" borderId="59" xfId="5" applyFont="1" applyBorder="1" applyAlignment="1">
      <alignment horizontal="center" vertical="center" wrapText="1"/>
    </xf>
    <xf numFmtId="0" fontId="22" fillId="0" borderId="52" xfId="0" applyFont="1" applyBorder="1" applyAlignment="1">
      <alignment horizontal="center"/>
    </xf>
    <xf numFmtId="0" fontId="22" fillId="0" borderId="59" xfId="0" applyFont="1" applyBorder="1" applyAlignment="1">
      <alignment horizontal="center"/>
    </xf>
    <xf numFmtId="0" fontId="22" fillId="0" borderId="56"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4" xfId="0" applyFont="1" applyBorder="1" applyAlignment="1">
      <alignment horizontal="center"/>
    </xf>
    <xf numFmtId="0" fontId="0" fillId="0" borderId="54" xfId="0" applyBorder="1" applyAlignment="1"/>
    <xf numFmtId="0" fontId="0" fillId="0" borderId="54" xfId="0" applyBorder="1" applyAlignment="1">
      <alignment horizontal="center" vertical="center"/>
    </xf>
    <xf numFmtId="38" fontId="0" fillId="0" borderId="54" xfId="0" applyNumberFormat="1" applyBorder="1" applyAlignment="1"/>
    <xf numFmtId="0" fontId="73" fillId="0" borderId="54" xfId="5" applyFont="1" applyFill="1" applyBorder="1" applyAlignment="1">
      <alignment horizontal="center" vertical="center" wrapText="1"/>
    </xf>
    <xf numFmtId="0" fontId="22" fillId="40" borderId="55" xfId="0" applyFont="1" applyFill="1" applyBorder="1" applyAlignment="1">
      <alignment horizontal="center" vertical="top" wrapText="1"/>
    </xf>
    <xf numFmtId="0" fontId="22" fillId="40" borderId="54" xfId="0" applyFont="1" applyFill="1" applyBorder="1" applyAlignment="1">
      <alignment horizontal="center" vertical="top" wrapText="1"/>
    </xf>
    <xf numFmtId="0" fontId="22" fillId="9" borderId="54" xfId="0" applyFont="1" applyFill="1" applyBorder="1" applyAlignment="1">
      <alignment horizontal="center" vertical="top"/>
    </xf>
    <xf numFmtId="0" fontId="22" fillId="0" borderId="54" xfId="0" applyFont="1" applyFill="1" applyBorder="1" applyAlignment="1">
      <alignment horizontal="center" vertical="center" wrapText="1"/>
    </xf>
    <xf numFmtId="0" fontId="92" fillId="36" borderId="99" xfId="0" applyFont="1" applyFill="1" applyBorder="1" applyAlignment="1">
      <alignment horizontal="center" vertical="center" wrapText="1"/>
    </xf>
    <xf numFmtId="0" fontId="92" fillId="36" borderId="106" xfId="0" applyFont="1" applyFill="1" applyBorder="1" applyAlignment="1">
      <alignment horizontal="center" vertical="center" wrapText="1"/>
    </xf>
    <xf numFmtId="0" fontId="63" fillId="0" borderId="6" xfId="0" applyFont="1" applyBorder="1" applyAlignment="1">
      <alignment horizontal="center" vertical="center" wrapText="1"/>
    </xf>
    <xf numFmtId="0" fontId="63" fillId="0" borderId="111"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85" xfId="0" applyFont="1" applyBorder="1" applyAlignment="1">
      <alignment horizontal="center" vertical="center" wrapText="1"/>
    </xf>
    <xf numFmtId="0" fontId="63" fillId="0" borderId="53" xfId="0" applyFont="1" applyBorder="1" applyAlignment="1">
      <alignment horizontal="center" vertical="center" wrapText="1"/>
    </xf>
    <xf numFmtId="0" fontId="63" fillId="0" borderId="86" xfId="0" applyFont="1" applyBorder="1" applyAlignment="1">
      <alignment horizontal="center" vertical="center" wrapText="1"/>
    </xf>
    <xf numFmtId="0" fontId="34" fillId="0" borderId="101" xfId="1552" applyFont="1" applyFill="1" applyBorder="1" applyAlignment="1">
      <alignment horizontal="center" vertical="center" wrapText="1"/>
    </xf>
    <xf numFmtId="0" fontId="59" fillId="0" borderId="102" xfId="1552" applyFont="1" applyFill="1" applyBorder="1" applyAlignment="1">
      <alignment horizontal="center" vertical="center" wrapText="1"/>
    </xf>
    <xf numFmtId="0" fontId="59" fillId="0" borderId="103" xfId="1552" applyFont="1" applyFill="1" applyBorder="1" applyAlignment="1">
      <alignment horizontal="center" vertical="center" wrapText="1"/>
    </xf>
    <xf numFmtId="0" fontId="63" fillId="0" borderId="92" xfId="0" applyFont="1" applyBorder="1" applyAlignment="1">
      <alignment horizontal="center" vertical="center" wrapText="1"/>
    </xf>
    <xf numFmtId="0" fontId="63" fillId="0" borderId="93" xfId="0" applyFont="1" applyBorder="1" applyAlignment="1">
      <alignment horizontal="center" vertical="center" wrapText="1"/>
    </xf>
    <xf numFmtId="0" fontId="63" fillId="0" borderId="90" xfId="0" applyFont="1" applyBorder="1" applyAlignment="1">
      <alignment horizontal="center" vertical="center" wrapText="1"/>
    </xf>
    <xf numFmtId="0" fontId="34" fillId="0" borderId="84" xfId="1552" applyFont="1" applyFill="1" applyBorder="1" applyAlignment="1">
      <alignment horizontal="center" vertical="center" wrapText="1"/>
    </xf>
    <xf numFmtId="0" fontId="34" fillId="0" borderId="83" xfId="1552" applyFont="1" applyFill="1" applyBorder="1" applyAlignment="1">
      <alignment horizontal="center" vertical="center" wrapText="1"/>
    </xf>
    <xf numFmtId="0" fontId="92" fillId="12" borderId="107" xfId="0" applyFont="1" applyFill="1" applyBorder="1" applyAlignment="1">
      <alignment horizontal="center" vertical="center" wrapText="1"/>
    </xf>
    <xf numFmtId="0" fontId="92" fillId="12" borderId="99" xfId="0" applyFont="1" applyFill="1" applyBorder="1" applyAlignment="1">
      <alignment horizontal="center" vertical="center" wrapText="1"/>
    </xf>
    <xf numFmtId="0" fontId="92" fillId="12" borderId="106" xfId="0" applyFont="1" applyFill="1" applyBorder="1" applyAlignment="1">
      <alignment horizontal="center" vertical="center" wrapText="1"/>
    </xf>
    <xf numFmtId="0" fontId="35" fillId="0" borderId="49" xfId="0" applyFont="1" applyBorder="1" applyAlignment="1">
      <alignment horizontal="center" vertical="center" wrapText="1"/>
    </xf>
    <xf numFmtId="0" fontId="24" fillId="0" borderId="62" xfId="0" applyFont="1" applyBorder="1" applyAlignment="1">
      <alignment horizontal="center" vertical="center" wrapText="1"/>
    </xf>
    <xf numFmtId="0" fontId="35" fillId="0" borderId="62" xfId="0" applyFont="1" applyBorder="1" applyAlignment="1">
      <alignment horizontal="center" vertical="center" wrapText="1"/>
    </xf>
    <xf numFmtId="0" fontId="63" fillId="0" borderId="62" xfId="0" applyFont="1" applyBorder="1" applyAlignment="1">
      <alignment horizontal="center" vertical="center" wrapText="1"/>
    </xf>
    <xf numFmtId="0" fontId="35" fillId="53" borderId="97" xfId="0" applyFont="1" applyFill="1" applyBorder="1" applyAlignment="1">
      <alignment horizontal="center" vertical="center" wrapText="1"/>
    </xf>
    <xf numFmtId="0" fontId="63" fillId="53" borderId="91" xfId="0" applyFont="1" applyFill="1" applyBorder="1" applyAlignment="1">
      <alignment horizontal="center" vertical="center" wrapText="1"/>
    </xf>
    <xf numFmtId="0" fontId="63" fillId="0" borderId="87" xfId="0" applyFont="1" applyBorder="1" applyAlignment="1">
      <alignment horizontal="center" vertical="center" wrapText="1"/>
    </xf>
    <xf numFmtId="0" fontId="34" fillId="0" borderId="45" xfId="1552" applyFont="1" applyFill="1" applyBorder="1" applyAlignment="1">
      <alignment horizontal="center" vertical="center" wrapText="1"/>
    </xf>
    <xf numFmtId="0" fontId="34" fillId="0" borderId="49" xfId="1552" applyFont="1" applyFill="1" applyBorder="1" applyAlignment="1">
      <alignment horizontal="center" vertical="center" wrapText="1"/>
    </xf>
    <xf numFmtId="0" fontId="63" fillId="0" borderId="56" xfId="0" applyFont="1" applyBorder="1" applyAlignment="1">
      <alignment horizontal="center" vertical="center" wrapText="1"/>
    </xf>
    <xf numFmtId="0" fontId="63" fillId="0" borderId="95" xfId="0" applyFont="1" applyBorder="1" applyAlignment="1">
      <alignment horizontal="center" vertical="center" wrapText="1"/>
    </xf>
    <xf numFmtId="0" fontId="63" fillId="0" borderId="67" xfId="0" applyFont="1" applyBorder="1" applyAlignment="1">
      <alignment horizontal="center" vertical="center" wrapText="1"/>
    </xf>
    <xf numFmtId="0" fontId="63" fillId="0" borderId="46" xfId="0" applyFont="1" applyBorder="1" applyAlignment="1">
      <alignment horizontal="center" vertical="center" wrapText="1"/>
    </xf>
    <xf numFmtId="0" fontId="63" fillId="0" borderId="49"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53" xfId="0" applyFont="1" applyBorder="1" applyAlignment="1">
      <alignment horizontal="center" vertical="center" wrapText="1"/>
    </xf>
    <xf numFmtId="0" fontId="63" fillId="4" borderId="46" xfId="0" applyFont="1" applyFill="1" applyBorder="1" applyAlignment="1">
      <alignment horizontal="center" vertical="center" wrapText="1"/>
    </xf>
    <xf numFmtId="0" fontId="63" fillId="4" borderId="68" xfId="0" applyFont="1" applyFill="1" applyBorder="1" applyAlignment="1">
      <alignment horizontal="center" vertical="center" wrapText="1"/>
    </xf>
    <xf numFmtId="0" fontId="91" fillId="45" borderId="108" xfId="0" applyFont="1" applyFill="1" applyBorder="1" applyAlignment="1">
      <alignment horizontal="center" vertical="center" wrapText="1"/>
    </xf>
    <xf numFmtId="0" fontId="91" fillId="45" borderId="109" xfId="0" applyFont="1" applyFill="1" applyBorder="1" applyAlignment="1">
      <alignment horizontal="center" vertical="center" wrapText="1"/>
    </xf>
    <xf numFmtId="0" fontId="91" fillId="45" borderId="110" xfId="0" applyFont="1" applyFill="1" applyBorder="1" applyAlignment="1">
      <alignment horizontal="center" vertical="center" wrapText="1"/>
    </xf>
    <xf numFmtId="0" fontId="63" fillId="0" borderId="9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96" xfId="0" applyFont="1" applyBorder="1" applyAlignment="1">
      <alignment horizontal="center" vertical="center" wrapText="1"/>
    </xf>
    <xf numFmtId="0" fontId="24" fillId="0" borderId="90" xfId="0" applyFont="1" applyBorder="1" applyAlignment="1">
      <alignment horizontal="center" vertical="center" wrapText="1"/>
    </xf>
    <xf numFmtId="0" fontId="63" fillId="0" borderId="91" xfId="0" applyFont="1" applyBorder="1" applyAlignment="1">
      <alignment horizontal="center" vertical="center" wrapText="1"/>
    </xf>
    <xf numFmtId="0" fontId="63" fillId="0" borderId="83" xfId="0" applyFont="1" applyBorder="1" applyAlignment="1">
      <alignment horizontal="center" vertical="center" wrapText="1"/>
    </xf>
    <xf numFmtId="0" fontId="24" fillId="0" borderId="89" xfId="0" applyFont="1" applyBorder="1" applyAlignment="1">
      <alignment horizontal="center" vertical="center" wrapText="1"/>
    </xf>
    <xf numFmtId="0" fontId="34" fillId="9" borderId="96" xfId="1552" applyFont="1" applyFill="1" applyBorder="1" applyAlignment="1">
      <alignment horizontal="center" vertical="center" wrapText="1"/>
    </xf>
    <xf numFmtId="0" fontId="34" fillId="9" borderId="62" xfId="1552" applyFont="1" applyFill="1" applyBorder="1" applyAlignment="1">
      <alignment horizontal="center" vertical="center" wrapText="1"/>
    </xf>
    <xf numFmtId="0" fontId="34" fillId="9" borderId="47" xfId="1552" applyFont="1" applyFill="1" applyBorder="1" applyAlignment="1">
      <alignment horizontal="center" vertical="center" wrapText="1"/>
    </xf>
    <xf numFmtId="0" fontId="34" fillId="9" borderId="50" xfId="1552" applyFont="1" applyFill="1" applyBorder="1" applyAlignment="1">
      <alignment horizontal="center" vertical="center" wrapText="1"/>
    </xf>
    <xf numFmtId="0" fontId="34" fillId="45" borderId="3" xfId="1552" applyFont="1" applyFill="1" applyBorder="1" applyAlignment="1">
      <alignment horizontal="center" vertical="center" wrapText="1"/>
    </xf>
    <xf numFmtId="0" fontId="34" fillId="45" borderId="75" xfId="1552" applyFont="1" applyFill="1" applyBorder="1" applyAlignment="1">
      <alignment horizontal="center" vertical="center" wrapText="1"/>
    </xf>
    <xf numFmtId="0" fontId="20" fillId="9" borderId="99" xfId="0" applyFont="1" applyFill="1" applyBorder="1" applyAlignment="1">
      <alignment horizontal="center" vertical="center"/>
    </xf>
    <xf numFmtId="0" fontId="20" fillId="9" borderId="100" xfId="0" applyFont="1" applyFill="1" applyBorder="1" applyAlignment="1">
      <alignment horizontal="center" vertical="center"/>
    </xf>
    <xf numFmtId="0" fontId="34" fillId="45" borderId="7" xfId="1552" applyFont="1" applyFill="1" applyBorder="1" applyAlignment="1">
      <alignment horizontal="center" vertical="center" wrapText="1"/>
    </xf>
    <xf numFmtId="0" fontId="34" fillId="45" borderId="90" xfId="1552" applyFont="1" applyFill="1" applyBorder="1" applyAlignment="1">
      <alignment horizontal="center" vertical="center" wrapText="1"/>
    </xf>
    <xf numFmtId="0" fontId="34" fillId="45" borderId="113" xfId="1552" applyFont="1" applyFill="1" applyBorder="1" applyAlignment="1">
      <alignment horizontal="center" vertical="center" wrapText="1"/>
    </xf>
    <xf numFmtId="0" fontId="34" fillId="45" borderId="74" xfId="1552" applyFont="1" applyFill="1" applyBorder="1" applyAlignment="1">
      <alignment horizontal="center" vertical="center" wrapText="1"/>
    </xf>
    <xf numFmtId="0" fontId="20" fillId="45" borderId="101" xfId="0" applyFont="1" applyFill="1" applyBorder="1" applyAlignment="1">
      <alignment horizontal="center" vertical="center"/>
    </xf>
    <xf numFmtId="0" fontId="20" fillId="45" borderId="6" xfId="0" applyFont="1" applyFill="1" applyBorder="1" applyAlignment="1">
      <alignment horizontal="center" vertical="center"/>
    </xf>
    <xf numFmtId="0" fontId="20" fillId="45" borderId="112" xfId="0" applyFont="1" applyFill="1" applyBorder="1" applyAlignment="1">
      <alignment horizontal="center" vertical="center"/>
    </xf>
    <xf numFmtId="0" fontId="34" fillId="9" borderId="45" xfId="1552" applyFont="1" applyFill="1" applyBorder="1" applyAlignment="1">
      <alignment horizontal="center" vertical="center" wrapText="1"/>
    </xf>
    <xf numFmtId="0" fontId="34" fillId="9" borderId="49" xfId="1552" applyFont="1" applyFill="1" applyBorder="1" applyAlignment="1">
      <alignment horizontal="center" vertical="center" wrapText="1"/>
    </xf>
    <xf numFmtId="0" fontId="92" fillId="0" borderId="110" xfId="0" applyFont="1" applyBorder="1" applyAlignment="1">
      <alignment horizontal="center" vertical="center" wrapText="1"/>
    </xf>
    <xf numFmtId="0" fontId="92" fillId="0" borderId="99" xfId="0" applyFont="1" applyBorder="1" applyAlignment="1">
      <alignment horizontal="center" vertical="center" wrapText="1"/>
    </xf>
    <xf numFmtId="0" fontId="92" fillId="0" borderId="100" xfId="0" applyFont="1" applyBorder="1" applyAlignment="1">
      <alignment horizontal="center" vertical="center" wrapText="1"/>
    </xf>
    <xf numFmtId="0" fontId="63" fillId="0" borderId="50" xfId="0" applyFont="1" applyBorder="1" applyAlignment="1">
      <alignment horizontal="center" vertical="center" wrapText="1"/>
    </xf>
    <xf numFmtId="0" fontId="63" fillId="0" borderId="74" xfId="0" applyFont="1" applyBorder="1" applyAlignment="1">
      <alignment horizontal="center" vertical="center" wrapText="1"/>
    </xf>
    <xf numFmtId="0" fontId="20" fillId="54" borderId="99" xfId="0" applyFont="1" applyFill="1" applyBorder="1" applyAlignment="1">
      <alignment horizontal="center" vertical="center"/>
    </xf>
    <xf numFmtId="0" fontId="20" fillId="54" borderId="106" xfId="0" applyFont="1" applyFill="1" applyBorder="1" applyAlignment="1">
      <alignment horizontal="center" vertical="center"/>
    </xf>
    <xf numFmtId="0" fontId="24" fillId="40" borderId="75" xfId="0" applyFont="1" applyFill="1" applyBorder="1" applyAlignment="1">
      <alignment horizontal="center" vertical="center" wrapText="1"/>
    </xf>
    <xf numFmtId="0" fontId="24" fillId="40" borderId="90" xfId="0" applyFont="1" applyFill="1" applyBorder="1" applyAlignment="1">
      <alignment horizontal="center" vertical="center" wrapText="1"/>
    </xf>
    <xf numFmtId="0" fontId="24" fillId="9" borderId="90" xfId="0" applyFont="1" applyFill="1" applyBorder="1" applyAlignment="1">
      <alignment horizontal="center" vertical="center"/>
    </xf>
    <xf numFmtId="0" fontId="24" fillId="0" borderId="90" xfId="0" applyFont="1" applyFill="1" applyBorder="1" applyAlignment="1">
      <alignment horizontal="center" vertical="center" wrapText="1"/>
    </xf>
    <xf numFmtId="0" fontId="35" fillId="0" borderId="68" xfId="31875" applyFont="1" applyBorder="1" applyAlignment="1">
      <alignment horizontal="left" vertical="center" wrapText="1"/>
    </xf>
    <xf numFmtId="0" fontId="35" fillId="0" borderId="69" xfId="31875" applyFont="1" applyBorder="1" applyAlignment="1">
      <alignment horizontal="left" vertical="center" wrapText="1"/>
    </xf>
    <xf numFmtId="0" fontId="35" fillId="0" borderId="87" xfId="31875" applyFont="1" applyBorder="1" applyAlignment="1">
      <alignment horizontal="left" vertical="center" wrapText="1"/>
    </xf>
    <xf numFmtId="0" fontId="105" fillId="0" borderId="53" xfId="31875" applyFont="1" applyBorder="1" applyAlignment="1">
      <alignment horizontal="center" vertical="center" wrapText="1"/>
    </xf>
    <xf numFmtId="0" fontId="114" fillId="0" borderId="90" xfId="31875" applyFont="1" applyBorder="1" applyAlignment="1">
      <alignment horizontal="center" vertical="center" wrapText="1"/>
    </xf>
    <xf numFmtId="0" fontId="35" fillId="0" borderId="68" xfId="31821" applyFont="1" applyBorder="1" applyAlignment="1">
      <alignment horizontal="left" vertical="center" wrapText="1"/>
    </xf>
    <xf numFmtId="0" fontId="35" fillId="0" borderId="69" xfId="31821" applyFont="1" applyBorder="1" applyAlignment="1">
      <alignment horizontal="left" vertical="center" wrapText="1"/>
    </xf>
    <xf numFmtId="0" fontId="35" fillId="0" borderId="87" xfId="31821" applyFont="1" applyBorder="1" applyAlignment="1">
      <alignment horizontal="left" vertical="center" wrapText="1"/>
    </xf>
    <xf numFmtId="0" fontId="22" fillId="0" borderId="90" xfId="31875" applyFont="1" applyBorder="1" applyAlignment="1">
      <alignment horizontal="left" vertical="center" wrapText="1"/>
    </xf>
  </cellXfs>
  <cellStyles count="31882">
    <cellStyle name=" 1" xfId="7"/>
    <cellStyle name="20% - 輔色1 2" xfId="9474"/>
    <cellStyle name="20% - 輔色2 2" xfId="8"/>
    <cellStyle name="20% - 輔色2 2 10" xfId="38"/>
    <cellStyle name="20% - 輔色2 2 10 10" xfId="2974"/>
    <cellStyle name="20% - 輔色2 2 10 10 2" xfId="3086"/>
    <cellStyle name="20% - 輔色2 2 10 10 3" xfId="9470"/>
    <cellStyle name="20% - 輔色2 2 10 11" xfId="1876"/>
    <cellStyle name="20% - 輔色2 2 10 11 2" xfId="3087"/>
    <cellStyle name="20% - 輔色2 2 10 11 3" xfId="5779"/>
    <cellStyle name="20% - 輔色2 2 10 11 3 2" xfId="13063"/>
    <cellStyle name="20% - 輔色2 2 10 11 3 2 2" xfId="19087"/>
    <cellStyle name="20% - 輔色2 2 10 11 3 2 2 2" xfId="31163"/>
    <cellStyle name="20% - 輔色2 2 10 11 3 2 3" xfId="25139"/>
    <cellStyle name="20% - 輔色2 2 10 11 3 3" xfId="16075"/>
    <cellStyle name="20% - 輔色2 2 10 11 3 3 2" xfId="28151"/>
    <cellStyle name="20% - 輔色2 2 10 11 3 4" xfId="22127"/>
    <cellStyle name="20% - 輔色2 2 10 11 4" xfId="6391"/>
    <cellStyle name="20% - 輔色2 2 10 11 5" xfId="9469"/>
    <cellStyle name="20% - 輔色2 2 10 11 6" xfId="11563"/>
    <cellStyle name="20% - 輔色2 2 10 11 6 2" xfId="17587"/>
    <cellStyle name="20% - 輔色2 2 10 11 6 2 2" xfId="29663"/>
    <cellStyle name="20% - 輔色2 2 10 11 6 3" xfId="23639"/>
    <cellStyle name="20% - 輔色2 2 10 11 7" xfId="14575"/>
    <cellStyle name="20% - 輔色2 2 10 11 7 2" xfId="26651"/>
    <cellStyle name="20% - 輔色2 2 10 11 8" xfId="20627"/>
    <cellStyle name="20% - 輔色2 2 10 12" xfId="4892"/>
    <cellStyle name="20% - 輔色2 2 10 12 2" xfId="12176"/>
    <cellStyle name="20% - 輔色2 2 10 12 2 2" xfId="18200"/>
    <cellStyle name="20% - 輔色2 2 10 12 2 2 2" xfId="30276"/>
    <cellStyle name="20% - 輔色2 2 10 12 2 3" xfId="24252"/>
    <cellStyle name="20% - 輔色2 2 10 12 3" xfId="15188"/>
    <cellStyle name="20% - 輔色2 2 10 12 3 2" xfId="27264"/>
    <cellStyle name="20% - 輔色2 2 10 12 4" xfId="21240"/>
    <cellStyle name="20% - 輔色2 2 10 13" xfId="9471"/>
    <cellStyle name="20% - 輔色2 2 10 14" xfId="10661"/>
    <cellStyle name="20% - 輔色2 2 10 14 2" xfId="16694"/>
    <cellStyle name="20% - 輔色2 2 10 14 2 2" xfId="28770"/>
    <cellStyle name="20% - 輔色2 2 10 14 3" xfId="22746"/>
    <cellStyle name="20% - 輔色2 2 10 15" xfId="13688"/>
    <cellStyle name="20% - 輔色2 2 10 15 2" xfId="25764"/>
    <cellStyle name="20% - 輔色2 2 10 16" xfId="19740"/>
    <cellStyle name="20% - 輔色2 2 10 2" xfId="93"/>
    <cellStyle name="20% - 輔色2 2 10 2 2" xfId="9468"/>
    <cellStyle name="20% - 輔色2 2 10 3" xfId="184"/>
    <cellStyle name="20% - 輔色2 2 10 3 10" xfId="9467"/>
    <cellStyle name="20% - 輔色2 2 10 3 11" xfId="10760"/>
    <cellStyle name="20% - 輔色2 2 10 3 11 2" xfId="16784"/>
    <cellStyle name="20% - 輔色2 2 10 3 11 2 2" xfId="28860"/>
    <cellStyle name="20% - 輔色2 2 10 3 11 3" xfId="22836"/>
    <cellStyle name="20% - 輔色2 2 10 3 12" xfId="13772"/>
    <cellStyle name="20% - 輔色2 2 10 3 12 2" xfId="25848"/>
    <cellStyle name="20% - 輔色2 2 10 3 13" xfId="19824"/>
    <cellStyle name="20% - 輔色2 2 10 3 2" xfId="244"/>
    <cellStyle name="20% - 輔色2 2 10 3 2 2" xfId="498"/>
    <cellStyle name="20% - 輔色2 2 10 3 2 2 2" xfId="1097"/>
    <cellStyle name="20% - 輔色2 2 10 3 2 2 2 2" xfId="9464"/>
    <cellStyle name="20% - 輔色2 2 10 3 2 2 3" xfId="9465"/>
    <cellStyle name="20% - 輔色2 2 10 3 2 3" xfId="9466"/>
    <cellStyle name="20% - 輔色2 2 10 3 3" xfId="435"/>
    <cellStyle name="20% - 輔色2 2 10 3 3 10" xfId="10910"/>
    <cellStyle name="20% - 輔色2 2 10 3 3 10 2" xfId="16934"/>
    <cellStyle name="20% - 輔色2 2 10 3 3 10 2 2" xfId="29010"/>
    <cellStyle name="20% - 輔色2 2 10 3 3 10 3" xfId="22986"/>
    <cellStyle name="20% - 輔色2 2 10 3 3 11" xfId="13922"/>
    <cellStyle name="20% - 輔色2 2 10 3 3 11 2" xfId="25998"/>
    <cellStyle name="20% - 輔色2 2 10 3 3 12" xfId="19974"/>
    <cellStyle name="20% - 輔色2 2 10 3 3 2" xfId="707"/>
    <cellStyle name="20% - 輔色2 2 10 3 3 2 2" xfId="1099"/>
    <cellStyle name="20% - 輔色2 2 10 3 3 2 2 2" xfId="9461"/>
    <cellStyle name="20% - 輔色2 2 10 3 3 2 3" xfId="9462"/>
    <cellStyle name="20% - 輔色2 2 10 3 3 3" xfId="1037"/>
    <cellStyle name="20% - 輔色2 2 10 3 3 3 2" xfId="2236"/>
    <cellStyle name="20% - 輔色2 2 10 3 3 3 2 2" xfId="3089"/>
    <cellStyle name="20% - 輔色2 2 10 3 3 3 2 3" xfId="6138"/>
    <cellStyle name="20% - 輔色2 2 10 3 3 3 2 3 2" xfId="13422"/>
    <cellStyle name="20% - 輔色2 2 10 3 3 3 2 3 2 2" xfId="19446"/>
    <cellStyle name="20% - 輔色2 2 10 3 3 3 2 3 2 2 2" xfId="31522"/>
    <cellStyle name="20% - 輔色2 2 10 3 3 3 2 3 2 3" xfId="25498"/>
    <cellStyle name="20% - 輔色2 2 10 3 3 3 2 3 3" xfId="16434"/>
    <cellStyle name="20% - 輔色2 2 10 3 3 3 2 3 3 2" xfId="28510"/>
    <cellStyle name="20% - 輔色2 2 10 3 3 3 2 3 4" xfId="22486"/>
    <cellStyle name="20% - 輔色2 2 10 3 3 3 2 4" xfId="6401"/>
    <cellStyle name="20% - 輔色2 2 10 3 3 3 2 5" xfId="9459"/>
    <cellStyle name="20% - 輔色2 2 10 3 3 3 2 6" xfId="11922"/>
    <cellStyle name="20% - 輔色2 2 10 3 3 3 2 6 2" xfId="17946"/>
    <cellStyle name="20% - 輔色2 2 10 3 3 3 2 6 2 2" xfId="30022"/>
    <cellStyle name="20% - 輔色2 2 10 3 3 3 2 6 3" xfId="23998"/>
    <cellStyle name="20% - 輔色2 2 10 3 3 3 2 7" xfId="14934"/>
    <cellStyle name="20% - 輔色2 2 10 3 3 3 2 7 2" xfId="27010"/>
    <cellStyle name="20% - 輔色2 2 10 3 3 3 2 8" xfId="20986"/>
    <cellStyle name="20% - 輔色2 2 10 3 3 3 3" xfId="3088"/>
    <cellStyle name="20% - 輔色2 2 10 3 3 3 4" xfId="5426"/>
    <cellStyle name="20% - 輔色2 2 10 3 3 3 4 2" xfId="12710"/>
    <cellStyle name="20% - 輔色2 2 10 3 3 3 4 2 2" xfId="18734"/>
    <cellStyle name="20% - 輔色2 2 10 3 3 3 4 2 2 2" xfId="30810"/>
    <cellStyle name="20% - 輔色2 2 10 3 3 3 4 2 3" xfId="24786"/>
    <cellStyle name="20% - 輔色2 2 10 3 3 3 4 3" xfId="15722"/>
    <cellStyle name="20% - 輔色2 2 10 3 3 3 4 3 2" xfId="27798"/>
    <cellStyle name="20% - 輔色2 2 10 3 3 3 4 4" xfId="21774"/>
    <cellStyle name="20% - 輔色2 2 10 3 3 3 5" xfId="6400"/>
    <cellStyle name="20% - 輔色2 2 10 3 3 3 6" xfId="9460"/>
    <cellStyle name="20% - 輔色2 2 10 3 3 3 7" xfId="11210"/>
    <cellStyle name="20% - 輔色2 2 10 3 3 3 7 2" xfId="17234"/>
    <cellStyle name="20% - 輔色2 2 10 3 3 3 7 2 2" xfId="29310"/>
    <cellStyle name="20% - 輔色2 2 10 3 3 3 7 3" xfId="23286"/>
    <cellStyle name="20% - 輔色2 2 10 3 3 3 8" xfId="14222"/>
    <cellStyle name="20% - 輔色2 2 10 3 3 3 8 2" xfId="26298"/>
    <cellStyle name="20% - 輔色2 2 10 3 3 3 9" xfId="20274"/>
    <cellStyle name="20% - 輔色2 2 10 3 3 4" xfId="1098"/>
    <cellStyle name="20% - 輔色2 2 10 3 3 4 2" xfId="2415"/>
    <cellStyle name="20% - 輔色2 2 10 3 3 4 2 2" xfId="3090"/>
    <cellStyle name="20% - 輔色2 2 10 3 3 4 2 3" xfId="6317"/>
    <cellStyle name="20% - 輔色2 2 10 3 3 4 2 3 2" xfId="13601"/>
    <cellStyle name="20% - 輔色2 2 10 3 3 4 2 3 2 2" xfId="19625"/>
    <cellStyle name="20% - 輔色2 2 10 3 3 4 2 3 2 2 2" xfId="31701"/>
    <cellStyle name="20% - 輔色2 2 10 3 3 4 2 3 2 3" xfId="25677"/>
    <cellStyle name="20% - 輔色2 2 10 3 3 4 2 3 3" xfId="16613"/>
    <cellStyle name="20% - 輔色2 2 10 3 3 4 2 3 3 2" xfId="28689"/>
    <cellStyle name="20% - 輔色2 2 10 3 3 4 2 3 4" xfId="22665"/>
    <cellStyle name="20% - 輔色2 2 10 3 3 4 2 4" xfId="6403"/>
    <cellStyle name="20% - 輔色2 2 10 3 3 4 2 5" xfId="9457"/>
    <cellStyle name="20% - 輔色2 2 10 3 3 4 2 6" xfId="12101"/>
    <cellStyle name="20% - 輔色2 2 10 3 3 4 2 6 2" xfId="18125"/>
    <cellStyle name="20% - 輔色2 2 10 3 3 4 2 6 2 2" xfId="30201"/>
    <cellStyle name="20% - 輔色2 2 10 3 3 4 2 6 3" xfId="24177"/>
    <cellStyle name="20% - 輔色2 2 10 3 3 4 2 7" xfId="15113"/>
    <cellStyle name="20% - 輔色2 2 10 3 3 4 2 7 2" xfId="27189"/>
    <cellStyle name="20% - 輔色2 2 10 3 3 4 2 8" xfId="21165"/>
    <cellStyle name="20% - 輔色2 2 10 3 3 4 3" xfId="9458"/>
    <cellStyle name="20% - 輔色2 2 10 3 3 5" xfId="2488"/>
    <cellStyle name="20% - 輔色2 2 10 3 3 5 2" xfId="3091"/>
    <cellStyle name="20% - 輔色2 2 10 3 3 5 3" xfId="9456"/>
    <cellStyle name="20% - 輔色2 2 10 3 3 6" xfId="2972"/>
    <cellStyle name="20% - 輔色2 2 10 3 3 6 2" xfId="3092"/>
    <cellStyle name="20% - 輔色2 2 10 3 3 6 3" xfId="9455"/>
    <cellStyle name="20% - 輔色2 2 10 3 3 7" xfId="1642"/>
    <cellStyle name="20% - 輔色2 2 10 3 3 7 2" xfId="3093"/>
    <cellStyle name="20% - 輔色2 2 10 3 3 7 3" xfId="5545"/>
    <cellStyle name="20% - 輔色2 2 10 3 3 7 3 2" xfId="12829"/>
    <cellStyle name="20% - 輔色2 2 10 3 3 7 3 2 2" xfId="18853"/>
    <cellStyle name="20% - 輔色2 2 10 3 3 7 3 2 2 2" xfId="30929"/>
    <cellStyle name="20% - 輔色2 2 10 3 3 7 3 2 3" xfId="24905"/>
    <cellStyle name="20% - 輔色2 2 10 3 3 7 3 3" xfId="15841"/>
    <cellStyle name="20% - 輔色2 2 10 3 3 7 3 3 2" xfId="27917"/>
    <cellStyle name="20% - 輔色2 2 10 3 3 7 3 4" xfId="21893"/>
    <cellStyle name="20% - 輔色2 2 10 3 3 7 4" xfId="6406"/>
    <cellStyle name="20% - 輔色2 2 10 3 3 7 5" xfId="9454"/>
    <cellStyle name="20% - 輔色2 2 10 3 3 7 6" xfId="11329"/>
    <cellStyle name="20% - 輔色2 2 10 3 3 7 6 2" xfId="17353"/>
    <cellStyle name="20% - 輔色2 2 10 3 3 7 6 2 2" xfId="29429"/>
    <cellStyle name="20% - 輔色2 2 10 3 3 7 6 3" xfId="23405"/>
    <cellStyle name="20% - 輔色2 2 10 3 3 7 7" xfId="14341"/>
    <cellStyle name="20% - 輔色2 2 10 3 3 7 7 2" xfId="26417"/>
    <cellStyle name="20% - 輔色2 2 10 3 3 7 8" xfId="20393"/>
    <cellStyle name="20% - 輔色2 2 10 3 3 8" xfId="5126"/>
    <cellStyle name="20% - 輔色2 2 10 3 3 8 2" xfId="12410"/>
    <cellStyle name="20% - 輔色2 2 10 3 3 8 2 2" xfId="18434"/>
    <cellStyle name="20% - 輔色2 2 10 3 3 8 2 2 2" xfId="30510"/>
    <cellStyle name="20% - 輔色2 2 10 3 3 8 2 3" xfId="24486"/>
    <cellStyle name="20% - 輔色2 2 10 3 3 8 3" xfId="15422"/>
    <cellStyle name="20% - 輔色2 2 10 3 3 8 3 2" xfId="27498"/>
    <cellStyle name="20% - 輔色2 2 10 3 3 8 4" xfId="21474"/>
    <cellStyle name="20% - 輔色2 2 10 3 3 9" xfId="9463"/>
    <cellStyle name="20% - 輔色2 2 10 3 4" xfId="887"/>
    <cellStyle name="20% - 輔色2 2 10 3 4 2" xfId="2023"/>
    <cellStyle name="20% - 輔色2 2 10 3 4 2 2" xfId="3095"/>
    <cellStyle name="20% - 輔色2 2 10 3 4 2 3" xfId="5925"/>
    <cellStyle name="20% - 輔色2 2 10 3 4 2 3 2" xfId="13209"/>
    <cellStyle name="20% - 輔色2 2 10 3 4 2 3 2 2" xfId="19233"/>
    <cellStyle name="20% - 輔色2 2 10 3 4 2 3 2 2 2" xfId="31309"/>
    <cellStyle name="20% - 輔色2 2 10 3 4 2 3 2 3" xfId="25285"/>
    <cellStyle name="20% - 輔色2 2 10 3 4 2 3 3" xfId="16221"/>
    <cellStyle name="20% - 輔色2 2 10 3 4 2 3 3 2" xfId="28297"/>
    <cellStyle name="20% - 輔色2 2 10 3 4 2 3 4" xfId="22273"/>
    <cellStyle name="20% - 輔色2 2 10 3 4 2 4" xfId="6408"/>
    <cellStyle name="20% - 輔色2 2 10 3 4 2 5" xfId="9452"/>
    <cellStyle name="20% - 輔色2 2 10 3 4 2 6" xfId="11709"/>
    <cellStyle name="20% - 輔色2 2 10 3 4 2 6 2" xfId="17733"/>
    <cellStyle name="20% - 輔色2 2 10 3 4 2 6 2 2" xfId="29809"/>
    <cellStyle name="20% - 輔色2 2 10 3 4 2 6 3" xfId="23785"/>
    <cellStyle name="20% - 輔色2 2 10 3 4 2 7" xfId="14721"/>
    <cellStyle name="20% - 輔色2 2 10 3 4 2 7 2" xfId="26797"/>
    <cellStyle name="20% - 輔色2 2 10 3 4 2 8" xfId="20773"/>
    <cellStyle name="20% - 輔色2 2 10 3 4 3" xfId="3094"/>
    <cellStyle name="20% - 輔色2 2 10 3 4 4" xfId="5276"/>
    <cellStyle name="20% - 輔色2 2 10 3 4 4 2" xfId="12560"/>
    <cellStyle name="20% - 輔色2 2 10 3 4 4 2 2" xfId="18584"/>
    <cellStyle name="20% - 輔色2 2 10 3 4 4 2 2 2" xfId="30660"/>
    <cellStyle name="20% - 輔色2 2 10 3 4 4 2 3" xfId="24636"/>
    <cellStyle name="20% - 輔色2 2 10 3 4 4 3" xfId="15572"/>
    <cellStyle name="20% - 輔色2 2 10 3 4 4 3 2" xfId="27648"/>
    <cellStyle name="20% - 輔色2 2 10 3 4 4 4" xfId="21624"/>
    <cellStyle name="20% - 輔色2 2 10 3 4 5" xfId="6407"/>
    <cellStyle name="20% - 輔色2 2 10 3 4 6" xfId="9453"/>
    <cellStyle name="20% - 輔色2 2 10 3 4 7" xfId="11060"/>
    <cellStyle name="20% - 輔色2 2 10 3 4 7 2" xfId="17084"/>
    <cellStyle name="20% - 輔色2 2 10 3 4 7 2 2" xfId="29160"/>
    <cellStyle name="20% - 輔色2 2 10 3 4 7 3" xfId="23136"/>
    <cellStyle name="20% - 輔色2 2 10 3 4 8" xfId="14072"/>
    <cellStyle name="20% - 輔色2 2 10 3 4 8 2" xfId="26148"/>
    <cellStyle name="20% - 輔色2 2 10 3 4 9" xfId="20124"/>
    <cellStyle name="20% - 輔色2 2 10 3 5" xfId="2376"/>
    <cellStyle name="20% - 輔色2 2 10 3 5 2" xfId="3096"/>
    <cellStyle name="20% - 輔色2 2 10 3 5 3" xfId="6278"/>
    <cellStyle name="20% - 輔色2 2 10 3 5 3 2" xfId="13562"/>
    <cellStyle name="20% - 輔色2 2 10 3 5 3 2 2" xfId="19586"/>
    <cellStyle name="20% - 輔色2 2 10 3 5 3 2 2 2" xfId="31662"/>
    <cellStyle name="20% - 輔色2 2 10 3 5 3 2 3" xfId="25638"/>
    <cellStyle name="20% - 輔色2 2 10 3 5 3 3" xfId="16574"/>
    <cellStyle name="20% - 輔色2 2 10 3 5 3 3 2" xfId="28650"/>
    <cellStyle name="20% - 輔色2 2 10 3 5 3 4" xfId="22626"/>
    <cellStyle name="20% - 輔色2 2 10 3 5 4" xfId="6409"/>
    <cellStyle name="20% - 輔色2 2 10 3 5 5" xfId="9451"/>
    <cellStyle name="20% - 輔色2 2 10 3 5 6" xfId="12062"/>
    <cellStyle name="20% - 輔色2 2 10 3 5 6 2" xfId="18086"/>
    <cellStyle name="20% - 輔色2 2 10 3 5 6 2 2" xfId="30162"/>
    <cellStyle name="20% - 輔色2 2 10 3 5 6 3" xfId="24138"/>
    <cellStyle name="20% - 輔色2 2 10 3 5 7" xfId="15074"/>
    <cellStyle name="20% - 輔色2 2 10 3 5 7 2" xfId="27150"/>
    <cellStyle name="20% - 輔色2 2 10 3 5 8" xfId="21126"/>
    <cellStyle name="20% - 輔色2 2 10 3 6" xfId="2486"/>
    <cellStyle name="20% - 輔色2 2 10 3 6 2" xfId="3097"/>
    <cellStyle name="20% - 輔色2 2 10 3 6 3" xfId="9450"/>
    <cellStyle name="20% - 輔色2 2 10 3 7" xfId="2973"/>
    <cellStyle name="20% - 輔色2 2 10 3 7 2" xfId="3098"/>
    <cellStyle name="20% - 輔色2 2 10 3 7 3" xfId="9449"/>
    <cellStyle name="20% - 輔色2 2 10 3 8" xfId="1792"/>
    <cellStyle name="20% - 輔色2 2 10 3 8 2" xfId="3099"/>
    <cellStyle name="20% - 輔色2 2 10 3 8 3" xfId="5695"/>
    <cellStyle name="20% - 輔色2 2 10 3 8 3 2" xfId="12979"/>
    <cellStyle name="20% - 輔色2 2 10 3 8 3 2 2" xfId="19003"/>
    <cellStyle name="20% - 輔色2 2 10 3 8 3 2 2 2" xfId="31079"/>
    <cellStyle name="20% - 輔色2 2 10 3 8 3 2 3" xfId="25055"/>
    <cellStyle name="20% - 輔色2 2 10 3 8 3 3" xfId="15991"/>
    <cellStyle name="20% - 輔色2 2 10 3 8 3 3 2" xfId="28067"/>
    <cellStyle name="20% - 輔色2 2 10 3 8 3 4" xfId="22043"/>
    <cellStyle name="20% - 輔色2 2 10 3 8 4" xfId="6412"/>
    <cellStyle name="20% - 輔色2 2 10 3 8 5" xfId="9448"/>
    <cellStyle name="20% - 輔色2 2 10 3 8 6" xfId="11479"/>
    <cellStyle name="20% - 輔色2 2 10 3 8 6 2" xfId="17503"/>
    <cellStyle name="20% - 輔色2 2 10 3 8 6 2 2" xfId="29579"/>
    <cellStyle name="20% - 輔色2 2 10 3 8 6 3" xfId="23555"/>
    <cellStyle name="20% - 輔色2 2 10 3 8 7" xfId="14491"/>
    <cellStyle name="20% - 輔色2 2 10 3 8 7 2" xfId="26567"/>
    <cellStyle name="20% - 輔色2 2 10 3 8 8" xfId="20543"/>
    <cellStyle name="20% - 輔色2 2 10 3 9" xfId="4976"/>
    <cellStyle name="20% - 輔色2 2 10 3 9 2" xfId="12260"/>
    <cellStyle name="20% - 輔色2 2 10 3 9 2 2" xfId="18284"/>
    <cellStyle name="20% - 輔色2 2 10 3 9 2 2 2" xfId="30360"/>
    <cellStyle name="20% - 輔色2 2 10 3 9 2 3" xfId="24336"/>
    <cellStyle name="20% - 輔色2 2 10 3 9 3" xfId="15272"/>
    <cellStyle name="20% - 輔色2 2 10 3 9 3 2" xfId="27348"/>
    <cellStyle name="20% - 輔色2 2 10 3 9 4" xfId="21324"/>
    <cellStyle name="20% - 輔色2 2 10 4" xfId="201"/>
    <cellStyle name="20% - 輔色2 2 10 4 10" xfId="9447"/>
    <cellStyle name="20% - 輔色2 2 10 4 11" xfId="10777"/>
    <cellStyle name="20% - 輔色2 2 10 4 11 2" xfId="16801"/>
    <cellStyle name="20% - 輔色2 2 10 4 11 2 2" xfId="28877"/>
    <cellStyle name="20% - 輔色2 2 10 4 11 3" xfId="22853"/>
    <cellStyle name="20% - 輔色2 2 10 4 12" xfId="13789"/>
    <cellStyle name="20% - 輔色2 2 10 4 12 2" xfId="25865"/>
    <cellStyle name="20% - 輔色2 2 10 4 13" xfId="19841"/>
    <cellStyle name="20% - 輔色2 2 10 4 2" xfId="245"/>
    <cellStyle name="20% - 輔色2 2 10 4 2 2" xfId="499"/>
    <cellStyle name="20% - 輔色2 2 10 4 2 2 2" xfId="1100"/>
    <cellStyle name="20% - 輔色2 2 10 4 2 2 2 2" xfId="9444"/>
    <cellStyle name="20% - 輔色2 2 10 4 2 2 3" xfId="9445"/>
    <cellStyle name="20% - 輔色2 2 10 4 2 3" xfId="9446"/>
    <cellStyle name="20% - 輔色2 2 10 4 3" xfId="452"/>
    <cellStyle name="20% - 輔色2 2 10 4 3 10" xfId="10927"/>
    <cellStyle name="20% - 輔色2 2 10 4 3 10 2" xfId="16951"/>
    <cellStyle name="20% - 輔色2 2 10 4 3 10 2 2" xfId="29027"/>
    <cellStyle name="20% - 輔色2 2 10 4 3 10 3" xfId="23003"/>
    <cellStyle name="20% - 輔色2 2 10 4 3 11" xfId="13939"/>
    <cellStyle name="20% - 輔色2 2 10 4 3 11 2" xfId="26015"/>
    <cellStyle name="20% - 輔色2 2 10 4 3 12" xfId="19991"/>
    <cellStyle name="20% - 輔色2 2 10 4 3 2" xfId="706"/>
    <cellStyle name="20% - 輔色2 2 10 4 3 2 2" xfId="1102"/>
    <cellStyle name="20% - 輔色2 2 10 4 3 2 2 2" xfId="9441"/>
    <cellStyle name="20% - 輔色2 2 10 4 3 2 3" xfId="9442"/>
    <cellStyle name="20% - 輔色2 2 10 4 3 3" xfId="1054"/>
    <cellStyle name="20% - 輔色2 2 10 4 3 3 2" xfId="2253"/>
    <cellStyle name="20% - 輔色2 2 10 4 3 3 2 2" xfId="3101"/>
    <cellStyle name="20% - 輔色2 2 10 4 3 3 2 3" xfId="6155"/>
    <cellStyle name="20% - 輔色2 2 10 4 3 3 2 3 2" xfId="13439"/>
    <cellStyle name="20% - 輔色2 2 10 4 3 3 2 3 2 2" xfId="19463"/>
    <cellStyle name="20% - 輔色2 2 10 4 3 3 2 3 2 2 2" xfId="31539"/>
    <cellStyle name="20% - 輔色2 2 10 4 3 3 2 3 2 3" xfId="25515"/>
    <cellStyle name="20% - 輔色2 2 10 4 3 3 2 3 3" xfId="16451"/>
    <cellStyle name="20% - 輔色2 2 10 4 3 3 2 3 3 2" xfId="28527"/>
    <cellStyle name="20% - 輔色2 2 10 4 3 3 2 3 4" xfId="22503"/>
    <cellStyle name="20% - 輔色2 2 10 4 3 3 2 4" xfId="6421"/>
    <cellStyle name="20% - 輔色2 2 10 4 3 3 2 5" xfId="9439"/>
    <cellStyle name="20% - 輔色2 2 10 4 3 3 2 6" xfId="11939"/>
    <cellStyle name="20% - 輔色2 2 10 4 3 3 2 6 2" xfId="17963"/>
    <cellStyle name="20% - 輔色2 2 10 4 3 3 2 6 2 2" xfId="30039"/>
    <cellStyle name="20% - 輔色2 2 10 4 3 3 2 6 3" xfId="24015"/>
    <cellStyle name="20% - 輔色2 2 10 4 3 3 2 7" xfId="14951"/>
    <cellStyle name="20% - 輔色2 2 10 4 3 3 2 7 2" xfId="27027"/>
    <cellStyle name="20% - 輔色2 2 10 4 3 3 2 8" xfId="21003"/>
    <cellStyle name="20% - 輔色2 2 10 4 3 3 3" xfId="3100"/>
    <cellStyle name="20% - 輔色2 2 10 4 3 3 4" xfId="5443"/>
    <cellStyle name="20% - 輔色2 2 10 4 3 3 4 2" xfId="12727"/>
    <cellStyle name="20% - 輔色2 2 10 4 3 3 4 2 2" xfId="18751"/>
    <cellStyle name="20% - 輔色2 2 10 4 3 3 4 2 2 2" xfId="30827"/>
    <cellStyle name="20% - 輔色2 2 10 4 3 3 4 2 3" xfId="24803"/>
    <cellStyle name="20% - 輔色2 2 10 4 3 3 4 3" xfId="15739"/>
    <cellStyle name="20% - 輔色2 2 10 4 3 3 4 3 2" xfId="27815"/>
    <cellStyle name="20% - 輔色2 2 10 4 3 3 4 4" xfId="21791"/>
    <cellStyle name="20% - 輔色2 2 10 4 3 3 5" xfId="6420"/>
    <cellStyle name="20% - 輔色2 2 10 4 3 3 6" xfId="9440"/>
    <cellStyle name="20% - 輔色2 2 10 4 3 3 7" xfId="11227"/>
    <cellStyle name="20% - 輔色2 2 10 4 3 3 7 2" xfId="17251"/>
    <cellStyle name="20% - 輔色2 2 10 4 3 3 7 2 2" xfId="29327"/>
    <cellStyle name="20% - 輔色2 2 10 4 3 3 7 3" xfId="23303"/>
    <cellStyle name="20% - 輔色2 2 10 4 3 3 8" xfId="14239"/>
    <cellStyle name="20% - 輔色2 2 10 4 3 3 8 2" xfId="26315"/>
    <cellStyle name="20% - 輔色2 2 10 4 3 3 9" xfId="20291"/>
    <cellStyle name="20% - 輔色2 2 10 4 3 4" xfId="1101"/>
    <cellStyle name="20% - 輔色2 2 10 4 3 4 2" xfId="2309"/>
    <cellStyle name="20% - 輔色2 2 10 4 3 4 2 2" xfId="3102"/>
    <cellStyle name="20% - 輔色2 2 10 4 3 4 2 3" xfId="6211"/>
    <cellStyle name="20% - 輔色2 2 10 4 3 4 2 3 2" xfId="13495"/>
    <cellStyle name="20% - 輔色2 2 10 4 3 4 2 3 2 2" xfId="19519"/>
    <cellStyle name="20% - 輔色2 2 10 4 3 4 2 3 2 2 2" xfId="31595"/>
    <cellStyle name="20% - 輔色2 2 10 4 3 4 2 3 2 3" xfId="25571"/>
    <cellStyle name="20% - 輔色2 2 10 4 3 4 2 3 3" xfId="16507"/>
    <cellStyle name="20% - 輔色2 2 10 4 3 4 2 3 3 2" xfId="28583"/>
    <cellStyle name="20% - 輔色2 2 10 4 3 4 2 3 4" xfId="22559"/>
    <cellStyle name="20% - 輔色2 2 10 4 3 4 2 4" xfId="6423"/>
    <cellStyle name="20% - 輔色2 2 10 4 3 4 2 5" xfId="9437"/>
    <cellStyle name="20% - 輔色2 2 10 4 3 4 2 6" xfId="11995"/>
    <cellStyle name="20% - 輔色2 2 10 4 3 4 2 6 2" xfId="18019"/>
    <cellStyle name="20% - 輔色2 2 10 4 3 4 2 6 2 2" xfId="30095"/>
    <cellStyle name="20% - 輔色2 2 10 4 3 4 2 6 3" xfId="24071"/>
    <cellStyle name="20% - 輔色2 2 10 4 3 4 2 7" xfId="15007"/>
    <cellStyle name="20% - 輔色2 2 10 4 3 4 2 7 2" xfId="27083"/>
    <cellStyle name="20% - 輔色2 2 10 4 3 4 2 8" xfId="21059"/>
    <cellStyle name="20% - 輔色2 2 10 4 3 4 3" xfId="9438"/>
    <cellStyle name="20% - 輔色2 2 10 4 3 5" xfId="2491"/>
    <cellStyle name="20% - 輔色2 2 10 4 3 5 2" xfId="3103"/>
    <cellStyle name="20% - 輔色2 2 10 4 3 5 3" xfId="9436"/>
    <cellStyle name="20% - 輔色2 2 10 4 3 6" xfId="2970"/>
    <cellStyle name="20% - 輔色2 2 10 4 3 6 2" xfId="3104"/>
    <cellStyle name="20% - 輔色2 2 10 4 3 6 3" xfId="9435"/>
    <cellStyle name="20% - 輔色2 2 10 4 3 7" xfId="1625"/>
    <cellStyle name="20% - 輔色2 2 10 4 3 7 2" xfId="3105"/>
    <cellStyle name="20% - 輔色2 2 10 4 3 7 3" xfId="5528"/>
    <cellStyle name="20% - 輔色2 2 10 4 3 7 3 2" xfId="12812"/>
    <cellStyle name="20% - 輔色2 2 10 4 3 7 3 2 2" xfId="18836"/>
    <cellStyle name="20% - 輔色2 2 10 4 3 7 3 2 2 2" xfId="30912"/>
    <cellStyle name="20% - 輔色2 2 10 4 3 7 3 2 3" xfId="24888"/>
    <cellStyle name="20% - 輔色2 2 10 4 3 7 3 3" xfId="15824"/>
    <cellStyle name="20% - 輔色2 2 10 4 3 7 3 3 2" xfId="27900"/>
    <cellStyle name="20% - 輔色2 2 10 4 3 7 3 4" xfId="21876"/>
    <cellStyle name="20% - 輔色2 2 10 4 3 7 4" xfId="6426"/>
    <cellStyle name="20% - 輔色2 2 10 4 3 7 5" xfId="9434"/>
    <cellStyle name="20% - 輔色2 2 10 4 3 7 6" xfId="11312"/>
    <cellStyle name="20% - 輔色2 2 10 4 3 7 6 2" xfId="17336"/>
    <cellStyle name="20% - 輔色2 2 10 4 3 7 6 2 2" xfId="29412"/>
    <cellStyle name="20% - 輔色2 2 10 4 3 7 6 3" xfId="23388"/>
    <cellStyle name="20% - 輔色2 2 10 4 3 7 7" xfId="14324"/>
    <cellStyle name="20% - 輔色2 2 10 4 3 7 7 2" xfId="26400"/>
    <cellStyle name="20% - 輔色2 2 10 4 3 7 8" xfId="20376"/>
    <cellStyle name="20% - 輔色2 2 10 4 3 8" xfId="5143"/>
    <cellStyle name="20% - 輔色2 2 10 4 3 8 2" xfId="12427"/>
    <cellStyle name="20% - 輔色2 2 10 4 3 8 2 2" xfId="18451"/>
    <cellStyle name="20% - 輔色2 2 10 4 3 8 2 2 2" xfId="30527"/>
    <cellStyle name="20% - 輔色2 2 10 4 3 8 2 3" xfId="24503"/>
    <cellStyle name="20% - 輔色2 2 10 4 3 8 3" xfId="15439"/>
    <cellStyle name="20% - 輔色2 2 10 4 3 8 3 2" xfId="27515"/>
    <cellStyle name="20% - 輔色2 2 10 4 3 8 4" xfId="21491"/>
    <cellStyle name="20% - 輔色2 2 10 4 3 9" xfId="9443"/>
    <cellStyle name="20% - 輔色2 2 10 4 4" xfId="904"/>
    <cellStyle name="20% - 輔色2 2 10 4 4 2" xfId="2040"/>
    <cellStyle name="20% - 輔色2 2 10 4 4 2 2" xfId="3107"/>
    <cellStyle name="20% - 輔色2 2 10 4 4 2 3" xfId="5942"/>
    <cellStyle name="20% - 輔色2 2 10 4 4 2 3 2" xfId="13226"/>
    <cellStyle name="20% - 輔色2 2 10 4 4 2 3 2 2" xfId="19250"/>
    <cellStyle name="20% - 輔色2 2 10 4 4 2 3 2 2 2" xfId="31326"/>
    <cellStyle name="20% - 輔色2 2 10 4 4 2 3 2 3" xfId="25302"/>
    <cellStyle name="20% - 輔色2 2 10 4 4 2 3 3" xfId="16238"/>
    <cellStyle name="20% - 輔色2 2 10 4 4 2 3 3 2" xfId="28314"/>
    <cellStyle name="20% - 輔色2 2 10 4 4 2 3 4" xfId="22290"/>
    <cellStyle name="20% - 輔色2 2 10 4 4 2 4" xfId="6428"/>
    <cellStyle name="20% - 輔色2 2 10 4 4 2 5" xfId="9432"/>
    <cellStyle name="20% - 輔色2 2 10 4 4 2 6" xfId="11726"/>
    <cellStyle name="20% - 輔色2 2 10 4 4 2 6 2" xfId="17750"/>
    <cellStyle name="20% - 輔色2 2 10 4 4 2 6 2 2" xfId="29826"/>
    <cellStyle name="20% - 輔色2 2 10 4 4 2 6 3" xfId="23802"/>
    <cellStyle name="20% - 輔色2 2 10 4 4 2 7" xfId="14738"/>
    <cellStyle name="20% - 輔色2 2 10 4 4 2 7 2" xfId="26814"/>
    <cellStyle name="20% - 輔色2 2 10 4 4 2 8" xfId="20790"/>
    <cellStyle name="20% - 輔色2 2 10 4 4 3" xfId="3106"/>
    <cellStyle name="20% - 輔色2 2 10 4 4 4" xfId="5293"/>
    <cellStyle name="20% - 輔色2 2 10 4 4 4 2" xfId="12577"/>
    <cellStyle name="20% - 輔色2 2 10 4 4 4 2 2" xfId="18601"/>
    <cellStyle name="20% - 輔色2 2 10 4 4 4 2 2 2" xfId="30677"/>
    <cellStyle name="20% - 輔色2 2 10 4 4 4 2 3" xfId="24653"/>
    <cellStyle name="20% - 輔色2 2 10 4 4 4 3" xfId="15589"/>
    <cellStyle name="20% - 輔色2 2 10 4 4 4 3 2" xfId="27665"/>
    <cellStyle name="20% - 輔色2 2 10 4 4 4 4" xfId="21641"/>
    <cellStyle name="20% - 輔色2 2 10 4 4 5" xfId="6427"/>
    <cellStyle name="20% - 輔色2 2 10 4 4 6" xfId="9433"/>
    <cellStyle name="20% - 輔色2 2 10 4 4 7" xfId="11077"/>
    <cellStyle name="20% - 輔色2 2 10 4 4 7 2" xfId="17101"/>
    <cellStyle name="20% - 輔色2 2 10 4 4 7 2 2" xfId="29177"/>
    <cellStyle name="20% - 輔色2 2 10 4 4 7 3" xfId="23153"/>
    <cellStyle name="20% - 輔色2 2 10 4 4 8" xfId="14089"/>
    <cellStyle name="20% - 輔色2 2 10 4 4 8 2" xfId="26165"/>
    <cellStyle name="20% - 輔色2 2 10 4 4 9" xfId="20141"/>
    <cellStyle name="20% - 輔色2 2 10 4 5" xfId="2452"/>
    <cellStyle name="20% - 輔色2 2 10 4 5 2" xfId="3108"/>
    <cellStyle name="20% - 輔色2 2 10 4 5 3" xfId="6354"/>
    <cellStyle name="20% - 輔色2 2 10 4 5 3 2" xfId="13638"/>
    <cellStyle name="20% - 輔色2 2 10 4 5 3 2 2" xfId="19662"/>
    <cellStyle name="20% - 輔色2 2 10 4 5 3 2 2 2" xfId="31738"/>
    <cellStyle name="20% - 輔色2 2 10 4 5 3 2 3" xfId="25714"/>
    <cellStyle name="20% - 輔色2 2 10 4 5 3 3" xfId="16650"/>
    <cellStyle name="20% - 輔色2 2 10 4 5 3 3 2" xfId="28726"/>
    <cellStyle name="20% - 輔色2 2 10 4 5 3 4" xfId="22702"/>
    <cellStyle name="20% - 輔色2 2 10 4 5 4" xfId="6429"/>
    <cellStyle name="20% - 輔色2 2 10 4 5 5" xfId="9431"/>
    <cellStyle name="20% - 輔色2 2 10 4 5 6" xfId="12138"/>
    <cellStyle name="20% - 輔色2 2 10 4 5 6 2" xfId="18162"/>
    <cellStyle name="20% - 輔色2 2 10 4 5 6 2 2" xfId="30238"/>
    <cellStyle name="20% - 輔色2 2 10 4 5 6 3" xfId="24214"/>
    <cellStyle name="20% - 輔色2 2 10 4 5 7" xfId="15150"/>
    <cellStyle name="20% - 輔色2 2 10 4 5 7 2" xfId="27226"/>
    <cellStyle name="20% - 輔色2 2 10 4 5 8" xfId="21202"/>
    <cellStyle name="20% - 輔色2 2 10 4 6" xfId="2490"/>
    <cellStyle name="20% - 輔色2 2 10 4 6 2" xfId="3109"/>
    <cellStyle name="20% - 輔色2 2 10 4 6 3" xfId="9430"/>
    <cellStyle name="20% - 輔色2 2 10 4 7" xfId="2971"/>
    <cellStyle name="20% - 輔色2 2 10 4 7 2" xfId="3110"/>
    <cellStyle name="20% - 輔色2 2 10 4 7 3" xfId="9429"/>
    <cellStyle name="20% - 輔色2 2 10 4 8" xfId="1775"/>
    <cellStyle name="20% - 輔色2 2 10 4 8 2" xfId="3111"/>
    <cellStyle name="20% - 輔色2 2 10 4 8 3" xfId="5678"/>
    <cellStyle name="20% - 輔色2 2 10 4 8 3 2" xfId="12962"/>
    <cellStyle name="20% - 輔色2 2 10 4 8 3 2 2" xfId="18986"/>
    <cellStyle name="20% - 輔色2 2 10 4 8 3 2 2 2" xfId="31062"/>
    <cellStyle name="20% - 輔色2 2 10 4 8 3 2 3" xfId="25038"/>
    <cellStyle name="20% - 輔色2 2 10 4 8 3 3" xfId="15974"/>
    <cellStyle name="20% - 輔色2 2 10 4 8 3 3 2" xfId="28050"/>
    <cellStyle name="20% - 輔色2 2 10 4 8 3 4" xfId="22026"/>
    <cellStyle name="20% - 輔色2 2 10 4 8 4" xfId="6432"/>
    <cellStyle name="20% - 輔色2 2 10 4 8 5" xfId="9428"/>
    <cellStyle name="20% - 輔色2 2 10 4 8 6" xfId="11462"/>
    <cellStyle name="20% - 輔色2 2 10 4 8 6 2" xfId="17486"/>
    <cellStyle name="20% - 輔色2 2 10 4 8 6 2 2" xfId="29562"/>
    <cellStyle name="20% - 輔色2 2 10 4 8 6 3" xfId="23538"/>
    <cellStyle name="20% - 輔色2 2 10 4 8 7" xfId="14474"/>
    <cellStyle name="20% - 輔色2 2 10 4 8 7 2" xfId="26550"/>
    <cellStyle name="20% - 輔色2 2 10 4 8 8" xfId="20526"/>
    <cellStyle name="20% - 輔色2 2 10 4 9" xfId="4993"/>
    <cellStyle name="20% - 輔色2 2 10 4 9 2" xfId="12277"/>
    <cellStyle name="20% - 輔色2 2 10 4 9 2 2" xfId="18301"/>
    <cellStyle name="20% - 輔色2 2 10 4 9 2 2 2" xfId="30377"/>
    <cellStyle name="20% - 輔色2 2 10 4 9 2 3" xfId="24353"/>
    <cellStyle name="20% - 輔色2 2 10 4 9 3" xfId="15289"/>
    <cellStyle name="20% - 輔色2 2 10 4 9 3 2" xfId="27365"/>
    <cellStyle name="20% - 輔色2 2 10 4 9 4" xfId="21341"/>
    <cellStyle name="20% - 輔色2 2 10 5" xfId="351"/>
    <cellStyle name="20% - 輔色2 2 10 5 10" xfId="10826"/>
    <cellStyle name="20% - 輔色2 2 10 5 10 2" xfId="16850"/>
    <cellStyle name="20% - 輔色2 2 10 5 10 2 2" xfId="28926"/>
    <cellStyle name="20% - 輔色2 2 10 5 10 3" xfId="22902"/>
    <cellStyle name="20% - 輔色2 2 10 5 11" xfId="13838"/>
    <cellStyle name="20% - 輔色2 2 10 5 11 2" xfId="25914"/>
    <cellStyle name="20% - 輔色2 2 10 5 12" xfId="19890"/>
    <cellStyle name="20% - 輔色2 2 10 5 2" xfId="497"/>
    <cellStyle name="20% - 輔色2 2 10 5 2 2" xfId="1104"/>
    <cellStyle name="20% - 輔色2 2 10 5 2 2 2" xfId="9425"/>
    <cellStyle name="20% - 輔色2 2 10 5 2 3" xfId="9426"/>
    <cellStyle name="20% - 輔色2 2 10 5 3" xfId="953"/>
    <cellStyle name="20% - 輔色2 2 10 5 3 2" xfId="2152"/>
    <cellStyle name="20% - 輔色2 2 10 5 3 2 2" xfId="3113"/>
    <cellStyle name="20% - 輔色2 2 10 5 3 2 3" xfId="6054"/>
    <cellStyle name="20% - 輔色2 2 10 5 3 2 3 2" xfId="13338"/>
    <cellStyle name="20% - 輔色2 2 10 5 3 2 3 2 2" xfId="19362"/>
    <cellStyle name="20% - 輔色2 2 10 5 3 2 3 2 2 2" xfId="31438"/>
    <cellStyle name="20% - 輔色2 2 10 5 3 2 3 2 3" xfId="25414"/>
    <cellStyle name="20% - 輔色2 2 10 5 3 2 3 3" xfId="16350"/>
    <cellStyle name="20% - 輔色2 2 10 5 3 2 3 3 2" xfId="28426"/>
    <cellStyle name="20% - 輔色2 2 10 5 3 2 3 4" xfId="22402"/>
    <cellStyle name="20% - 輔色2 2 10 5 3 2 4" xfId="6437"/>
    <cellStyle name="20% - 輔色2 2 10 5 3 2 5" xfId="9423"/>
    <cellStyle name="20% - 輔色2 2 10 5 3 2 6" xfId="11838"/>
    <cellStyle name="20% - 輔色2 2 10 5 3 2 6 2" xfId="17862"/>
    <cellStyle name="20% - 輔色2 2 10 5 3 2 6 2 2" xfId="29938"/>
    <cellStyle name="20% - 輔色2 2 10 5 3 2 6 3" xfId="23914"/>
    <cellStyle name="20% - 輔色2 2 10 5 3 2 7" xfId="14850"/>
    <cellStyle name="20% - 輔色2 2 10 5 3 2 7 2" xfId="26926"/>
    <cellStyle name="20% - 輔色2 2 10 5 3 2 8" xfId="20902"/>
    <cellStyle name="20% - 輔色2 2 10 5 3 3" xfId="3112"/>
    <cellStyle name="20% - 輔色2 2 10 5 3 4" xfId="5342"/>
    <cellStyle name="20% - 輔色2 2 10 5 3 4 2" xfId="12626"/>
    <cellStyle name="20% - 輔色2 2 10 5 3 4 2 2" xfId="18650"/>
    <cellStyle name="20% - 輔色2 2 10 5 3 4 2 2 2" xfId="30726"/>
    <cellStyle name="20% - 輔色2 2 10 5 3 4 2 3" xfId="24702"/>
    <cellStyle name="20% - 輔色2 2 10 5 3 4 3" xfId="15638"/>
    <cellStyle name="20% - 輔色2 2 10 5 3 4 3 2" xfId="27714"/>
    <cellStyle name="20% - 輔色2 2 10 5 3 4 4" xfId="21690"/>
    <cellStyle name="20% - 輔色2 2 10 5 3 5" xfId="6436"/>
    <cellStyle name="20% - 輔色2 2 10 5 3 6" xfId="9424"/>
    <cellStyle name="20% - 輔色2 2 10 5 3 7" xfId="11126"/>
    <cellStyle name="20% - 輔色2 2 10 5 3 7 2" xfId="17150"/>
    <cellStyle name="20% - 輔色2 2 10 5 3 7 2 2" xfId="29226"/>
    <cellStyle name="20% - 輔色2 2 10 5 3 7 3" xfId="23202"/>
    <cellStyle name="20% - 輔色2 2 10 5 3 8" xfId="14138"/>
    <cellStyle name="20% - 輔色2 2 10 5 3 8 2" xfId="26214"/>
    <cellStyle name="20% - 輔色2 2 10 5 3 9" xfId="20190"/>
    <cellStyle name="20% - 輔色2 2 10 5 4" xfId="1103"/>
    <cellStyle name="20% - 輔色2 2 10 5 4 2" xfId="2345"/>
    <cellStyle name="20% - 輔色2 2 10 5 4 2 2" xfId="3114"/>
    <cellStyle name="20% - 輔色2 2 10 5 4 2 3" xfId="6247"/>
    <cellStyle name="20% - 輔色2 2 10 5 4 2 3 2" xfId="13531"/>
    <cellStyle name="20% - 輔色2 2 10 5 4 2 3 2 2" xfId="19555"/>
    <cellStyle name="20% - 輔色2 2 10 5 4 2 3 2 2 2" xfId="31631"/>
    <cellStyle name="20% - 輔色2 2 10 5 4 2 3 2 3" xfId="25607"/>
    <cellStyle name="20% - 輔色2 2 10 5 4 2 3 3" xfId="16543"/>
    <cellStyle name="20% - 輔色2 2 10 5 4 2 3 3 2" xfId="28619"/>
    <cellStyle name="20% - 輔色2 2 10 5 4 2 3 4" xfId="22595"/>
    <cellStyle name="20% - 輔色2 2 10 5 4 2 4" xfId="6439"/>
    <cellStyle name="20% - 輔色2 2 10 5 4 2 5" xfId="9421"/>
    <cellStyle name="20% - 輔色2 2 10 5 4 2 6" xfId="12031"/>
    <cellStyle name="20% - 輔色2 2 10 5 4 2 6 2" xfId="18055"/>
    <cellStyle name="20% - 輔色2 2 10 5 4 2 6 2 2" xfId="30131"/>
    <cellStyle name="20% - 輔色2 2 10 5 4 2 6 3" xfId="24107"/>
    <cellStyle name="20% - 輔色2 2 10 5 4 2 7" xfId="15043"/>
    <cellStyle name="20% - 輔色2 2 10 5 4 2 7 2" xfId="27119"/>
    <cellStyle name="20% - 輔色2 2 10 5 4 2 8" xfId="21095"/>
    <cellStyle name="20% - 輔色2 2 10 5 4 3" xfId="9422"/>
    <cellStyle name="20% - 輔色2 2 10 5 5" xfId="2493"/>
    <cellStyle name="20% - 輔色2 2 10 5 5 2" xfId="3115"/>
    <cellStyle name="20% - 輔色2 2 10 5 5 3" xfId="9420"/>
    <cellStyle name="20% - 輔色2 2 10 5 6" xfId="2969"/>
    <cellStyle name="20% - 輔色2 2 10 5 6 2" xfId="3116"/>
    <cellStyle name="20% - 輔色2 2 10 5 6 3" xfId="9419"/>
    <cellStyle name="20% - 輔色2 2 10 5 7" xfId="1726"/>
    <cellStyle name="20% - 輔色2 2 10 5 7 2" xfId="3117"/>
    <cellStyle name="20% - 輔色2 2 10 5 7 3" xfId="5629"/>
    <cellStyle name="20% - 輔色2 2 10 5 7 3 2" xfId="12913"/>
    <cellStyle name="20% - 輔色2 2 10 5 7 3 2 2" xfId="18937"/>
    <cellStyle name="20% - 輔色2 2 10 5 7 3 2 2 2" xfId="31013"/>
    <cellStyle name="20% - 輔色2 2 10 5 7 3 2 3" xfId="24989"/>
    <cellStyle name="20% - 輔色2 2 10 5 7 3 3" xfId="15925"/>
    <cellStyle name="20% - 輔色2 2 10 5 7 3 3 2" xfId="28001"/>
    <cellStyle name="20% - 輔色2 2 10 5 7 3 4" xfId="21977"/>
    <cellStyle name="20% - 輔色2 2 10 5 7 4" xfId="6442"/>
    <cellStyle name="20% - 輔色2 2 10 5 7 5" xfId="9418"/>
    <cellStyle name="20% - 輔色2 2 10 5 7 6" xfId="11413"/>
    <cellStyle name="20% - 輔色2 2 10 5 7 6 2" xfId="17437"/>
    <cellStyle name="20% - 輔色2 2 10 5 7 6 2 2" xfId="29513"/>
    <cellStyle name="20% - 輔色2 2 10 5 7 6 3" xfId="23489"/>
    <cellStyle name="20% - 輔色2 2 10 5 7 7" xfId="14425"/>
    <cellStyle name="20% - 輔色2 2 10 5 7 7 2" xfId="26501"/>
    <cellStyle name="20% - 輔色2 2 10 5 7 8" xfId="20477"/>
    <cellStyle name="20% - 輔色2 2 10 5 8" xfId="5042"/>
    <cellStyle name="20% - 輔色2 2 10 5 8 2" xfId="12326"/>
    <cellStyle name="20% - 輔色2 2 10 5 8 2 2" xfId="18350"/>
    <cellStyle name="20% - 輔色2 2 10 5 8 2 2 2" xfId="30426"/>
    <cellStyle name="20% - 輔色2 2 10 5 8 2 3" xfId="24402"/>
    <cellStyle name="20% - 輔色2 2 10 5 8 3" xfId="15338"/>
    <cellStyle name="20% - 輔色2 2 10 5 8 3 2" xfId="27414"/>
    <cellStyle name="20% - 輔色2 2 10 5 8 4" xfId="21390"/>
    <cellStyle name="20% - 輔色2 2 10 5 9" xfId="9427"/>
    <cellStyle name="20% - 輔色2 2 10 6" xfId="708"/>
    <cellStyle name="20% - 輔色2 2 10 6 2" xfId="1105"/>
    <cellStyle name="20% - 輔色2 2 10 6 2 2" xfId="9416"/>
    <cellStyle name="20% - 輔色2 2 10 6 3" xfId="9417"/>
    <cellStyle name="20% - 輔色2 2 10 7" xfId="803"/>
    <cellStyle name="20% - 輔色2 2 10 7 2" xfId="1894"/>
    <cellStyle name="20% - 輔色2 2 10 7 2 2" xfId="3119"/>
    <cellStyle name="20% - 輔色2 2 10 7 2 3" xfId="5796"/>
    <cellStyle name="20% - 輔色2 2 10 7 2 3 2" xfId="13080"/>
    <cellStyle name="20% - 輔色2 2 10 7 2 3 2 2" xfId="19104"/>
    <cellStyle name="20% - 輔色2 2 10 7 2 3 2 2 2" xfId="31180"/>
    <cellStyle name="20% - 輔色2 2 10 7 2 3 2 3" xfId="25156"/>
    <cellStyle name="20% - 輔色2 2 10 7 2 3 3" xfId="16092"/>
    <cellStyle name="20% - 輔色2 2 10 7 2 3 3 2" xfId="28168"/>
    <cellStyle name="20% - 輔色2 2 10 7 2 3 4" xfId="22144"/>
    <cellStyle name="20% - 輔色2 2 10 7 2 4" xfId="6446"/>
    <cellStyle name="20% - 輔色2 2 10 7 2 5" xfId="9414"/>
    <cellStyle name="20% - 輔色2 2 10 7 2 6" xfId="11580"/>
    <cellStyle name="20% - 輔色2 2 10 7 2 6 2" xfId="17604"/>
    <cellStyle name="20% - 輔色2 2 10 7 2 6 2 2" xfId="29680"/>
    <cellStyle name="20% - 輔色2 2 10 7 2 6 3" xfId="23656"/>
    <cellStyle name="20% - 輔色2 2 10 7 2 7" xfId="14592"/>
    <cellStyle name="20% - 輔色2 2 10 7 2 7 2" xfId="26668"/>
    <cellStyle name="20% - 輔色2 2 10 7 2 8" xfId="20644"/>
    <cellStyle name="20% - 輔色2 2 10 7 3" xfId="3118"/>
    <cellStyle name="20% - 輔色2 2 10 7 4" xfId="5192"/>
    <cellStyle name="20% - 輔色2 2 10 7 4 2" xfId="12476"/>
    <cellStyle name="20% - 輔色2 2 10 7 4 2 2" xfId="18500"/>
    <cellStyle name="20% - 輔色2 2 10 7 4 2 2 2" xfId="30576"/>
    <cellStyle name="20% - 輔色2 2 10 7 4 2 3" xfId="24552"/>
    <cellStyle name="20% - 輔色2 2 10 7 4 3" xfId="15488"/>
    <cellStyle name="20% - 輔色2 2 10 7 4 3 2" xfId="27564"/>
    <cellStyle name="20% - 輔色2 2 10 7 4 4" xfId="21540"/>
    <cellStyle name="20% - 輔色2 2 10 7 5" xfId="6445"/>
    <cellStyle name="20% - 輔色2 2 10 7 6" xfId="9415"/>
    <cellStyle name="20% - 輔色2 2 10 7 7" xfId="10976"/>
    <cellStyle name="20% - 輔色2 2 10 7 7 2" xfId="17000"/>
    <cellStyle name="20% - 輔色2 2 10 7 7 2 2" xfId="29076"/>
    <cellStyle name="20% - 輔色2 2 10 7 7 3" xfId="23052"/>
    <cellStyle name="20% - 輔色2 2 10 7 8" xfId="13988"/>
    <cellStyle name="20% - 輔色2 2 10 7 8 2" xfId="26064"/>
    <cellStyle name="20% - 輔色2 2 10 7 9" xfId="20040"/>
    <cellStyle name="20% - 輔色2 2 10 8" xfId="2145"/>
    <cellStyle name="20% - 輔色2 2 10 8 2" xfId="3120"/>
    <cellStyle name="20% - 輔色2 2 10 8 3" xfId="6047"/>
    <cellStyle name="20% - 輔色2 2 10 8 3 2" xfId="13331"/>
    <cellStyle name="20% - 輔色2 2 10 8 3 2 2" xfId="19355"/>
    <cellStyle name="20% - 輔色2 2 10 8 3 2 2 2" xfId="31431"/>
    <cellStyle name="20% - 輔色2 2 10 8 3 2 3" xfId="25407"/>
    <cellStyle name="20% - 輔色2 2 10 8 3 3" xfId="16343"/>
    <cellStyle name="20% - 輔色2 2 10 8 3 3 2" xfId="28419"/>
    <cellStyle name="20% - 輔色2 2 10 8 3 4" xfId="22395"/>
    <cellStyle name="20% - 輔色2 2 10 8 4" xfId="6447"/>
    <cellStyle name="20% - 輔色2 2 10 8 5" xfId="9413"/>
    <cellStyle name="20% - 輔色2 2 10 8 6" xfId="11831"/>
    <cellStyle name="20% - 輔色2 2 10 8 6 2" xfId="17855"/>
    <cellStyle name="20% - 輔色2 2 10 8 6 2 2" xfId="29931"/>
    <cellStyle name="20% - 輔色2 2 10 8 6 3" xfId="23907"/>
    <cellStyle name="20% - 輔色2 2 10 8 7" xfId="14843"/>
    <cellStyle name="20% - 輔色2 2 10 8 7 2" xfId="26919"/>
    <cellStyle name="20% - 輔色2 2 10 8 8" xfId="20895"/>
    <cellStyle name="20% - 輔色2 2 10 9" xfId="2485"/>
    <cellStyle name="20% - 輔色2 2 10 9 2" xfId="3121"/>
    <cellStyle name="20% - 輔色2 2 10 9 3" xfId="9412"/>
    <cellStyle name="20% - 輔色2 2 11" xfId="54"/>
    <cellStyle name="20% - 輔色2 2 11 10" xfId="2967"/>
    <cellStyle name="20% - 輔色2 2 11 10 2" xfId="3122"/>
    <cellStyle name="20% - 輔色2 2 11 10 3" xfId="9410"/>
    <cellStyle name="20% - 輔色2 2 11 11" xfId="1862"/>
    <cellStyle name="20% - 輔色2 2 11 11 2" xfId="3123"/>
    <cellStyle name="20% - 輔色2 2 11 11 3" xfId="5765"/>
    <cellStyle name="20% - 輔色2 2 11 11 3 2" xfId="13049"/>
    <cellStyle name="20% - 輔色2 2 11 11 3 2 2" xfId="19073"/>
    <cellStyle name="20% - 輔色2 2 11 11 3 2 2 2" xfId="31149"/>
    <cellStyle name="20% - 輔色2 2 11 11 3 2 3" xfId="25125"/>
    <cellStyle name="20% - 輔色2 2 11 11 3 3" xfId="16061"/>
    <cellStyle name="20% - 輔色2 2 11 11 3 3 2" xfId="28137"/>
    <cellStyle name="20% - 輔色2 2 11 11 3 4" xfId="22113"/>
    <cellStyle name="20% - 輔色2 2 11 11 4" xfId="6451"/>
    <cellStyle name="20% - 輔色2 2 11 11 5" xfId="9409"/>
    <cellStyle name="20% - 輔色2 2 11 11 6" xfId="11549"/>
    <cellStyle name="20% - 輔色2 2 11 11 6 2" xfId="17573"/>
    <cellStyle name="20% - 輔色2 2 11 11 6 2 2" xfId="29649"/>
    <cellStyle name="20% - 輔色2 2 11 11 6 3" xfId="23625"/>
    <cellStyle name="20% - 輔色2 2 11 11 7" xfId="14561"/>
    <cellStyle name="20% - 輔色2 2 11 11 7 2" xfId="26637"/>
    <cellStyle name="20% - 輔色2 2 11 11 8" xfId="20613"/>
    <cellStyle name="20% - 輔色2 2 11 12" xfId="4906"/>
    <cellStyle name="20% - 輔色2 2 11 12 2" xfId="12190"/>
    <cellStyle name="20% - 輔色2 2 11 12 2 2" xfId="18214"/>
    <cellStyle name="20% - 輔色2 2 11 12 2 2 2" xfId="30290"/>
    <cellStyle name="20% - 輔色2 2 11 12 2 3" xfId="24266"/>
    <cellStyle name="20% - 輔色2 2 11 12 3" xfId="15202"/>
    <cellStyle name="20% - 輔色2 2 11 12 3 2" xfId="27278"/>
    <cellStyle name="20% - 輔色2 2 11 12 4" xfId="21254"/>
    <cellStyle name="20% - 輔色2 2 11 13" xfId="9411"/>
    <cellStyle name="20% - 輔色2 2 11 14" xfId="10675"/>
    <cellStyle name="20% - 輔色2 2 11 14 2" xfId="16708"/>
    <cellStyle name="20% - 輔色2 2 11 14 2 2" xfId="28784"/>
    <cellStyle name="20% - 輔色2 2 11 14 3" xfId="22760"/>
    <cellStyle name="20% - 輔色2 2 11 15" xfId="13702"/>
    <cellStyle name="20% - 輔色2 2 11 15 2" xfId="25778"/>
    <cellStyle name="20% - 輔色2 2 11 16" xfId="19754"/>
    <cellStyle name="20% - 輔色2 2 11 2" xfId="94"/>
    <cellStyle name="20% - 輔色2 2 11 2 2" xfId="9408"/>
    <cellStyle name="20% - 輔色2 2 11 3" xfId="153"/>
    <cellStyle name="20% - 輔色2 2 11 3 10" xfId="9407"/>
    <cellStyle name="20% - 輔色2 2 11 3 11" xfId="10729"/>
    <cellStyle name="20% - 輔色2 2 11 3 11 2" xfId="16753"/>
    <cellStyle name="20% - 輔色2 2 11 3 11 2 2" xfId="28829"/>
    <cellStyle name="20% - 輔色2 2 11 3 11 3" xfId="22805"/>
    <cellStyle name="20% - 輔色2 2 11 3 12" xfId="13741"/>
    <cellStyle name="20% - 輔色2 2 11 3 12 2" xfId="25817"/>
    <cellStyle name="20% - 輔色2 2 11 3 13" xfId="19793"/>
    <cellStyle name="20% - 輔色2 2 11 3 2" xfId="246"/>
    <cellStyle name="20% - 輔色2 2 11 3 2 2" xfId="502"/>
    <cellStyle name="20% - 輔色2 2 11 3 2 2 2" xfId="1106"/>
    <cellStyle name="20% - 輔色2 2 11 3 2 2 2 2" xfId="9404"/>
    <cellStyle name="20% - 輔色2 2 11 3 2 2 3" xfId="9405"/>
    <cellStyle name="20% - 輔色2 2 11 3 2 3" xfId="9406"/>
    <cellStyle name="20% - 輔色2 2 11 3 3" xfId="404"/>
    <cellStyle name="20% - 輔色2 2 11 3 3 10" xfId="10879"/>
    <cellStyle name="20% - 輔色2 2 11 3 3 10 2" xfId="16903"/>
    <cellStyle name="20% - 輔色2 2 11 3 3 10 2 2" xfId="28979"/>
    <cellStyle name="20% - 輔色2 2 11 3 3 10 3" xfId="22955"/>
    <cellStyle name="20% - 輔色2 2 11 3 3 11" xfId="13891"/>
    <cellStyle name="20% - 輔色2 2 11 3 3 11 2" xfId="25967"/>
    <cellStyle name="20% - 輔色2 2 11 3 3 12" xfId="19943"/>
    <cellStyle name="20% - 輔色2 2 11 3 3 2" xfId="704"/>
    <cellStyle name="20% - 輔色2 2 11 3 3 2 2" xfId="1108"/>
    <cellStyle name="20% - 輔色2 2 11 3 3 2 2 2" xfId="9401"/>
    <cellStyle name="20% - 輔色2 2 11 3 3 2 3" xfId="9402"/>
    <cellStyle name="20% - 輔色2 2 11 3 3 3" xfId="1006"/>
    <cellStyle name="20% - 輔色2 2 11 3 3 3 2" xfId="2205"/>
    <cellStyle name="20% - 輔色2 2 11 3 3 3 2 2" xfId="3125"/>
    <cellStyle name="20% - 輔色2 2 11 3 3 3 2 3" xfId="6107"/>
    <cellStyle name="20% - 輔色2 2 11 3 3 3 2 3 2" xfId="13391"/>
    <cellStyle name="20% - 輔色2 2 11 3 3 3 2 3 2 2" xfId="19415"/>
    <cellStyle name="20% - 輔色2 2 11 3 3 3 2 3 2 2 2" xfId="31491"/>
    <cellStyle name="20% - 輔色2 2 11 3 3 3 2 3 2 3" xfId="25467"/>
    <cellStyle name="20% - 輔色2 2 11 3 3 3 2 3 3" xfId="16403"/>
    <cellStyle name="20% - 輔色2 2 11 3 3 3 2 3 3 2" xfId="28479"/>
    <cellStyle name="20% - 輔色2 2 11 3 3 3 2 3 4" xfId="22455"/>
    <cellStyle name="20% - 輔色2 2 11 3 3 3 2 4" xfId="6461"/>
    <cellStyle name="20% - 輔色2 2 11 3 3 3 2 5" xfId="6386"/>
    <cellStyle name="20% - 輔色2 2 11 3 3 3 2 6" xfId="11891"/>
    <cellStyle name="20% - 輔色2 2 11 3 3 3 2 6 2" xfId="17915"/>
    <cellStyle name="20% - 輔色2 2 11 3 3 3 2 6 2 2" xfId="29991"/>
    <cellStyle name="20% - 輔色2 2 11 3 3 3 2 6 3" xfId="23967"/>
    <cellStyle name="20% - 輔色2 2 11 3 3 3 2 7" xfId="14903"/>
    <cellStyle name="20% - 輔色2 2 11 3 3 3 2 7 2" xfId="26979"/>
    <cellStyle name="20% - 輔色2 2 11 3 3 3 2 8" xfId="20955"/>
    <cellStyle name="20% - 輔色2 2 11 3 3 3 3" xfId="3124"/>
    <cellStyle name="20% - 輔色2 2 11 3 3 3 4" xfId="5395"/>
    <cellStyle name="20% - 輔色2 2 11 3 3 3 4 2" xfId="12679"/>
    <cellStyle name="20% - 輔色2 2 11 3 3 3 4 2 2" xfId="18703"/>
    <cellStyle name="20% - 輔色2 2 11 3 3 3 4 2 2 2" xfId="30779"/>
    <cellStyle name="20% - 輔色2 2 11 3 3 3 4 2 3" xfId="24755"/>
    <cellStyle name="20% - 輔色2 2 11 3 3 3 4 3" xfId="15691"/>
    <cellStyle name="20% - 輔色2 2 11 3 3 3 4 3 2" xfId="27767"/>
    <cellStyle name="20% - 輔色2 2 11 3 3 3 4 4" xfId="21743"/>
    <cellStyle name="20% - 輔色2 2 11 3 3 3 5" xfId="6460"/>
    <cellStyle name="20% - 輔色2 2 11 3 3 3 6" xfId="9400"/>
    <cellStyle name="20% - 輔色2 2 11 3 3 3 7" xfId="11179"/>
    <cellStyle name="20% - 輔色2 2 11 3 3 3 7 2" xfId="17203"/>
    <cellStyle name="20% - 輔色2 2 11 3 3 3 7 2 2" xfId="29279"/>
    <cellStyle name="20% - 輔色2 2 11 3 3 3 7 3" xfId="23255"/>
    <cellStyle name="20% - 輔色2 2 11 3 3 3 8" xfId="14191"/>
    <cellStyle name="20% - 輔色2 2 11 3 3 3 8 2" xfId="26267"/>
    <cellStyle name="20% - 輔色2 2 11 3 3 3 9" xfId="20243"/>
    <cellStyle name="20% - 輔色2 2 11 3 3 4" xfId="1107"/>
    <cellStyle name="20% - 輔色2 2 11 3 3 4 2" xfId="2102"/>
    <cellStyle name="20% - 輔色2 2 11 3 3 4 2 2" xfId="3126"/>
    <cellStyle name="20% - 輔色2 2 11 3 3 4 2 3" xfId="6004"/>
    <cellStyle name="20% - 輔色2 2 11 3 3 4 2 3 2" xfId="13288"/>
    <cellStyle name="20% - 輔色2 2 11 3 3 4 2 3 2 2" xfId="19312"/>
    <cellStyle name="20% - 輔色2 2 11 3 3 4 2 3 2 2 2" xfId="31388"/>
    <cellStyle name="20% - 輔色2 2 11 3 3 4 2 3 2 3" xfId="25364"/>
    <cellStyle name="20% - 輔色2 2 11 3 3 4 2 3 3" xfId="16300"/>
    <cellStyle name="20% - 輔色2 2 11 3 3 4 2 3 3 2" xfId="28376"/>
    <cellStyle name="20% - 輔色2 2 11 3 3 4 2 3 4" xfId="22352"/>
    <cellStyle name="20% - 輔色2 2 11 3 3 4 2 4" xfId="6463"/>
    <cellStyle name="20% - 輔色2 2 11 3 3 4 2 5" xfId="9395"/>
    <cellStyle name="20% - 輔色2 2 11 3 3 4 2 6" xfId="11788"/>
    <cellStyle name="20% - 輔色2 2 11 3 3 4 2 6 2" xfId="17812"/>
    <cellStyle name="20% - 輔色2 2 11 3 3 4 2 6 2 2" xfId="29888"/>
    <cellStyle name="20% - 輔色2 2 11 3 3 4 2 6 3" xfId="23864"/>
    <cellStyle name="20% - 輔色2 2 11 3 3 4 2 7" xfId="14800"/>
    <cellStyle name="20% - 輔色2 2 11 3 3 4 2 7 2" xfId="26876"/>
    <cellStyle name="20% - 輔色2 2 11 3 3 4 2 8" xfId="20852"/>
    <cellStyle name="20% - 輔色2 2 11 3 3 4 3" xfId="9399"/>
    <cellStyle name="20% - 輔色2 2 11 3 3 5" xfId="2498"/>
    <cellStyle name="20% - 輔色2 2 11 3 3 5 2" xfId="3127"/>
    <cellStyle name="20% - 輔色2 2 11 3 3 5 3" xfId="9394"/>
    <cellStyle name="20% - 輔色2 2 11 3 3 6" xfId="2965"/>
    <cellStyle name="20% - 輔色2 2 11 3 3 6 2" xfId="3128"/>
    <cellStyle name="20% - 輔色2 2 11 3 3 6 3" xfId="9392"/>
    <cellStyle name="20% - 輔色2 2 11 3 3 7" xfId="1673"/>
    <cellStyle name="20% - 輔色2 2 11 3 3 7 2" xfId="3129"/>
    <cellStyle name="20% - 輔色2 2 11 3 3 7 3" xfId="5576"/>
    <cellStyle name="20% - 輔色2 2 11 3 3 7 3 2" xfId="12860"/>
    <cellStyle name="20% - 輔色2 2 11 3 3 7 3 2 2" xfId="18884"/>
    <cellStyle name="20% - 輔色2 2 11 3 3 7 3 2 2 2" xfId="30960"/>
    <cellStyle name="20% - 輔色2 2 11 3 3 7 3 2 3" xfId="24936"/>
    <cellStyle name="20% - 輔色2 2 11 3 3 7 3 3" xfId="15872"/>
    <cellStyle name="20% - 輔色2 2 11 3 3 7 3 3 2" xfId="27948"/>
    <cellStyle name="20% - 輔色2 2 11 3 3 7 3 4" xfId="21924"/>
    <cellStyle name="20% - 輔色2 2 11 3 3 7 4" xfId="6466"/>
    <cellStyle name="20% - 輔色2 2 11 3 3 7 5" xfId="9391"/>
    <cellStyle name="20% - 輔色2 2 11 3 3 7 6" xfId="11360"/>
    <cellStyle name="20% - 輔色2 2 11 3 3 7 6 2" xfId="17384"/>
    <cellStyle name="20% - 輔色2 2 11 3 3 7 6 2 2" xfId="29460"/>
    <cellStyle name="20% - 輔色2 2 11 3 3 7 6 3" xfId="23436"/>
    <cellStyle name="20% - 輔色2 2 11 3 3 7 7" xfId="14372"/>
    <cellStyle name="20% - 輔色2 2 11 3 3 7 7 2" xfId="26448"/>
    <cellStyle name="20% - 輔色2 2 11 3 3 7 8" xfId="20424"/>
    <cellStyle name="20% - 輔色2 2 11 3 3 8" xfId="5095"/>
    <cellStyle name="20% - 輔色2 2 11 3 3 8 2" xfId="12379"/>
    <cellStyle name="20% - 輔色2 2 11 3 3 8 2 2" xfId="18403"/>
    <cellStyle name="20% - 輔色2 2 11 3 3 8 2 2 2" xfId="30479"/>
    <cellStyle name="20% - 輔色2 2 11 3 3 8 2 3" xfId="24455"/>
    <cellStyle name="20% - 輔色2 2 11 3 3 8 3" xfId="15391"/>
    <cellStyle name="20% - 輔色2 2 11 3 3 8 3 2" xfId="27467"/>
    <cellStyle name="20% - 輔色2 2 11 3 3 8 4" xfId="21443"/>
    <cellStyle name="20% - 輔色2 2 11 3 3 9" xfId="9403"/>
    <cellStyle name="20% - 輔色2 2 11 3 4" xfId="856"/>
    <cellStyle name="20% - 輔色2 2 11 3 4 2" xfId="1992"/>
    <cellStyle name="20% - 輔色2 2 11 3 4 2 2" xfId="3131"/>
    <cellStyle name="20% - 輔色2 2 11 3 4 2 3" xfId="5894"/>
    <cellStyle name="20% - 輔色2 2 11 3 4 2 3 2" xfId="13178"/>
    <cellStyle name="20% - 輔色2 2 11 3 4 2 3 2 2" xfId="19202"/>
    <cellStyle name="20% - 輔色2 2 11 3 4 2 3 2 2 2" xfId="31278"/>
    <cellStyle name="20% - 輔色2 2 11 3 4 2 3 2 3" xfId="25254"/>
    <cellStyle name="20% - 輔色2 2 11 3 4 2 3 3" xfId="16190"/>
    <cellStyle name="20% - 輔色2 2 11 3 4 2 3 3 2" xfId="28266"/>
    <cellStyle name="20% - 輔色2 2 11 3 4 2 3 4" xfId="22242"/>
    <cellStyle name="20% - 輔色2 2 11 3 4 2 4" xfId="6468"/>
    <cellStyle name="20% - 輔色2 2 11 3 4 2 5" xfId="9386"/>
    <cellStyle name="20% - 輔色2 2 11 3 4 2 6" xfId="11678"/>
    <cellStyle name="20% - 輔色2 2 11 3 4 2 6 2" xfId="17702"/>
    <cellStyle name="20% - 輔色2 2 11 3 4 2 6 2 2" xfId="29778"/>
    <cellStyle name="20% - 輔色2 2 11 3 4 2 6 3" xfId="23754"/>
    <cellStyle name="20% - 輔色2 2 11 3 4 2 7" xfId="14690"/>
    <cellStyle name="20% - 輔色2 2 11 3 4 2 7 2" xfId="26766"/>
    <cellStyle name="20% - 輔色2 2 11 3 4 2 8" xfId="20742"/>
    <cellStyle name="20% - 輔色2 2 11 3 4 3" xfId="3130"/>
    <cellStyle name="20% - 輔色2 2 11 3 4 4" xfId="5245"/>
    <cellStyle name="20% - 輔色2 2 11 3 4 4 2" xfId="12529"/>
    <cellStyle name="20% - 輔色2 2 11 3 4 4 2 2" xfId="18553"/>
    <cellStyle name="20% - 輔色2 2 11 3 4 4 2 2 2" xfId="30629"/>
    <cellStyle name="20% - 輔色2 2 11 3 4 4 2 3" xfId="24605"/>
    <cellStyle name="20% - 輔色2 2 11 3 4 4 3" xfId="15541"/>
    <cellStyle name="20% - 輔色2 2 11 3 4 4 3 2" xfId="27617"/>
    <cellStyle name="20% - 輔色2 2 11 3 4 4 4" xfId="21593"/>
    <cellStyle name="20% - 輔色2 2 11 3 4 5" xfId="6467"/>
    <cellStyle name="20% - 輔色2 2 11 3 4 6" xfId="9389"/>
    <cellStyle name="20% - 輔色2 2 11 3 4 7" xfId="11029"/>
    <cellStyle name="20% - 輔色2 2 11 3 4 7 2" xfId="17053"/>
    <cellStyle name="20% - 輔色2 2 11 3 4 7 2 2" xfId="29129"/>
    <cellStyle name="20% - 輔色2 2 11 3 4 7 3" xfId="23105"/>
    <cellStyle name="20% - 輔色2 2 11 3 4 8" xfId="14041"/>
    <cellStyle name="20% - 輔色2 2 11 3 4 8 2" xfId="26117"/>
    <cellStyle name="20% - 輔色2 2 11 3 4 9" xfId="20093"/>
    <cellStyle name="20% - 輔色2 2 11 3 5" xfId="2468"/>
    <cellStyle name="20% - 輔色2 2 11 3 5 2" xfId="3132"/>
    <cellStyle name="20% - 輔色2 2 11 3 5 3" xfId="6370"/>
    <cellStyle name="20% - 輔色2 2 11 3 5 3 2" xfId="13654"/>
    <cellStyle name="20% - 輔色2 2 11 3 5 3 2 2" xfId="19678"/>
    <cellStyle name="20% - 輔色2 2 11 3 5 3 2 2 2" xfId="31754"/>
    <cellStyle name="20% - 輔色2 2 11 3 5 3 2 3" xfId="25730"/>
    <cellStyle name="20% - 輔色2 2 11 3 5 3 3" xfId="16666"/>
    <cellStyle name="20% - 輔色2 2 11 3 5 3 3 2" xfId="28742"/>
    <cellStyle name="20% - 輔色2 2 11 3 5 3 4" xfId="22718"/>
    <cellStyle name="20% - 輔色2 2 11 3 5 4" xfId="6469"/>
    <cellStyle name="20% - 輔色2 2 11 3 5 5" xfId="9385"/>
    <cellStyle name="20% - 輔色2 2 11 3 5 6" xfId="12154"/>
    <cellStyle name="20% - 輔色2 2 11 3 5 6 2" xfId="18178"/>
    <cellStyle name="20% - 輔色2 2 11 3 5 6 2 2" xfId="30254"/>
    <cellStyle name="20% - 輔色2 2 11 3 5 6 3" xfId="24230"/>
    <cellStyle name="20% - 輔色2 2 11 3 5 7" xfId="15166"/>
    <cellStyle name="20% - 輔色2 2 11 3 5 7 2" xfId="27242"/>
    <cellStyle name="20% - 輔色2 2 11 3 5 8" xfId="21218"/>
    <cellStyle name="20% - 輔色2 2 11 3 6" xfId="2496"/>
    <cellStyle name="20% - 輔色2 2 11 3 6 2" xfId="3133"/>
    <cellStyle name="20% - 輔色2 2 11 3 6 3" xfId="9384"/>
    <cellStyle name="20% - 輔色2 2 11 3 7" xfId="2966"/>
    <cellStyle name="20% - 輔色2 2 11 3 7 2" xfId="3134"/>
    <cellStyle name="20% - 輔色2 2 11 3 7 3" xfId="9382"/>
    <cellStyle name="20% - 輔色2 2 11 3 8" xfId="1823"/>
    <cellStyle name="20% - 輔色2 2 11 3 8 2" xfId="3135"/>
    <cellStyle name="20% - 輔色2 2 11 3 8 3" xfId="5726"/>
    <cellStyle name="20% - 輔色2 2 11 3 8 3 2" xfId="13010"/>
    <cellStyle name="20% - 輔色2 2 11 3 8 3 2 2" xfId="19034"/>
    <cellStyle name="20% - 輔色2 2 11 3 8 3 2 2 2" xfId="31110"/>
    <cellStyle name="20% - 輔色2 2 11 3 8 3 2 3" xfId="25086"/>
    <cellStyle name="20% - 輔色2 2 11 3 8 3 3" xfId="16022"/>
    <cellStyle name="20% - 輔色2 2 11 3 8 3 3 2" xfId="28098"/>
    <cellStyle name="20% - 輔色2 2 11 3 8 3 4" xfId="22074"/>
    <cellStyle name="20% - 輔色2 2 11 3 8 4" xfId="6472"/>
    <cellStyle name="20% - 輔色2 2 11 3 8 5" xfId="9381"/>
    <cellStyle name="20% - 輔色2 2 11 3 8 6" xfId="11510"/>
    <cellStyle name="20% - 輔色2 2 11 3 8 6 2" xfId="17534"/>
    <cellStyle name="20% - 輔色2 2 11 3 8 6 2 2" xfId="29610"/>
    <cellStyle name="20% - 輔色2 2 11 3 8 6 3" xfId="23586"/>
    <cellStyle name="20% - 輔色2 2 11 3 8 7" xfId="14522"/>
    <cellStyle name="20% - 輔色2 2 11 3 8 7 2" xfId="26598"/>
    <cellStyle name="20% - 輔色2 2 11 3 8 8" xfId="20574"/>
    <cellStyle name="20% - 輔色2 2 11 3 9" xfId="4945"/>
    <cellStyle name="20% - 輔色2 2 11 3 9 2" xfId="12229"/>
    <cellStyle name="20% - 輔色2 2 11 3 9 2 2" xfId="18253"/>
    <cellStyle name="20% - 輔色2 2 11 3 9 2 2 2" xfId="30329"/>
    <cellStyle name="20% - 輔色2 2 11 3 9 2 3" xfId="24305"/>
    <cellStyle name="20% - 輔色2 2 11 3 9 3" xfId="15241"/>
    <cellStyle name="20% - 輔色2 2 11 3 9 3 2" xfId="27317"/>
    <cellStyle name="20% - 輔色2 2 11 3 9 4" xfId="21293"/>
    <cellStyle name="20% - 輔色2 2 11 4" xfId="214"/>
    <cellStyle name="20% - 輔色2 2 11 4 10" xfId="9376"/>
    <cellStyle name="20% - 輔色2 2 11 4 11" xfId="10790"/>
    <cellStyle name="20% - 輔色2 2 11 4 11 2" xfId="16814"/>
    <cellStyle name="20% - 輔色2 2 11 4 11 2 2" xfId="28890"/>
    <cellStyle name="20% - 輔色2 2 11 4 11 3" xfId="22866"/>
    <cellStyle name="20% - 輔色2 2 11 4 12" xfId="13802"/>
    <cellStyle name="20% - 輔色2 2 11 4 12 2" xfId="25878"/>
    <cellStyle name="20% - 輔色2 2 11 4 13" xfId="19854"/>
    <cellStyle name="20% - 輔色2 2 11 4 2" xfId="247"/>
    <cellStyle name="20% - 輔色2 2 11 4 2 2" xfId="503"/>
    <cellStyle name="20% - 輔色2 2 11 4 2 2 2" xfId="1109"/>
    <cellStyle name="20% - 輔色2 2 11 4 2 2 2 2" xfId="9370"/>
    <cellStyle name="20% - 輔色2 2 11 4 2 2 3" xfId="9373"/>
    <cellStyle name="20% - 輔色2 2 11 4 2 3" xfId="9375"/>
    <cellStyle name="20% - 輔色2 2 11 4 3" xfId="465"/>
    <cellStyle name="20% - 輔色2 2 11 4 3 10" xfId="10940"/>
    <cellStyle name="20% - 輔色2 2 11 4 3 10 2" xfId="16964"/>
    <cellStyle name="20% - 輔色2 2 11 4 3 10 2 2" xfId="29040"/>
    <cellStyle name="20% - 輔色2 2 11 4 3 10 3" xfId="23016"/>
    <cellStyle name="20% - 輔色2 2 11 4 3 11" xfId="13952"/>
    <cellStyle name="20% - 輔色2 2 11 4 3 11 2" xfId="26028"/>
    <cellStyle name="20% - 輔色2 2 11 4 3 12" xfId="20004"/>
    <cellStyle name="20% - 輔色2 2 11 4 3 2" xfId="703"/>
    <cellStyle name="20% - 輔色2 2 11 4 3 2 2" xfId="1111"/>
    <cellStyle name="20% - 輔色2 2 11 4 3 2 2 2" xfId="9367"/>
    <cellStyle name="20% - 輔色2 2 11 4 3 2 3" xfId="9368"/>
    <cellStyle name="20% - 輔色2 2 11 4 3 3" xfId="1067"/>
    <cellStyle name="20% - 輔色2 2 11 4 3 3 2" xfId="2266"/>
    <cellStyle name="20% - 輔色2 2 11 4 3 3 2 2" xfId="3137"/>
    <cellStyle name="20% - 輔色2 2 11 4 3 3 2 3" xfId="6168"/>
    <cellStyle name="20% - 輔色2 2 11 4 3 3 2 3 2" xfId="13452"/>
    <cellStyle name="20% - 輔色2 2 11 4 3 3 2 3 2 2" xfId="19476"/>
    <cellStyle name="20% - 輔色2 2 11 4 3 3 2 3 2 2 2" xfId="31552"/>
    <cellStyle name="20% - 輔色2 2 11 4 3 3 2 3 2 3" xfId="25528"/>
    <cellStyle name="20% - 輔色2 2 11 4 3 3 2 3 3" xfId="16464"/>
    <cellStyle name="20% - 輔色2 2 11 4 3 3 2 3 3 2" xfId="28540"/>
    <cellStyle name="20% - 輔色2 2 11 4 3 3 2 3 4" xfId="22516"/>
    <cellStyle name="20% - 輔色2 2 11 4 3 3 2 4" xfId="6481"/>
    <cellStyle name="20% - 輔色2 2 11 4 3 3 2 5" xfId="9365"/>
    <cellStyle name="20% - 輔色2 2 11 4 3 3 2 6" xfId="11952"/>
    <cellStyle name="20% - 輔色2 2 11 4 3 3 2 6 2" xfId="17976"/>
    <cellStyle name="20% - 輔色2 2 11 4 3 3 2 6 2 2" xfId="30052"/>
    <cellStyle name="20% - 輔色2 2 11 4 3 3 2 6 3" xfId="24028"/>
    <cellStyle name="20% - 輔色2 2 11 4 3 3 2 7" xfId="14964"/>
    <cellStyle name="20% - 輔色2 2 11 4 3 3 2 7 2" xfId="27040"/>
    <cellStyle name="20% - 輔色2 2 11 4 3 3 2 8" xfId="21016"/>
    <cellStyle name="20% - 輔色2 2 11 4 3 3 3" xfId="3136"/>
    <cellStyle name="20% - 輔色2 2 11 4 3 3 4" xfId="5456"/>
    <cellStyle name="20% - 輔色2 2 11 4 3 3 4 2" xfId="12740"/>
    <cellStyle name="20% - 輔色2 2 11 4 3 3 4 2 2" xfId="18764"/>
    <cellStyle name="20% - 輔色2 2 11 4 3 3 4 2 2 2" xfId="30840"/>
    <cellStyle name="20% - 輔色2 2 11 4 3 3 4 2 3" xfId="24816"/>
    <cellStyle name="20% - 輔色2 2 11 4 3 3 4 3" xfId="15752"/>
    <cellStyle name="20% - 輔色2 2 11 4 3 3 4 3 2" xfId="27828"/>
    <cellStyle name="20% - 輔色2 2 11 4 3 3 4 4" xfId="21804"/>
    <cellStyle name="20% - 輔色2 2 11 4 3 3 5" xfId="6480"/>
    <cellStyle name="20% - 輔色2 2 11 4 3 3 6" xfId="9366"/>
    <cellStyle name="20% - 輔色2 2 11 4 3 3 7" xfId="11240"/>
    <cellStyle name="20% - 輔色2 2 11 4 3 3 7 2" xfId="17264"/>
    <cellStyle name="20% - 輔色2 2 11 4 3 3 7 2 2" xfId="29340"/>
    <cellStyle name="20% - 輔色2 2 11 4 3 3 7 3" xfId="23316"/>
    <cellStyle name="20% - 輔色2 2 11 4 3 3 8" xfId="14252"/>
    <cellStyle name="20% - 輔色2 2 11 4 3 3 8 2" xfId="26328"/>
    <cellStyle name="20% - 輔色2 2 11 4 3 3 9" xfId="20304"/>
    <cellStyle name="20% - 輔色2 2 11 4 3 4" xfId="1110"/>
    <cellStyle name="20% - 輔色2 2 11 4 3 4 2" xfId="2425"/>
    <cellStyle name="20% - 輔色2 2 11 4 3 4 2 2" xfId="3138"/>
    <cellStyle name="20% - 輔色2 2 11 4 3 4 2 3" xfId="6327"/>
    <cellStyle name="20% - 輔色2 2 11 4 3 4 2 3 2" xfId="13611"/>
    <cellStyle name="20% - 輔色2 2 11 4 3 4 2 3 2 2" xfId="19635"/>
    <cellStyle name="20% - 輔色2 2 11 4 3 4 2 3 2 2 2" xfId="31711"/>
    <cellStyle name="20% - 輔色2 2 11 4 3 4 2 3 2 3" xfId="25687"/>
    <cellStyle name="20% - 輔色2 2 11 4 3 4 2 3 3" xfId="16623"/>
    <cellStyle name="20% - 輔色2 2 11 4 3 4 2 3 3 2" xfId="28699"/>
    <cellStyle name="20% - 輔色2 2 11 4 3 4 2 3 4" xfId="22675"/>
    <cellStyle name="20% - 輔色2 2 11 4 3 4 2 4" xfId="6483"/>
    <cellStyle name="20% - 輔色2 2 11 4 3 4 2 5" xfId="9362"/>
    <cellStyle name="20% - 輔色2 2 11 4 3 4 2 6" xfId="12111"/>
    <cellStyle name="20% - 輔色2 2 11 4 3 4 2 6 2" xfId="18135"/>
    <cellStyle name="20% - 輔色2 2 11 4 3 4 2 6 2 2" xfId="30211"/>
    <cellStyle name="20% - 輔色2 2 11 4 3 4 2 6 3" xfId="24187"/>
    <cellStyle name="20% - 輔色2 2 11 4 3 4 2 7" xfId="15123"/>
    <cellStyle name="20% - 輔色2 2 11 4 3 4 2 7 2" xfId="27199"/>
    <cellStyle name="20% - 輔色2 2 11 4 3 4 2 8" xfId="21175"/>
    <cellStyle name="20% - 輔色2 2 11 4 3 4 3" xfId="9364"/>
    <cellStyle name="20% - 輔色2 2 11 4 3 5" xfId="2501"/>
    <cellStyle name="20% - 輔色2 2 11 4 3 5 2" xfId="3139"/>
    <cellStyle name="20% - 輔色2 2 11 4 3 5 3" xfId="9361"/>
    <cellStyle name="20% - 輔色2 2 11 4 3 6" xfId="2963"/>
    <cellStyle name="20% - 輔色2 2 11 4 3 6 2" xfId="3140"/>
    <cellStyle name="20% - 輔色2 2 11 4 3 6 3" xfId="9356"/>
    <cellStyle name="20% - 輔色2 2 11 4 3 7" xfId="1612"/>
    <cellStyle name="20% - 輔色2 2 11 4 3 7 2" xfId="3141"/>
    <cellStyle name="20% - 輔色2 2 11 4 3 7 3" xfId="5515"/>
    <cellStyle name="20% - 輔色2 2 11 4 3 7 3 2" xfId="12799"/>
    <cellStyle name="20% - 輔色2 2 11 4 3 7 3 2 2" xfId="18823"/>
    <cellStyle name="20% - 輔色2 2 11 4 3 7 3 2 2 2" xfId="30899"/>
    <cellStyle name="20% - 輔色2 2 11 4 3 7 3 2 3" xfId="24875"/>
    <cellStyle name="20% - 輔色2 2 11 4 3 7 3 3" xfId="15811"/>
    <cellStyle name="20% - 輔色2 2 11 4 3 7 3 3 2" xfId="27887"/>
    <cellStyle name="20% - 輔色2 2 11 4 3 7 3 4" xfId="21863"/>
    <cellStyle name="20% - 輔色2 2 11 4 3 7 4" xfId="6486"/>
    <cellStyle name="20% - 輔色2 2 11 4 3 7 5" xfId="9355"/>
    <cellStyle name="20% - 輔色2 2 11 4 3 7 6" xfId="11299"/>
    <cellStyle name="20% - 輔色2 2 11 4 3 7 6 2" xfId="17323"/>
    <cellStyle name="20% - 輔色2 2 11 4 3 7 6 2 2" xfId="29399"/>
    <cellStyle name="20% - 輔色2 2 11 4 3 7 6 3" xfId="23375"/>
    <cellStyle name="20% - 輔色2 2 11 4 3 7 7" xfId="14311"/>
    <cellStyle name="20% - 輔色2 2 11 4 3 7 7 2" xfId="26387"/>
    <cellStyle name="20% - 輔色2 2 11 4 3 7 8" xfId="20363"/>
    <cellStyle name="20% - 輔色2 2 11 4 3 8" xfId="5156"/>
    <cellStyle name="20% - 輔色2 2 11 4 3 8 2" xfId="12440"/>
    <cellStyle name="20% - 輔色2 2 11 4 3 8 2 2" xfId="18464"/>
    <cellStyle name="20% - 輔色2 2 11 4 3 8 2 2 2" xfId="30540"/>
    <cellStyle name="20% - 輔色2 2 11 4 3 8 2 3" xfId="24516"/>
    <cellStyle name="20% - 輔色2 2 11 4 3 8 3" xfId="15452"/>
    <cellStyle name="20% - 輔色2 2 11 4 3 8 3 2" xfId="27528"/>
    <cellStyle name="20% - 輔色2 2 11 4 3 8 4" xfId="21504"/>
    <cellStyle name="20% - 輔色2 2 11 4 3 9" xfId="9369"/>
    <cellStyle name="20% - 輔色2 2 11 4 4" xfId="917"/>
    <cellStyle name="20% - 輔色2 2 11 4 4 2" xfId="2053"/>
    <cellStyle name="20% - 輔色2 2 11 4 4 2 2" xfId="3143"/>
    <cellStyle name="20% - 輔色2 2 11 4 4 2 3" xfId="5955"/>
    <cellStyle name="20% - 輔色2 2 11 4 4 2 3 2" xfId="13239"/>
    <cellStyle name="20% - 輔色2 2 11 4 4 2 3 2 2" xfId="19263"/>
    <cellStyle name="20% - 輔色2 2 11 4 4 2 3 2 2 2" xfId="31339"/>
    <cellStyle name="20% - 輔色2 2 11 4 4 2 3 2 3" xfId="25315"/>
    <cellStyle name="20% - 輔色2 2 11 4 4 2 3 3" xfId="16251"/>
    <cellStyle name="20% - 輔色2 2 11 4 4 2 3 3 2" xfId="28327"/>
    <cellStyle name="20% - 輔色2 2 11 4 4 2 3 4" xfId="22303"/>
    <cellStyle name="20% - 輔色2 2 11 4 4 2 4" xfId="6488"/>
    <cellStyle name="20% - 輔色2 2 11 4 4 2 5" xfId="9350"/>
    <cellStyle name="20% - 輔色2 2 11 4 4 2 6" xfId="11739"/>
    <cellStyle name="20% - 輔色2 2 11 4 4 2 6 2" xfId="17763"/>
    <cellStyle name="20% - 輔色2 2 11 4 4 2 6 2 2" xfId="29839"/>
    <cellStyle name="20% - 輔色2 2 11 4 4 2 6 3" xfId="23815"/>
    <cellStyle name="20% - 輔色2 2 11 4 4 2 7" xfId="14751"/>
    <cellStyle name="20% - 輔色2 2 11 4 4 2 7 2" xfId="26827"/>
    <cellStyle name="20% - 輔色2 2 11 4 4 2 8" xfId="20803"/>
    <cellStyle name="20% - 輔色2 2 11 4 4 3" xfId="3142"/>
    <cellStyle name="20% - 輔色2 2 11 4 4 4" xfId="5306"/>
    <cellStyle name="20% - 輔色2 2 11 4 4 4 2" xfId="12590"/>
    <cellStyle name="20% - 輔色2 2 11 4 4 4 2 2" xfId="18614"/>
    <cellStyle name="20% - 輔色2 2 11 4 4 4 2 2 2" xfId="30690"/>
    <cellStyle name="20% - 輔色2 2 11 4 4 4 2 3" xfId="24666"/>
    <cellStyle name="20% - 輔色2 2 11 4 4 4 3" xfId="15602"/>
    <cellStyle name="20% - 輔色2 2 11 4 4 4 3 2" xfId="27678"/>
    <cellStyle name="20% - 輔色2 2 11 4 4 4 4" xfId="21654"/>
    <cellStyle name="20% - 輔色2 2 11 4 4 5" xfId="6487"/>
    <cellStyle name="20% - 輔色2 2 11 4 4 6" xfId="9353"/>
    <cellStyle name="20% - 輔色2 2 11 4 4 7" xfId="11090"/>
    <cellStyle name="20% - 輔色2 2 11 4 4 7 2" xfId="17114"/>
    <cellStyle name="20% - 輔色2 2 11 4 4 7 2 2" xfId="29190"/>
    <cellStyle name="20% - 輔色2 2 11 4 4 7 3" xfId="23166"/>
    <cellStyle name="20% - 輔色2 2 11 4 4 8" xfId="14102"/>
    <cellStyle name="20% - 輔色2 2 11 4 4 8 2" xfId="26178"/>
    <cellStyle name="20% - 輔色2 2 11 4 4 9" xfId="20154"/>
    <cellStyle name="20% - 輔色2 2 11 4 5" xfId="2445"/>
    <cellStyle name="20% - 輔色2 2 11 4 5 2" xfId="3144"/>
    <cellStyle name="20% - 輔色2 2 11 4 5 3" xfId="6347"/>
    <cellStyle name="20% - 輔色2 2 11 4 5 3 2" xfId="13631"/>
    <cellStyle name="20% - 輔色2 2 11 4 5 3 2 2" xfId="19655"/>
    <cellStyle name="20% - 輔色2 2 11 4 5 3 2 2 2" xfId="31731"/>
    <cellStyle name="20% - 輔色2 2 11 4 5 3 2 3" xfId="25707"/>
    <cellStyle name="20% - 輔色2 2 11 4 5 3 3" xfId="16643"/>
    <cellStyle name="20% - 輔色2 2 11 4 5 3 3 2" xfId="28719"/>
    <cellStyle name="20% - 輔色2 2 11 4 5 3 4" xfId="22695"/>
    <cellStyle name="20% - 輔色2 2 11 4 5 4" xfId="6489"/>
    <cellStyle name="20% - 輔色2 2 11 4 5 5" xfId="9349"/>
    <cellStyle name="20% - 輔色2 2 11 4 5 6" xfId="12131"/>
    <cellStyle name="20% - 輔色2 2 11 4 5 6 2" xfId="18155"/>
    <cellStyle name="20% - 輔色2 2 11 4 5 6 2 2" xfId="30231"/>
    <cellStyle name="20% - 輔色2 2 11 4 5 6 3" xfId="24207"/>
    <cellStyle name="20% - 輔色2 2 11 4 5 7" xfId="15143"/>
    <cellStyle name="20% - 輔色2 2 11 4 5 7 2" xfId="27219"/>
    <cellStyle name="20% - 輔色2 2 11 4 5 8" xfId="21195"/>
    <cellStyle name="20% - 輔色2 2 11 4 6" xfId="2499"/>
    <cellStyle name="20% - 輔色2 2 11 4 6 2" xfId="3145"/>
    <cellStyle name="20% - 輔色2 2 11 4 6 3" xfId="9348"/>
    <cellStyle name="20% - 輔色2 2 11 4 7" xfId="2964"/>
    <cellStyle name="20% - 輔色2 2 11 4 7 2" xfId="3146"/>
    <cellStyle name="20% - 輔色2 2 11 4 7 3" xfId="9347"/>
    <cellStyle name="20% - 輔色2 2 11 4 8" xfId="1762"/>
    <cellStyle name="20% - 輔色2 2 11 4 8 2" xfId="3147"/>
    <cellStyle name="20% - 輔色2 2 11 4 8 3" xfId="5665"/>
    <cellStyle name="20% - 輔色2 2 11 4 8 3 2" xfId="12949"/>
    <cellStyle name="20% - 輔色2 2 11 4 8 3 2 2" xfId="18973"/>
    <cellStyle name="20% - 輔色2 2 11 4 8 3 2 2 2" xfId="31049"/>
    <cellStyle name="20% - 輔色2 2 11 4 8 3 2 3" xfId="25025"/>
    <cellStyle name="20% - 輔色2 2 11 4 8 3 3" xfId="15961"/>
    <cellStyle name="20% - 輔色2 2 11 4 8 3 3 2" xfId="28037"/>
    <cellStyle name="20% - 輔色2 2 11 4 8 3 4" xfId="22013"/>
    <cellStyle name="20% - 輔色2 2 11 4 8 4" xfId="6492"/>
    <cellStyle name="20% - 輔色2 2 11 4 8 5" xfId="9346"/>
    <cellStyle name="20% - 輔色2 2 11 4 8 6" xfId="11449"/>
    <cellStyle name="20% - 輔色2 2 11 4 8 6 2" xfId="17473"/>
    <cellStyle name="20% - 輔色2 2 11 4 8 6 2 2" xfId="29549"/>
    <cellStyle name="20% - 輔色2 2 11 4 8 6 3" xfId="23525"/>
    <cellStyle name="20% - 輔色2 2 11 4 8 7" xfId="14461"/>
    <cellStyle name="20% - 輔色2 2 11 4 8 7 2" xfId="26537"/>
    <cellStyle name="20% - 輔色2 2 11 4 8 8" xfId="20513"/>
    <cellStyle name="20% - 輔色2 2 11 4 9" xfId="5006"/>
    <cellStyle name="20% - 輔色2 2 11 4 9 2" xfId="12290"/>
    <cellStyle name="20% - 輔色2 2 11 4 9 2 2" xfId="18314"/>
    <cellStyle name="20% - 輔色2 2 11 4 9 2 2 2" xfId="30390"/>
    <cellStyle name="20% - 輔色2 2 11 4 9 2 3" xfId="24366"/>
    <cellStyle name="20% - 輔色2 2 11 4 9 3" xfId="15302"/>
    <cellStyle name="20% - 輔色2 2 11 4 9 3 2" xfId="27378"/>
    <cellStyle name="20% - 輔色2 2 11 4 9 4" xfId="21354"/>
    <cellStyle name="20% - 輔色2 2 11 5" xfId="365"/>
    <cellStyle name="20% - 輔色2 2 11 5 10" xfId="10840"/>
    <cellStyle name="20% - 輔色2 2 11 5 10 2" xfId="16864"/>
    <cellStyle name="20% - 輔色2 2 11 5 10 2 2" xfId="28940"/>
    <cellStyle name="20% - 輔色2 2 11 5 10 3" xfId="22916"/>
    <cellStyle name="20% - 輔色2 2 11 5 11" xfId="13852"/>
    <cellStyle name="20% - 輔色2 2 11 5 11 2" xfId="25928"/>
    <cellStyle name="20% - 輔色2 2 11 5 12" xfId="19904"/>
    <cellStyle name="20% - 輔色2 2 11 5 2" xfId="500"/>
    <cellStyle name="20% - 輔色2 2 11 5 2 2" xfId="1113"/>
    <cellStyle name="20% - 輔色2 2 11 5 2 2 2" xfId="9343"/>
    <cellStyle name="20% - 輔色2 2 11 5 2 3" xfId="9344"/>
    <cellStyle name="20% - 輔色2 2 11 5 3" xfId="967"/>
    <cellStyle name="20% - 輔色2 2 11 5 3 2" xfId="2166"/>
    <cellStyle name="20% - 輔色2 2 11 5 3 2 2" xfId="3149"/>
    <cellStyle name="20% - 輔色2 2 11 5 3 2 3" xfId="6068"/>
    <cellStyle name="20% - 輔色2 2 11 5 3 2 3 2" xfId="13352"/>
    <cellStyle name="20% - 輔色2 2 11 5 3 2 3 2 2" xfId="19376"/>
    <cellStyle name="20% - 輔色2 2 11 5 3 2 3 2 2 2" xfId="31452"/>
    <cellStyle name="20% - 輔色2 2 11 5 3 2 3 2 3" xfId="25428"/>
    <cellStyle name="20% - 輔色2 2 11 5 3 2 3 3" xfId="16364"/>
    <cellStyle name="20% - 輔色2 2 11 5 3 2 3 3 2" xfId="28440"/>
    <cellStyle name="20% - 輔色2 2 11 5 3 2 3 4" xfId="22416"/>
    <cellStyle name="20% - 輔色2 2 11 5 3 2 4" xfId="6497"/>
    <cellStyle name="20% - 輔色2 2 11 5 3 2 5" xfId="9340"/>
    <cellStyle name="20% - 輔色2 2 11 5 3 2 6" xfId="11852"/>
    <cellStyle name="20% - 輔色2 2 11 5 3 2 6 2" xfId="17876"/>
    <cellStyle name="20% - 輔色2 2 11 5 3 2 6 2 2" xfId="29952"/>
    <cellStyle name="20% - 輔色2 2 11 5 3 2 6 3" xfId="23928"/>
    <cellStyle name="20% - 輔色2 2 11 5 3 2 7" xfId="14864"/>
    <cellStyle name="20% - 輔色2 2 11 5 3 2 7 2" xfId="26940"/>
    <cellStyle name="20% - 輔色2 2 11 5 3 2 8" xfId="20916"/>
    <cellStyle name="20% - 輔色2 2 11 5 3 3" xfId="3148"/>
    <cellStyle name="20% - 輔色2 2 11 5 3 4" xfId="5356"/>
    <cellStyle name="20% - 輔色2 2 11 5 3 4 2" xfId="12640"/>
    <cellStyle name="20% - 輔色2 2 11 5 3 4 2 2" xfId="18664"/>
    <cellStyle name="20% - 輔色2 2 11 5 3 4 2 2 2" xfId="30740"/>
    <cellStyle name="20% - 輔色2 2 11 5 3 4 2 3" xfId="24716"/>
    <cellStyle name="20% - 輔色2 2 11 5 3 4 3" xfId="15652"/>
    <cellStyle name="20% - 輔色2 2 11 5 3 4 3 2" xfId="27728"/>
    <cellStyle name="20% - 輔色2 2 11 5 3 4 4" xfId="21704"/>
    <cellStyle name="20% - 輔色2 2 11 5 3 5" xfId="6496"/>
    <cellStyle name="20% - 輔色2 2 11 5 3 6" xfId="9341"/>
    <cellStyle name="20% - 輔色2 2 11 5 3 7" xfId="11140"/>
    <cellStyle name="20% - 輔色2 2 11 5 3 7 2" xfId="17164"/>
    <cellStyle name="20% - 輔色2 2 11 5 3 7 2 2" xfId="29240"/>
    <cellStyle name="20% - 輔色2 2 11 5 3 7 3" xfId="23216"/>
    <cellStyle name="20% - 輔色2 2 11 5 3 8" xfId="14152"/>
    <cellStyle name="20% - 輔色2 2 11 5 3 8 2" xfId="26228"/>
    <cellStyle name="20% - 輔色2 2 11 5 3 9" xfId="20204"/>
    <cellStyle name="20% - 輔色2 2 11 5 4" xfId="1112"/>
    <cellStyle name="20% - 輔色2 2 11 5 4 2" xfId="2109"/>
    <cellStyle name="20% - 輔色2 2 11 5 4 2 2" xfId="3150"/>
    <cellStyle name="20% - 輔色2 2 11 5 4 2 3" xfId="6011"/>
    <cellStyle name="20% - 輔色2 2 11 5 4 2 3 2" xfId="13295"/>
    <cellStyle name="20% - 輔色2 2 11 5 4 2 3 2 2" xfId="19319"/>
    <cellStyle name="20% - 輔色2 2 11 5 4 2 3 2 2 2" xfId="31395"/>
    <cellStyle name="20% - 輔色2 2 11 5 4 2 3 2 3" xfId="25371"/>
    <cellStyle name="20% - 輔色2 2 11 5 4 2 3 3" xfId="16307"/>
    <cellStyle name="20% - 輔色2 2 11 5 4 2 3 3 2" xfId="28383"/>
    <cellStyle name="20% - 輔色2 2 11 5 4 2 3 4" xfId="22359"/>
    <cellStyle name="20% - 輔色2 2 11 5 4 2 4" xfId="6499"/>
    <cellStyle name="20% - 輔色2 2 11 5 4 2 5" xfId="9335"/>
    <cellStyle name="20% - 輔色2 2 11 5 4 2 6" xfId="11795"/>
    <cellStyle name="20% - 輔色2 2 11 5 4 2 6 2" xfId="17819"/>
    <cellStyle name="20% - 輔色2 2 11 5 4 2 6 2 2" xfId="29895"/>
    <cellStyle name="20% - 輔色2 2 11 5 4 2 6 3" xfId="23871"/>
    <cellStyle name="20% - 輔色2 2 11 5 4 2 7" xfId="14807"/>
    <cellStyle name="20% - 輔色2 2 11 5 4 2 7 2" xfId="26883"/>
    <cellStyle name="20% - 輔色2 2 11 5 4 2 8" xfId="20859"/>
    <cellStyle name="20% - 輔色2 2 11 5 4 3" xfId="9339"/>
    <cellStyle name="20% - 輔色2 2 11 5 5" xfId="2502"/>
    <cellStyle name="20% - 輔色2 2 11 5 5 2" xfId="3151"/>
    <cellStyle name="20% - 輔色2 2 11 5 5 3" xfId="9334"/>
    <cellStyle name="20% - 輔色2 2 11 5 6" xfId="2960"/>
    <cellStyle name="20% - 輔色2 2 11 5 6 2" xfId="3152"/>
    <cellStyle name="20% - 輔色2 2 11 5 6 3" xfId="9332"/>
    <cellStyle name="20% - 輔色2 2 11 5 7" xfId="1712"/>
    <cellStyle name="20% - 輔色2 2 11 5 7 2" xfId="3153"/>
    <cellStyle name="20% - 輔色2 2 11 5 7 3" xfId="5615"/>
    <cellStyle name="20% - 輔色2 2 11 5 7 3 2" xfId="12899"/>
    <cellStyle name="20% - 輔色2 2 11 5 7 3 2 2" xfId="18923"/>
    <cellStyle name="20% - 輔色2 2 11 5 7 3 2 2 2" xfId="30999"/>
    <cellStyle name="20% - 輔色2 2 11 5 7 3 2 3" xfId="24975"/>
    <cellStyle name="20% - 輔色2 2 11 5 7 3 3" xfId="15911"/>
    <cellStyle name="20% - 輔色2 2 11 5 7 3 3 2" xfId="27987"/>
    <cellStyle name="20% - 輔色2 2 11 5 7 3 4" xfId="21963"/>
    <cellStyle name="20% - 輔色2 2 11 5 7 4" xfId="6502"/>
    <cellStyle name="20% - 輔色2 2 11 5 7 5" xfId="9331"/>
    <cellStyle name="20% - 輔色2 2 11 5 7 6" xfId="11399"/>
    <cellStyle name="20% - 輔色2 2 11 5 7 6 2" xfId="17423"/>
    <cellStyle name="20% - 輔色2 2 11 5 7 6 2 2" xfId="29499"/>
    <cellStyle name="20% - 輔色2 2 11 5 7 6 3" xfId="23475"/>
    <cellStyle name="20% - 輔色2 2 11 5 7 7" xfId="14411"/>
    <cellStyle name="20% - 輔色2 2 11 5 7 7 2" xfId="26487"/>
    <cellStyle name="20% - 輔色2 2 11 5 7 8" xfId="20463"/>
    <cellStyle name="20% - 輔色2 2 11 5 8" xfId="5056"/>
    <cellStyle name="20% - 輔色2 2 11 5 8 2" xfId="12340"/>
    <cellStyle name="20% - 輔色2 2 11 5 8 2 2" xfId="18364"/>
    <cellStyle name="20% - 輔色2 2 11 5 8 2 2 2" xfId="30440"/>
    <cellStyle name="20% - 輔色2 2 11 5 8 2 3" xfId="24416"/>
    <cellStyle name="20% - 輔色2 2 11 5 8 3" xfId="15352"/>
    <cellStyle name="20% - 輔色2 2 11 5 8 3 2" xfId="27428"/>
    <cellStyle name="20% - 輔色2 2 11 5 8 4" xfId="21404"/>
    <cellStyle name="20% - 輔色2 2 11 5 9" xfId="9345"/>
    <cellStyle name="20% - 輔色2 2 11 6" xfId="705"/>
    <cellStyle name="20% - 輔色2 2 11 6 2" xfId="1114"/>
    <cellStyle name="20% - 輔色2 2 11 6 2 2" xfId="9326"/>
    <cellStyle name="20% - 輔色2 2 11 6 3" xfId="9329"/>
    <cellStyle name="20% - 輔色2 2 11 7" xfId="817"/>
    <cellStyle name="20% - 輔色2 2 11 7 2" xfId="1908"/>
    <cellStyle name="20% - 輔色2 2 11 7 2 2" xfId="3155"/>
    <cellStyle name="20% - 輔色2 2 11 7 2 3" xfId="5810"/>
    <cellStyle name="20% - 輔色2 2 11 7 2 3 2" xfId="13094"/>
    <cellStyle name="20% - 輔色2 2 11 7 2 3 2 2" xfId="19118"/>
    <cellStyle name="20% - 輔色2 2 11 7 2 3 2 2 2" xfId="31194"/>
    <cellStyle name="20% - 輔色2 2 11 7 2 3 2 3" xfId="25170"/>
    <cellStyle name="20% - 輔色2 2 11 7 2 3 3" xfId="16106"/>
    <cellStyle name="20% - 輔色2 2 11 7 2 3 3 2" xfId="28182"/>
    <cellStyle name="20% - 輔色2 2 11 7 2 3 4" xfId="22158"/>
    <cellStyle name="20% - 輔色2 2 11 7 2 4" xfId="6506"/>
    <cellStyle name="20% - 輔色2 2 11 7 2 5" xfId="9324"/>
    <cellStyle name="20% - 輔色2 2 11 7 2 6" xfId="11594"/>
    <cellStyle name="20% - 輔色2 2 11 7 2 6 2" xfId="17618"/>
    <cellStyle name="20% - 輔色2 2 11 7 2 6 2 2" xfId="29694"/>
    <cellStyle name="20% - 輔色2 2 11 7 2 6 3" xfId="23670"/>
    <cellStyle name="20% - 輔色2 2 11 7 2 7" xfId="14606"/>
    <cellStyle name="20% - 輔色2 2 11 7 2 7 2" xfId="26682"/>
    <cellStyle name="20% - 輔色2 2 11 7 2 8" xfId="20658"/>
    <cellStyle name="20% - 輔色2 2 11 7 3" xfId="3154"/>
    <cellStyle name="20% - 輔色2 2 11 7 4" xfId="5206"/>
    <cellStyle name="20% - 輔色2 2 11 7 4 2" xfId="12490"/>
    <cellStyle name="20% - 輔色2 2 11 7 4 2 2" xfId="18514"/>
    <cellStyle name="20% - 輔色2 2 11 7 4 2 2 2" xfId="30590"/>
    <cellStyle name="20% - 輔色2 2 11 7 4 2 3" xfId="24566"/>
    <cellStyle name="20% - 輔色2 2 11 7 4 3" xfId="15502"/>
    <cellStyle name="20% - 輔色2 2 11 7 4 3 2" xfId="27578"/>
    <cellStyle name="20% - 輔色2 2 11 7 4 4" xfId="21554"/>
    <cellStyle name="20% - 輔色2 2 11 7 5" xfId="6505"/>
    <cellStyle name="20% - 輔色2 2 11 7 6" xfId="9325"/>
    <cellStyle name="20% - 輔色2 2 11 7 7" xfId="10990"/>
    <cellStyle name="20% - 輔色2 2 11 7 7 2" xfId="17014"/>
    <cellStyle name="20% - 輔色2 2 11 7 7 2 2" xfId="29090"/>
    <cellStyle name="20% - 輔色2 2 11 7 7 3" xfId="23066"/>
    <cellStyle name="20% - 輔色2 2 11 7 8" xfId="14002"/>
    <cellStyle name="20% - 輔色2 2 11 7 8 2" xfId="26078"/>
    <cellStyle name="20% - 輔色2 2 11 7 9" xfId="20054"/>
    <cellStyle name="20% - 輔色2 2 11 8" xfId="2478"/>
    <cellStyle name="20% - 輔色2 2 11 8 2" xfId="3156"/>
    <cellStyle name="20% - 輔色2 2 11 8 3" xfId="6380"/>
    <cellStyle name="20% - 輔色2 2 11 8 3 2" xfId="13664"/>
    <cellStyle name="20% - 輔色2 2 11 8 3 2 2" xfId="19688"/>
    <cellStyle name="20% - 輔色2 2 11 8 3 2 2 2" xfId="31764"/>
    <cellStyle name="20% - 輔色2 2 11 8 3 2 3" xfId="25740"/>
    <cellStyle name="20% - 輔色2 2 11 8 3 3" xfId="16676"/>
    <cellStyle name="20% - 輔色2 2 11 8 3 3 2" xfId="28752"/>
    <cellStyle name="20% - 輔色2 2 11 8 3 4" xfId="22728"/>
    <cellStyle name="20% - 輔色2 2 11 8 4" xfId="6507"/>
    <cellStyle name="20% - 輔色2 2 11 8 5" xfId="9322"/>
    <cellStyle name="20% - 輔色2 2 11 8 6" xfId="12164"/>
    <cellStyle name="20% - 輔色2 2 11 8 6 2" xfId="18188"/>
    <cellStyle name="20% - 輔色2 2 11 8 6 2 2" xfId="30264"/>
    <cellStyle name="20% - 輔色2 2 11 8 6 3" xfId="24240"/>
    <cellStyle name="20% - 輔色2 2 11 8 7" xfId="15176"/>
    <cellStyle name="20% - 輔色2 2 11 8 7 2" xfId="27252"/>
    <cellStyle name="20% - 輔色2 2 11 8 8" xfId="21228"/>
    <cellStyle name="20% - 輔色2 2 11 9" xfId="2495"/>
    <cellStyle name="20% - 輔色2 2 11 9 2" xfId="3157"/>
    <cellStyle name="20% - 輔色2 2 11 9 3" xfId="9321"/>
    <cellStyle name="20% - 輔色2 2 12" xfId="46"/>
    <cellStyle name="20% - 輔色2 2 12 10" xfId="2957"/>
    <cellStyle name="20% - 輔色2 2 12 10 2" xfId="3158"/>
    <cellStyle name="20% - 輔色2 2 12 10 3" xfId="9315"/>
    <cellStyle name="20% - 輔色2 2 12 11" xfId="1869"/>
    <cellStyle name="20% - 輔色2 2 12 11 2" xfId="3159"/>
    <cellStyle name="20% - 輔色2 2 12 11 3" xfId="5772"/>
    <cellStyle name="20% - 輔色2 2 12 11 3 2" xfId="13056"/>
    <cellStyle name="20% - 輔色2 2 12 11 3 2 2" xfId="19080"/>
    <cellStyle name="20% - 輔色2 2 12 11 3 2 2 2" xfId="31156"/>
    <cellStyle name="20% - 輔色2 2 12 11 3 2 3" xfId="25132"/>
    <cellStyle name="20% - 輔色2 2 12 11 3 3" xfId="16068"/>
    <cellStyle name="20% - 輔色2 2 12 11 3 3 2" xfId="28144"/>
    <cellStyle name="20% - 輔色2 2 12 11 3 4" xfId="22120"/>
    <cellStyle name="20% - 輔色2 2 12 11 4" xfId="6511"/>
    <cellStyle name="20% - 輔色2 2 12 11 5" xfId="9313"/>
    <cellStyle name="20% - 輔色2 2 12 11 6" xfId="11556"/>
    <cellStyle name="20% - 輔色2 2 12 11 6 2" xfId="17580"/>
    <cellStyle name="20% - 輔色2 2 12 11 6 2 2" xfId="29656"/>
    <cellStyle name="20% - 輔色2 2 12 11 6 3" xfId="23632"/>
    <cellStyle name="20% - 輔色2 2 12 11 7" xfId="14568"/>
    <cellStyle name="20% - 輔色2 2 12 11 7 2" xfId="26644"/>
    <cellStyle name="20% - 輔色2 2 12 11 8" xfId="20620"/>
    <cellStyle name="20% - 輔色2 2 12 12" xfId="4899"/>
    <cellStyle name="20% - 輔色2 2 12 12 2" xfId="12183"/>
    <cellStyle name="20% - 輔色2 2 12 12 2 2" xfId="18207"/>
    <cellStyle name="20% - 輔色2 2 12 12 2 2 2" xfId="30283"/>
    <cellStyle name="20% - 輔色2 2 12 12 2 3" xfId="24259"/>
    <cellStyle name="20% - 輔色2 2 12 12 3" xfId="15195"/>
    <cellStyle name="20% - 輔色2 2 12 12 3 2" xfId="27271"/>
    <cellStyle name="20% - 輔色2 2 12 12 4" xfId="21247"/>
    <cellStyle name="20% - 輔色2 2 12 13" xfId="9316"/>
    <cellStyle name="20% - 輔色2 2 12 14" xfId="10668"/>
    <cellStyle name="20% - 輔色2 2 12 14 2" xfId="16701"/>
    <cellStyle name="20% - 輔色2 2 12 14 2 2" xfId="28777"/>
    <cellStyle name="20% - 輔色2 2 12 14 3" xfId="22753"/>
    <cellStyle name="20% - 輔色2 2 12 15" xfId="13695"/>
    <cellStyle name="20% - 輔色2 2 12 15 2" xfId="25771"/>
    <cellStyle name="20% - 輔色2 2 12 16" xfId="19747"/>
    <cellStyle name="20% - 輔色2 2 12 2" xfId="95"/>
    <cellStyle name="20% - 輔色2 2 12 2 2" xfId="9310"/>
    <cellStyle name="20% - 輔色2 2 12 3" xfId="103"/>
    <cellStyle name="20% - 輔色2 2 12 3 10" xfId="9309"/>
    <cellStyle name="20% - 輔色2 2 12 3 11" xfId="10723"/>
    <cellStyle name="20% - 輔色2 2 12 3 11 2" xfId="16747"/>
    <cellStyle name="20% - 輔色2 2 12 3 11 2 2" xfId="28823"/>
    <cellStyle name="20% - 輔色2 2 12 3 11 3" xfId="22799"/>
    <cellStyle name="20% - 輔色2 2 12 3 12" xfId="13735"/>
    <cellStyle name="20% - 輔色2 2 12 3 12 2" xfId="25811"/>
    <cellStyle name="20% - 輔色2 2 12 3 13" xfId="19787"/>
    <cellStyle name="20% - 輔色2 2 12 3 2" xfId="248"/>
    <cellStyle name="20% - 輔色2 2 12 3 2 2" xfId="506"/>
    <cellStyle name="20% - 輔色2 2 12 3 2 2 2" xfId="1115"/>
    <cellStyle name="20% - 輔色2 2 12 3 2 2 2 2" xfId="9306"/>
    <cellStyle name="20% - 輔色2 2 12 3 2 2 3" xfId="9307"/>
    <cellStyle name="20% - 輔色2 2 12 3 2 3" xfId="9308"/>
    <cellStyle name="20% - 輔色2 2 12 3 3" xfId="398"/>
    <cellStyle name="20% - 輔色2 2 12 3 3 10" xfId="10873"/>
    <cellStyle name="20% - 輔色2 2 12 3 3 10 2" xfId="16897"/>
    <cellStyle name="20% - 輔色2 2 12 3 3 10 2 2" xfId="28973"/>
    <cellStyle name="20% - 輔色2 2 12 3 3 10 3" xfId="22949"/>
    <cellStyle name="20% - 輔色2 2 12 3 3 11" xfId="13885"/>
    <cellStyle name="20% - 輔色2 2 12 3 3 11 2" xfId="25961"/>
    <cellStyle name="20% - 輔色2 2 12 3 3 12" xfId="19937"/>
    <cellStyle name="20% - 輔色2 2 12 3 3 2" xfId="701"/>
    <cellStyle name="20% - 輔色2 2 12 3 3 2 2" xfId="1117"/>
    <cellStyle name="20% - 輔色2 2 12 3 3 2 2 2" xfId="9302"/>
    <cellStyle name="20% - 輔色2 2 12 3 3 2 3" xfId="9304"/>
    <cellStyle name="20% - 輔色2 2 12 3 3 3" xfId="1000"/>
    <cellStyle name="20% - 輔色2 2 12 3 3 3 2" xfId="2199"/>
    <cellStyle name="20% - 輔色2 2 12 3 3 3 2 2" xfId="3161"/>
    <cellStyle name="20% - 輔色2 2 12 3 3 3 2 3" xfId="6101"/>
    <cellStyle name="20% - 輔色2 2 12 3 3 3 2 3 2" xfId="13385"/>
    <cellStyle name="20% - 輔色2 2 12 3 3 3 2 3 2 2" xfId="19409"/>
    <cellStyle name="20% - 輔色2 2 12 3 3 3 2 3 2 2 2" xfId="31485"/>
    <cellStyle name="20% - 輔色2 2 12 3 3 3 2 3 2 3" xfId="25461"/>
    <cellStyle name="20% - 輔色2 2 12 3 3 3 2 3 3" xfId="16397"/>
    <cellStyle name="20% - 輔色2 2 12 3 3 3 2 3 3 2" xfId="28473"/>
    <cellStyle name="20% - 輔色2 2 12 3 3 3 2 3 4" xfId="22449"/>
    <cellStyle name="20% - 輔色2 2 12 3 3 3 2 4" xfId="6521"/>
    <cellStyle name="20% - 輔色2 2 12 3 3 3 2 5" xfId="9296"/>
    <cellStyle name="20% - 輔色2 2 12 3 3 3 2 6" xfId="11885"/>
    <cellStyle name="20% - 輔色2 2 12 3 3 3 2 6 2" xfId="17909"/>
    <cellStyle name="20% - 輔色2 2 12 3 3 3 2 6 2 2" xfId="29985"/>
    <cellStyle name="20% - 輔色2 2 12 3 3 3 2 6 3" xfId="23961"/>
    <cellStyle name="20% - 輔色2 2 12 3 3 3 2 7" xfId="14897"/>
    <cellStyle name="20% - 輔色2 2 12 3 3 3 2 7 2" xfId="26973"/>
    <cellStyle name="20% - 輔色2 2 12 3 3 3 2 8" xfId="20949"/>
    <cellStyle name="20% - 輔色2 2 12 3 3 3 3" xfId="3160"/>
    <cellStyle name="20% - 輔色2 2 12 3 3 3 4" xfId="5389"/>
    <cellStyle name="20% - 輔色2 2 12 3 3 3 4 2" xfId="12673"/>
    <cellStyle name="20% - 輔色2 2 12 3 3 3 4 2 2" xfId="18697"/>
    <cellStyle name="20% - 輔色2 2 12 3 3 3 4 2 2 2" xfId="30773"/>
    <cellStyle name="20% - 輔色2 2 12 3 3 3 4 2 3" xfId="24749"/>
    <cellStyle name="20% - 輔色2 2 12 3 3 3 4 3" xfId="15685"/>
    <cellStyle name="20% - 輔色2 2 12 3 3 3 4 3 2" xfId="27761"/>
    <cellStyle name="20% - 輔色2 2 12 3 3 3 4 4" xfId="21737"/>
    <cellStyle name="20% - 輔色2 2 12 3 3 3 5" xfId="6520"/>
    <cellStyle name="20% - 輔色2 2 12 3 3 3 6" xfId="9301"/>
    <cellStyle name="20% - 輔色2 2 12 3 3 3 7" xfId="11173"/>
    <cellStyle name="20% - 輔色2 2 12 3 3 3 7 2" xfId="17197"/>
    <cellStyle name="20% - 輔色2 2 12 3 3 3 7 2 2" xfId="29273"/>
    <cellStyle name="20% - 輔色2 2 12 3 3 3 7 3" xfId="23249"/>
    <cellStyle name="20% - 輔色2 2 12 3 3 3 8" xfId="14185"/>
    <cellStyle name="20% - 輔色2 2 12 3 3 3 8 2" xfId="26261"/>
    <cellStyle name="20% - 輔色2 2 12 3 3 3 9" xfId="20237"/>
    <cellStyle name="20% - 輔色2 2 12 3 3 4" xfId="1116"/>
    <cellStyle name="20% - 輔色2 2 12 3 3 4 2" xfId="2103"/>
    <cellStyle name="20% - 輔色2 2 12 3 3 4 2 2" xfId="3162"/>
    <cellStyle name="20% - 輔色2 2 12 3 3 4 2 3" xfId="6005"/>
    <cellStyle name="20% - 輔色2 2 12 3 3 4 2 3 2" xfId="13289"/>
    <cellStyle name="20% - 輔色2 2 12 3 3 4 2 3 2 2" xfId="19313"/>
    <cellStyle name="20% - 輔色2 2 12 3 3 4 2 3 2 2 2" xfId="31389"/>
    <cellStyle name="20% - 輔色2 2 12 3 3 4 2 3 2 3" xfId="25365"/>
    <cellStyle name="20% - 輔色2 2 12 3 3 4 2 3 3" xfId="16301"/>
    <cellStyle name="20% - 輔色2 2 12 3 3 4 2 3 3 2" xfId="28377"/>
    <cellStyle name="20% - 輔色2 2 12 3 3 4 2 3 4" xfId="22353"/>
    <cellStyle name="20% - 輔色2 2 12 3 3 4 2 4" xfId="6523"/>
    <cellStyle name="20% - 輔色2 2 12 3 3 4 2 5" xfId="9293"/>
    <cellStyle name="20% - 輔色2 2 12 3 3 4 2 6" xfId="11789"/>
    <cellStyle name="20% - 輔色2 2 12 3 3 4 2 6 2" xfId="17813"/>
    <cellStyle name="20% - 輔色2 2 12 3 3 4 2 6 2 2" xfId="29889"/>
    <cellStyle name="20% - 輔色2 2 12 3 3 4 2 6 3" xfId="23865"/>
    <cellStyle name="20% - 輔色2 2 12 3 3 4 2 7" xfId="14801"/>
    <cellStyle name="20% - 輔色2 2 12 3 3 4 2 7 2" xfId="26877"/>
    <cellStyle name="20% - 輔色2 2 12 3 3 4 2 8" xfId="20853"/>
    <cellStyle name="20% - 輔色2 2 12 3 3 4 3" xfId="9295"/>
    <cellStyle name="20% - 輔色2 2 12 3 3 5" xfId="2507"/>
    <cellStyle name="20% - 輔色2 2 12 3 3 5 2" xfId="3163"/>
    <cellStyle name="20% - 輔色2 2 12 3 3 5 3" xfId="9290"/>
    <cellStyle name="20% - 輔色2 2 12 3 3 6" xfId="2952"/>
    <cellStyle name="20% - 輔色2 2 12 3 3 6 2" xfId="3164"/>
    <cellStyle name="20% - 輔色2 2 12 3 3 6 3" xfId="9289"/>
    <cellStyle name="20% - 輔色2 2 12 3 3 7" xfId="1679"/>
    <cellStyle name="20% - 輔色2 2 12 3 3 7 2" xfId="3165"/>
    <cellStyle name="20% - 輔色2 2 12 3 3 7 3" xfId="5582"/>
    <cellStyle name="20% - 輔色2 2 12 3 3 7 3 2" xfId="12866"/>
    <cellStyle name="20% - 輔色2 2 12 3 3 7 3 2 2" xfId="18890"/>
    <cellStyle name="20% - 輔色2 2 12 3 3 7 3 2 2 2" xfId="30966"/>
    <cellStyle name="20% - 輔色2 2 12 3 3 7 3 2 3" xfId="24942"/>
    <cellStyle name="20% - 輔色2 2 12 3 3 7 3 3" xfId="15878"/>
    <cellStyle name="20% - 輔色2 2 12 3 3 7 3 3 2" xfId="27954"/>
    <cellStyle name="20% - 輔色2 2 12 3 3 7 3 4" xfId="21930"/>
    <cellStyle name="20% - 輔色2 2 12 3 3 7 4" xfId="6526"/>
    <cellStyle name="20% - 輔色2 2 12 3 3 7 5" xfId="9288"/>
    <cellStyle name="20% - 輔色2 2 12 3 3 7 6" xfId="11366"/>
    <cellStyle name="20% - 輔色2 2 12 3 3 7 6 2" xfId="17390"/>
    <cellStyle name="20% - 輔色2 2 12 3 3 7 6 2 2" xfId="29466"/>
    <cellStyle name="20% - 輔色2 2 12 3 3 7 6 3" xfId="23442"/>
    <cellStyle name="20% - 輔色2 2 12 3 3 7 7" xfId="14378"/>
    <cellStyle name="20% - 輔色2 2 12 3 3 7 7 2" xfId="26454"/>
    <cellStyle name="20% - 輔色2 2 12 3 3 7 8" xfId="20430"/>
    <cellStyle name="20% - 輔色2 2 12 3 3 8" xfId="5089"/>
    <cellStyle name="20% - 輔色2 2 12 3 3 8 2" xfId="12373"/>
    <cellStyle name="20% - 輔色2 2 12 3 3 8 2 2" xfId="18397"/>
    <cellStyle name="20% - 輔色2 2 12 3 3 8 2 2 2" xfId="30473"/>
    <cellStyle name="20% - 輔色2 2 12 3 3 8 2 3" xfId="24449"/>
    <cellStyle name="20% - 輔色2 2 12 3 3 8 3" xfId="15385"/>
    <cellStyle name="20% - 輔色2 2 12 3 3 8 3 2" xfId="27461"/>
    <cellStyle name="20% - 輔色2 2 12 3 3 8 4" xfId="21437"/>
    <cellStyle name="20% - 輔色2 2 12 3 3 9" xfId="9305"/>
    <cellStyle name="20% - 輔色2 2 12 3 4" xfId="850"/>
    <cellStyle name="20% - 輔色2 2 12 3 4 2" xfId="1956"/>
    <cellStyle name="20% - 輔色2 2 12 3 4 2 2" xfId="3167"/>
    <cellStyle name="20% - 輔色2 2 12 3 4 2 3" xfId="5858"/>
    <cellStyle name="20% - 輔色2 2 12 3 4 2 3 2" xfId="13142"/>
    <cellStyle name="20% - 輔色2 2 12 3 4 2 3 2 2" xfId="19166"/>
    <cellStyle name="20% - 輔色2 2 12 3 4 2 3 2 2 2" xfId="31242"/>
    <cellStyle name="20% - 輔色2 2 12 3 4 2 3 2 3" xfId="25218"/>
    <cellStyle name="20% - 輔色2 2 12 3 4 2 3 3" xfId="16154"/>
    <cellStyle name="20% - 輔色2 2 12 3 4 2 3 3 2" xfId="28230"/>
    <cellStyle name="20% - 輔色2 2 12 3 4 2 3 4" xfId="22206"/>
    <cellStyle name="20% - 輔色2 2 12 3 4 2 4" xfId="6528"/>
    <cellStyle name="20% - 輔色2 2 12 3 4 2 5" xfId="9286"/>
    <cellStyle name="20% - 輔色2 2 12 3 4 2 6" xfId="11642"/>
    <cellStyle name="20% - 輔色2 2 12 3 4 2 6 2" xfId="17666"/>
    <cellStyle name="20% - 輔色2 2 12 3 4 2 6 2 2" xfId="29742"/>
    <cellStyle name="20% - 輔色2 2 12 3 4 2 6 3" xfId="23718"/>
    <cellStyle name="20% - 輔色2 2 12 3 4 2 7" xfId="14654"/>
    <cellStyle name="20% - 輔色2 2 12 3 4 2 7 2" xfId="26730"/>
    <cellStyle name="20% - 輔色2 2 12 3 4 2 8" xfId="20706"/>
    <cellStyle name="20% - 輔色2 2 12 3 4 3" xfId="3166"/>
    <cellStyle name="20% - 輔色2 2 12 3 4 4" xfId="5239"/>
    <cellStyle name="20% - 輔色2 2 12 3 4 4 2" xfId="12523"/>
    <cellStyle name="20% - 輔色2 2 12 3 4 4 2 2" xfId="18547"/>
    <cellStyle name="20% - 輔色2 2 12 3 4 4 2 2 2" xfId="30623"/>
    <cellStyle name="20% - 輔色2 2 12 3 4 4 2 3" xfId="24599"/>
    <cellStyle name="20% - 輔色2 2 12 3 4 4 3" xfId="15535"/>
    <cellStyle name="20% - 輔色2 2 12 3 4 4 3 2" xfId="27611"/>
    <cellStyle name="20% - 輔色2 2 12 3 4 4 4" xfId="21587"/>
    <cellStyle name="20% - 輔色2 2 12 3 4 5" xfId="6527"/>
    <cellStyle name="20% - 輔色2 2 12 3 4 6" xfId="9287"/>
    <cellStyle name="20% - 輔色2 2 12 3 4 7" xfId="11023"/>
    <cellStyle name="20% - 輔色2 2 12 3 4 7 2" xfId="17047"/>
    <cellStyle name="20% - 輔色2 2 12 3 4 7 2 2" xfId="29123"/>
    <cellStyle name="20% - 輔色2 2 12 3 4 7 3" xfId="23099"/>
    <cellStyle name="20% - 輔色2 2 12 3 4 8" xfId="14035"/>
    <cellStyle name="20% - 輔色2 2 12 3 4 8 2" xfId="26111"/>
    <cellStyle name="20% - 輔色2 2 12 3 4 9" xfId="20087"/>
    <cellStyle name="20% - 輔色2 2 12 3 5" xfId="2134"/>
    <cellStyle name="20% - 輔色2 2 12 3 5 2" xfId="3168"/>
    <cellStyle name="20% - 輔色2 2 12 3 5 3" xfId="6036"/>
    <cellStyle name="20% - 輔色2 2 12 3 5 3 2" xfId="13320"/>
    <cellStyle name="20% - 輔色2 2 12 3 5 3 2 2" xfId="19344"/>
    <cellStyle name="20% - 輔色2 2 12 3 5 3 2 2 2" xfId="31420"/>
    <cellStyle name="20% - 輔色2 2 12 3 5 3 2 3" xfId="25396"/>
    <cellStyle name="20% - 輔色2 2 12 3 5 3 3" xfId="16332"/>
    <cellStyle name="20% - 輔色2 2 12 3 5 3 3 2" xfId="28408"/>
    <cellStyle name="20% - 輔色2 2 12 3 5 3 4" xfId="22384"/>
    <cellStyle name="20% - 輔色2 2 12 3 5 4" xfId="6529"/>
    <cellStyle name="20% - 輔色2 2 12 3 5 5" xfId="9285"/>
    <cellStyle name="20% - 輔色2 2 12 3 5 6" xfId="11820"/>
    <cellStyle name="20% - 輔色2 2 12 3 5 6 2" xfId="17844"/>
    <cellStyle name="20% - 輔色2 2 12 3 5 6 2 2" xfId="29920"/>
    <cellStyle name="20% - 輔色2 2 12 3 5 6 3" xfId="23896"/>
    <cellStyle name="20% - 輔色2 2 12 3 5 7" xfId="14832"/>
    <cellStyle name="20% - 輔色2 2 12 3 5 7 2" xfId="26908"/>
    <cellStyle name="20% - 輔色2 2 12 3 5 8" xfId="20884"/>
    <cellStyle name="20% - 輔色2 2 12 3 6" xfId="2506"/>
    <cellStyle name="20% - 輔色2 2 12 3 6 2" xfId="3169"/>
    <cellStyle name="20% - 輔色2 2 12 3 6 3" xfId="9284"/>
    <cellStyle name="20% - 輔色2 2 12 3 7" xfId="2955"/>
    <cellStyle name="20% - 輔色2 2 12 3 7 2" xfId="3170"/>
    <cellStyle name="20% - 輔色2 2 12 3 7 3" xfId="9283"/>
    <cellStyle name="20% - 輔色2 2 12 3 8" xfId="1829"/>
    <cellStyle name="20% - 輔色2 2 12 3 8 2" xfId="3171"/>
    <cellStyle name="20% - 輔色2 2 12 3 8 3" xfId="5732"/>
    <cellStyle name="20% - 輔色2 2 12 3 8 3 2" xfId="13016"/>
    <cellStyle name="20% - 輔色2 2 12 3 8 3 2 2" xfId="19040"/>
    <cellStyle name="20% - 輔色2 2 12 3 8 3 2 2 2" xfId="31116"/>
    <cellStyle name="20% - 輔色2 2 12 3 8 3 2 3" xfId="25092"/>
    <cellStyle name="20% - 輔色2 2 12 3 8 3 3" xfId="16028"/>
    <cellStyle name="20% - 輔色2 2 12 3 8 3 3 2" xfId="28104"/>
    <cellStyle name="20% - 輔色2 2 12 3 8 3 4" xfId="22080"/>
    <cellStyle name="20% - 輔色2 2 12 3 8 4" xfId="6532"/>
    <cellStyle name="20% - 輔色2 2 12 3 8 5" xfId="9281"/>
    <cellStyle name="20% - 輔色2 2 12 3 8 6" xfId="11516"/>
    <cellStyle name="20% - 輔色2 2 12 3 8 6 2" xfId="17540"/>
    <cellStyle name="20% - 輔色2 2 12 3 8 6 2 2" xfId="29616"/>
    <cellStyle name="20% - 輔色2 2 12 3 8 6 3" xfId="23592"/>
    <cellStyle name="20% - 輔色2 2 12 3 8 7" xfId="14528"/>
    <cellStyle name="20% - 輔色2 2 12 3 8 7 2" xfId="26604"/>
    <cellStyle name="20% - 輔色2 2 12 3 8 8" xfId="20580"/>
    <cellStyle name="20% - 輔色2 2 12 3 9" xfId="4939"/>
    <cellStyle name="20% - 輔色2 2 12 3 9 2" xfId="12223"/>
    <cellStyle name="20% - 輔色2 2 12 3 9 2 2" xfId="18247"/>
    <cellStyle name="20% - 輔色2 2 12 3 9 2 2 2" xfId="30323"/>
    <cellStyle name="20% - 輔色2 2 12 3 9 2 3" xfId="24299"/>
    <cellStyle name="20% - 輔色2 2 12 3 9 3" xfId="15235"/>
    <cellStyle name="20% - 輔色2 2 12 3 9 3 2" xfId="27311"/>
    <cellStyle name="20% - 輔色2 2 12 3 9 4" xfId="21287"/>
    <cellStyle name="20% - 輔色2 2 12 4" xfId="208"/>
    <cellStyle name="20% - 輔色2 2 12 4 10" xfId="9280"/>
    <cellStyle name="20% - 輔色2 2 12 4 11" xfId="10784"/>
    <cellStyle name="20% - 輔色2 2 12 4 11 2" xfId="16808"/>
    <cellStyle name="20% - 輔色2 2 12 4 11 2 2" xfId="28884"/>
    <cellStyle name="20% - 輔色2 2 12 4 11 3" xfId="22860"/>
    <cellStyle name="20% - 輔色2 2 12 4 12" xfId="13796"/>
    <cellStyle name="20% - 輔色2 2 12 4 12 2" xfId="25872"/>
    <cellStyle name="20% - 輔色2 2 12 4 13" xfId="19848"/>
    <cellStyle name="20% - 輔色2 2 12 4 2" xfId="249"/>
    <cellStyle name="20% - 輔色2 2 12 4 2 2" xfId="507"/>
    <cellStyle name="20% - 輔色2 2 12 4 2 2 2" xfId="1118"/>
    <cellStyle name="20% - 輔色2 2 12 4 2 2 2 2" xfId="9274"/>
    <cellStyle name="20% - 輔色2 2 12 4 2 2 3" xfId="9275"/>
    <cellStyle name="20% - 輔色2 2 12 4 2 3" xfId="9279"/>
    <cellStyle name="20% - 輔色2 2 12 4 3" xfId="459"/>
    <cellStyle name="20% - 輔色2 2 12 4 3 10" xfId="10934"/>
    <cellStyle name="20% - 輔色2 2 12 4 3 10 2" xfId="16958"/>
    <cellStyle name="20% - 輔色2 2 12 4 3 10 2 2" xfId="29034"/>
    <cellStyle name="20% - 輔色2 2 12 4 3 10 3" xfId="23010"/>
    <cellStyle name="20% - 輔色2 2 12 4 3 11" xfId="13946"/>
    <cellStyle name="20% - 輔色2 2 12 4 3 11 2" xfId="26022"/>
    <cellStyle name="20% - 輔色2 2 12 4 3 12" xfId="19998"/>
    <cellStyle name="20% - 輔色2 2 12 4 3 2" xfId="700"/>
    <cellStyle name="20% - 輔色2 2 12 4 3 2 2" xfId="1120"/>
    <cellStyle name="20% - 輔色2 2 12 4 3 2 2 2" xfId="9269"/>
    <cellStyle name="20% - 輔色2 2 12 4 3 2 3" xfId="9271"/>
    <cellStyle name="20% - 輔色2 2 12 4 3 3" xfId="1061"/>
    <cellStyle name="20% - 輔色2 2 12 4 3 3 2" xfId="2260"/>
    <cellStyle name="20% - 輔色2 2 12 4 3 3 2 2" xfId="3173"/>
    <cellStyle name="20% - 輔色2 2 12 4 3 3 2 3" xfId="6162"/>
    <cellStyle name="20% - 輔色2 2 12 4 3 3 2 3 2" xfId="13446"/>
    <cellStyle name="20% - 輔色2 2 12 4 3 3 2 3 2 2" xfId="19470"/>
    <cellStyle name="20% - 輔色2 2 12 4 3 3 2 3 2 2 2" xfId="31546"/>
    <cellStyle name="20% - 輔色2 2 12 4 3 3 2 3 2 3" xfId="25522"/>
    <cellStyle name="20% - 輔色2 2 12 4 3 3 2 3 3" xfId="16458"/>
    <cellStyle name="20% - 輔色2 2 12 4 3 3 2 3 3 2" xfId="28534"/>
    <cellStyle name="20% - 輔色2 2 12 4 3 3 2 3 4" xfId="22510"/>
    <cellStyle name="20% - 輔色2 2 12 4 3 3 2 4" xfId="6541"/>
    <cellStyle name="20% - 輔色2 2 12 4 3 3 2 5" xfId="9265"/>
    <cellStyle name="20% - 輔色2 2 12 4 3 3 2 6" xfId="11946"/>
    <cellStyle name="20% - 輔色2 2 12 4 3 3 2 6 2" xfId="17970"/>
    <cellStyle name="20% - 輔色2 2 12 4 3 3 2 6 2 2" xfId="30046"/>
    <cellStyle name="20% - 輔色2 2 12 4 3 3 2 6 3" xfId="24022"/>
    <cellStyle name="20% - 輔色2 2 12 4 3 3 2 7" xfId="14958"/>
    <cellStyle name="20% - 輔色2 2 12 4 3 3 2 7 2" xfId="27034"/>
    <cellStyle name="20% - 輔色2 2 12 4 3 3 2 8" xfId="21010"/>
    <cellStyle name="20% - 輔色2 2 12 4 3 3 3" xfId="3172"/>
    <cellStyle name="20% - 輔色2 2 12 4 3 3 4" xfId="5450"/>
    <cellStyle name="20% - 輔色2 2 12 4 3 3 4 2" xfId="12734"/>
    <cellStyle name="20% - 輔色2 2 12 4 3 3 4 2 2" xfId="18758"/>
    <cellStyle name="20% - 輔色2 2 12 4 3 3 4 2 2 2" xfId="30834"/>
    <cellStyle name="20% - 輔色2 2 12 4 3 3 4 2 3" xfId="24810"/>
    <cellStyle name="20% - 輔色2 2 12 4 3 3 4 3" xfId="15746"/>
    <cellStyle name="20% - 輔色2 2 12 4 3 3 4 3 2" xfId="27822"/>
    <cellStyle name="20% - 輔色2 2 12 4 3 3 4 4" xfId="21798"/>
    <cellStyle name="20% - 輔色2 2 12 4 3 3 5" xfId="6540"/>
    <cellStyle name="20% - 輔色2 2 12 4 3 3 6" xfId="9266"/>
    <cellStyle name="20% - 輔色2 2 12 4 3 3 7" xfId="11234"/>
    <cellStyle name="20% - 輔色2 2 12 4 3 3 7 2" xfId="17258"/>
    <cellStyle name="20% - 輔色2 2 12 4 3 3 7 2 2" xfId="29334"/>
    <cellStyle name="20% - 輔色2 2 12 4 3 3 7 3" xfId="23310"/>
    <cellStyle name="20% - 輔色2 2 12 4 3 3 8" xfId="14246"/>
    <cellStyle name="20% - 輔色2 2 12 4 3 3 8 2" xfId="26322"/>
    <cellStyle name="20% - 輔色2 2 12 4 3 3 9" xfId="20298"/>
    <cellStyle name="20% - 輔色2 2 12 4 3 4" xfId="1119"/>
    <cellStyle name="20% - 輔色2 2 12 4 3 4 2" xfId="1950"/>
    <cellStyle name="20% - 輔色2 2 12 4 3 4 2 2" xfId="3174"/>
    <cellStyle name="20% - 輔色2 2 12 4 3 4 2 3" xfId="5852"/>
    <cellStyle name="20% - 輔色2 2 12 4 3 4 2 3 2" xfId="13136"/>
    <cellStyle name="20% - 輔色2 2 12 4 3 4 2 3 2 2" xfId="19160"/>
    <cellStyle name="20% - 輔色2 2 12 4 3 4 2 3 2 2 2" xfId="31236"/>
    <cellStyle name="20% - 輔色2 2 12 4 3 4 2 3 2 3" xfId="25212"/>
    <cellStyle name="20% - 輔色2 2 12 4 3 4 2 3 3" xfId="16148"/>
    <cellStyle name="20% - 輔色2 2 12 4 3 4 2 3 3 2" xfId="28224"/>
    <cellStyle name="20% - 輔色2 2 12 4 3 4 2 3 4" xfId="22200"/>
    <cellStyle name="20% - 輔色2 2 12 4 3 4 2 4" xfId="6543"/>
    <cellStyle name="20% - 輔色2 2 12 4 3 4 2 5" xfId="9262"/>
    <cellStyle name="20% - 輔色2 2 12 4 3 4 2 6" xfId="11636"/>
    <cellStyle name="20% - 輔色2 2 12 4 3 4 2 6 2" xfId="17660"/>
    <cellStyle name="20% - 輔色2 2 12 4 3 4 2 6 2 2" xfId="29736"/>
    <cellStyle name="20% - 輔色2 2 12 4 3 4 2 6 3" xfId="23712"/>
    <cellStyle name="20% - 輔色2 2 12 4 3 4 2 7" xfId="14648"/>
    <cellStyle name="20% - 輔色2 2 12 4 3 4 2 7 2" xfId="26724"/>
    <cellStyle name="20% - 輔色2 2 12 4 3 4 2 8" xfId="20700"/>
    <cellStyle name="20% - 輔色2 2 12 4 3 4 3" xfId="9264"/>
    <cellStyle name="20% - 輔色2 2 12 4 3 5" xfId="2511"/>
    <cellStyle name="20% - 輔色2 2 12 4 3 5 2" xfId="3175"/>
    <cellStyle name="20% - 輔色2 2 12 4 3 5 3" xfId="9261"/>
    <cellStyle name="20% - 輔色2 2 12 4 3 6" xfId="2947"/>
    <cellStyle name="20% - 輔色2 2 12 4 3 6 2" xfId="3176"/>
    <cellStyle name="20% - 輔色2 2 12 4 3 6 3" xfId="9256"/>
    <cellStyle name="20% - 輔色2 2 12 4 3 7" xfId="1618"/>
    <cellStyle name="20% - 輔色2 2 12 4 3 7 2" xfId="3177"/>
    <cellStyle name="20% - 輔色2 2 12 4 3 7 3" xfId="5521"/>
    <cellStyle name="20% - 輔色2 2 12 4 3 7 3 2" xfId="12805"/>
    <cellStyle name="20% - 輔色2 2 12 4 3 7 3 2 2" xfId="18829"/>
    <cellStyle name="20% - 輔色2 2 12 4 3 7 3 2 2 2" xfId="30905"/>
    <cellStyle name="20% - 輔色2 2 12 4 3 7 3 2 3" xfId="24881"/>
    <cellStyle name="20% - 輔色2 2 12 4 3 7 3 3" xfId="15817"/>
    <cellStyle name="20% - 輔色2 2 12 4 3 7 3 3 2" xfId="27893"/>
    <cellStyle name="20% - 輔色2 2 12 4 3 7 3 4" xfId="21869"/>
    <cellStyle name="20% - 輔色2 2 12 4 3 7 4" xfId="6546"/>
    <cellStyle name="20% - 輔色2 2 12 4 3 7 5" xfId="9255"/>
    <cellStyle name="20% - 輔色2 2 12 4 3 7 6" xfId="11305"/>
    <cellStyle name="20% - 輔色2 2 12 4 3 7 6 2" xfId="17329"/>
    <cellStyle name="20% - 輔色2 2 12 4 3 7 6 2 2" xfId="29405"/>
    <cellStyle name="20% - 輔色2 2 12 4 3 7 6 3" xfId="23381"/>
    <cellStyle name="20% - 輔色2 2 12 4 3 7 7" xfId="14317"/>
    <cellStyle name="20% - 輔色2 2 12 4 3 7 7 2" xfId="26393"/>
    <cellStyle name="20% - 輔色2 2 12 4 3 7 8" xfId="20369"/>
    <cellStyle name="20% - 輔色2 2 12 4 3 8" xfId="5150"/>
    <cellStyle name="20% - 輔色2 2 12 4 3 8 2" xfId="12434"/>
    <cellStyle name="20% - 輔色2 2 12 4 3 8 2 2" xfId="18458"/>
    <cellStyle name="20% - 輔色2 2 12 4 3 8 2 2 2" xfId="30534"/>
    <cellStyle name="20% - 輔色2 2 12 4 3 8 2 3" xfId="24510"/>
    <cellStyle name="20% - 輔色2 2 12 4 3 8 3" xfId="15446"/>
    <cellStyle name="20% - 輔色2 2 12 4 3 8 3 2" xfId="27522"/>
    <cellStyle name="20% - 輔色2 2 12 4 3 8 4" xfId="21498"/>
    <cellStyle name="20% - 輔色2 2 12 4 3 9" xfId="9272"/>
    <cellStyle name="20% - 輔色2 2 12 4 4" xfId="911"/>
    <cellStyle name="20% - 輔色2 2 12 4 4 2" xfId="2047"/>
    <cellStyle name="20% - 輔色2 2 12 4 4 2 2" xfId="3179"/>
    <cellStyle name="20% - 輔色2 2 12 4 4 2 3" xfId="5949"/>
    <cellStyle name="20% - 輔色2 2 12 4 4 2 3 2" xfId="13233"/>
    <cellStyle name="20% - 輔色2 2 12 4 4 2 3 2 2" xfId="19257"/>
    <cellStyle name="20% - 輔色2 2 12 4 4 2 3 2 2 2" xfId="31333"/>
    <cellStyle name="20% - 輔色2 2 12 4 4 2 3 2 3" xfId="25309"/>
    <cellStyle name="20% - 輔色2 2 12 4 4 2 3 3" xfId="16245"/>
    <cellStyle name="20% - 輔色2 2 12 4 4 2 3 3 2" xfId="28321"/>
    <cellStyle name="20% - 輔色2 2 12 4 4 2 3 4" xfId="22297"/>
    <cellStyle name="20% - 輔色2 2 12 4 4 2 4" xfId="6548"/>
    <cellStyle name="20% - 輔色2 2 12 4 4 2 5" xfId="9250"/>
    <cellStyle name="20% - 輔色2 2 12 4 4 2 6" xfId="11733"/>
    <cellStyle name="20% - 輔色2 2 12 4 4 2 6 2" xfId="17757"/>
    <cellStyle name="20% - 輔色2 2 12 4 4 2 6 2 2" xfId="29833"/>
    <cellStyle name="20% - 輔色2 2 12 4 4 2 6 3" xfId="23809"/>
    <cellStyle name="20% - 輔色2 2 12 4 4 2 7" xfId="14745"/>
    <cellStyle name="20% - 輔色2 2 12 4 4 2 7 2" xfId="26821"/>
    <cellStyle name="20% - 輔色2 2 12 4 4 2 8" xfId="20797"/>
    <cellStyle name="20% - 輔色2 2 12 4 4 3" xfId="3178"/>
    <cellStyle name="20% - 輔色2 2 12 4 4 4" xfId="5300"/>
    <cellStyle name="20% - 輔色2 2 12 4 4 4 2" xfId="12584"/>
    <cellStyle name="20% - 輔色2 2 12 4 4 4 2 2" xfId="18608"/>
    <cellStyle name="20% - 輔色2 2 12 4 4 4 2 2 2" xfId="30684"/>
    <cellStyle name="20% - 輔色2 2 12 4 4 4 2 3" xfId="24660"/>
    <cellStyle name="20% - 輔色2 2 12 4 4 4 3" xfId="15596"/>
    <cellStyle name="20% - 輔色2 2 12 4 4 4 3 2" xfId="27672"/>
    <cellStyle name="20% - 輔色2 2 12 4 4 4 4" xfId="21648"/>
    <cellStyle name="20% - 輔色2 2 12 4 4 5" xfId="6547"/>
    <cellStyle name="20% - 輔色2 2 12 4 4 6" xfId="9253"/>
    <cellStyle name="20% - 輔色2 2 12 4 4 7" xfId="11084"/>
    <cellStyle name="20% - 輔色2 2 12 4 4 7 2" xfId="17108"/>
    <cellStyle name="20% - 輔色2 2 12 4 4 7 2 2" xfId="29184"/>
    <cellStyle name="20% - 輔色2 2 12 4 4 7 3" xfId="23160"/>
    <cellStyle name="20% - 輔色2 2 12 4 4 8" xfId="14096"/>
    <cellStyle name="20% - 輔色2 2 12 4 4 8 2" xfId="26172"/>
    <cellStyle name="20% - 輔色2 2 12 4 4 9" xfId="20148"/>
    <cellStyle name="20% - 輔色2 2 12 4 5" xfId="2366"/>
    <cellStyle name="20% - 輔色2 2 12 4 5 2" xfId="3180"/>
    <cellStyle name="20% - 輔色2 2 12 4 5 3" xfId="6268"/>
    <cellStyle name="20% - 輔色2 2 12 4 5 3 2" xfId="13552"/>
    <cellStyle name="20% - 輔色2 2 12 4 5 3 2 2" xfId="19576"/>
    <cellStyle name="20% - 輔色2 2 12 4 5 3 2 2 2" xfId="31652"/>
    <cellStyle name="20% - 輔色2 2 12 4 5 3 2 3" xfId="25628"/>
    <cellStyle name="20% - 輔色2 2 12 4 5 3 3" xfId="16564"/>
    <cellStyle name="20% - 輔色2 2 12 4 5 3 3 2" xfId="28640"/>
    <cellStyle name="20% - 輔色2 2 12 4 5 3 4" xfId="22616"/>
    <cellStyle name="20% - 輔色2 2 12 4 5 4" xfId="6549"/>
    <cellStyle name="20% - 輔色2 2 12 4 5 5" xfId="9249"/>
    <cellStyle name="20% - 輔色2 2 12 4 5 6" xfId="12052"/>
    <cellStyle name="20% - 輔色2 2 12 4 5 6 2" xfId="18076"/>
    <cellStyle name="20% - 輔色2 2 12 4 5 6 2 2" xfId="30152"/>
    <cellStyle name="20% - 輔色2 2 12 4 5 6 3" xfId="24128"/>
    <cellStyle name="20% - 輔色2 2 12 4 5 7" xfId="15064"/>
    <cellStyle name="20% - 輔色2 2 12 4 5 7 2" xfId="27140"/>
    <cellStyle name="20% - 輔色2 2 12 4 5 8" xfId="21116"/>
    <cellStyle name="20% - 輔色2 2 12 4 6" xfId="2509"/>
    <cellStyle name="20% - 輔色2 2 12 4 6 2" xfId="3181"/>
    <cellStyle name="20% - 輔色2 2 12 4 6 3" xfId="9248"/>
    <cellStyle name="20% - 輔色2 2 12 4 7" xfId="2950"/>
    <cellStyle name="20% - 輔色2 2 12 4 7 2" xfId="3182"/>
    <cellStyle name="20% - 輔色2 2 12 4 7 3" xfId="9247"/>
    <cellStyle name="20% - 輔色2 2 12 4 8" xfId="1768"/>
    <cellStyle name="20% - 輔色2 2 12 4 8 2" xfId="3183"/>
    <cellStyle name="20% - 輔色2 2 12 4 8 3" xfId="5671"/>
    <cellStyle name="20% - 輔色2 2 12 4 8 3 2" xfId="12955"/>
    <cellStyle name="20% - 輔色2 2 12 4 8 3 2 2" xfId="18979"/>
    <cellStyle name="20% - 輔色2 2 12 4 8 3 2 2 2" xfId="31055"/>
    <cellStyle name="20% - 輔色2 2 12 4 8 3 2 3" xfId="25031"/>
    <cellStyle name="20% - 輔色2 2 12 4 8 3 3" xfId="15967"/>
    <cellStyle name="20% - 輔色2 2 12 4 8 3 3 2" xfId="28043"/>
    <cellStyle name="20% - 輔色2 2 12 4 8 3 4" xfId="22019"/>
    <cellStyle name="20% - 輔色2 2 12 4 8 4" xfId="6552"/>
    <cellStyle name="20% - 輔色2 2 12 4 8 5" xfId="9246"/>
    <cellStyle name="20% - 輔色2 2 12 4 8 6" xfId="11455"/>
    <cellStyle name="20% - 輔色2 2 12 4 8 6 2" xfId="17479"/>
    <cellStyle name="20% - 輔色2 2 12 4 8 6 2 2" xfId="29555"/>
    <cellStyle name="20% - 輔色2 2 12 4 8 6 3" xfId="23531"/>
    <cellStyle name="20% - 輔色2 2 12 4 8 7" xfId="14467"/>
    <cellStyle name="20% - 輔色2 2 12 4 8 7 2" xfId="26543"/>
    <cellStyle name="20% - 輔色2 2 12 4 8 8" xfId="20519"/>
    <cellStyle name="20% - 輔色2 2 12 4 9" xfId="5000"/>
    <cellStyle name="20% - 輔色2 2 12 4 9 2" xfId="12284"/>
    <cellStyle name="20% - 輔色2 2 12 4 9 2 2" xfId="18308"/>
    <cellStyle name="20% - 輔色2 2 12 4 9 2 2 2" xfId="30384"/>
    <cellStyle name="20% - 輔色2 2 12 4 9 2 3" xfId="24360"/>
    <cellStyle name="20% - 輔色2 2 12 4 9 3" xfId="15296"/>
    <cellStyle name="20% - 輔色2 2 12 4 9 3 2" xfId="27372"/>
    <cellStyle name="20% - 輔色2 2 12 4 9 4" xfId="21348"/>
    <cellStyle name="20% - 輔色2 2 12 5" xfId="358"/>
    <cellStyle name="20% - 輔色2 2 12 5 10" xfId="10833"/>
    <cellStyle name="20% - 輔色2 2 12 5 10 2" xfId="16857"/>
    <cellStyle name="20% - 輔色2 2 12 5 10 2 2" xfId="28933"/>
    <cellStyle name="20% - 輔色2 2 12 5 10 3" xfId="22909"/>
    <cellStyle name="20% - 輔色2 2 12 5 11" xfId="13845"/>
    <cellStyle name="20% - 輔色2 2 12 5 11 2" xfId="25921"/>
    <cellStyle name="20% - 輔色2 2 12 5 12" xfId="19897"/>
    <cellStyle name="20% - 輔色2 2 12 5 2" xfId="504"/>
    <cellStyle name="20% - 輔色2 2 12 5 2 2" xfId="1122"/>
    <cellStyle name="20% - 輔色2 2 12 5 2 2 2" xfId="9242"/>
    <cellStyle name="20% - 輔色2 2 12 5 2 3" xfId="9244"/>
    <cellStyle name="20% - 輔色2 2 12 5 3" xfId="960"/>
    <cellStyle name="20% - 輔色2 2 12 5 3 2" xfId="2159"/>
    <cellStyle name="20% - 輔色2 2 12 5 3 2 2" xfId="3185"/>
    <cellStyle name="20% - 輔色2 2 12 5 3 2 3" xfId="6061"/>
    <cellStyle name="20% - 輔色2 2 12 5 3 2 3 2" xfId="13345"/>
    <cellStyle name="20% - 輔色2 2 12 5 3 2 3 2 2" xfId="19369"/>
    <cellStyle name="20% - 輔色2 2 12 5 3 2 3 2 2 2" xfId="31445"/>
    <cellStyle name="20% - 輔色2 2 12 5 3 2 3 2 3" xfId="25421"/>
    <cellStyle name="20% - 輔色2 2 12 5 3 2 3 3" xfId="16357"/>
    <cellStyle name="20% - 輔色2 2 12 5 3 2 3 3 2" xfId="28433"/>
    <cellStyle name="20% - 輔色2 2 12 5 3 2 3 4" xfId="22409"/>
    <cellStyle name="20% - 輔色2 2 12 5 3 2 4" xfId="6557"/>
    <cellStyle name="20% - 輔色2 2 12 5 3 2 5" xfId="9236"/>
    <cellStyle name="20% - 輔色2 2 12 5 3 2 6" xfId="11845"/>
    <cellStyle name="20% - 輔色2 2 12 5 3 2 6 2" xfId="17869"/>
    <cellStyle name="20% - 輔色2 2 12 5 3 2 6 2 2" xfId="29945"/>
    <cellStyle name="20% - 輔色2 2 12 5 3 2 6 3" xfId="23921"/>
    <cellStyle name="20% - 輔色2 2 12 5 3 2 7" xfId="14857"/>
    <cellStyle name="20% - 輔色2 2 12 5 3 2 7 2" xfId="26933"/>
    <cellStyle name="20% - 輔色2 2 12 5 3 2 8" xfId="20909"/>
    <cellStyle name="20% - 輔色2 2 12 5 3 3" xfId="3184"/>
    <cellStyle name="20% - 輔色2 2 12 5 3 4" xfId="5349"/>
    <cellStyle name="20% - 輔色2 2 12 5 3 4 2" xfId="12633"/>
    <cellStyle name="20% - 輔色2 2 12 5 3 4 2 2" xfId="18657"/>
    <cellStyle name="20% - 輔色2 2 12 5 3 4 2 2 2" xfId="30733"/>
    <cellStyle name="20% - 輔色2 2 12 5 3 4 2 3" xfId="24709"/>
    <cellStyle name="20% - 輔色2 2 12 5 3 4 3" xfId="15645"/>
    <cellStyle name="20% - 輔色2 2 12 5 3 4 3 2" xfId="27721"/>
    <cellStyle name="20% - 輔色2 2 12 5 3 4 4" xfId="21697"/>
    <cellStyle name="20% - 輔色2 2 12 5 3 5" xfId="6556"/>
    <cellStyle name="20% - 輔色2 2 12 5 3 6" xfId="9241"/>
    <cellStyle name="20% - 輔色2 2 12 5 3 7" xfId="11133"/>
    <cellStyle name="20% - 輔色2 2 12 5 3 7 2" xfId="17157"/>
    <cellStyle name="20% - 輔色2 2 12 5 3 7 2 2" xfId="29233"/>
    <cellStyle name="20% - 輔色2 2 12 5 3 7 3" xfId="23209"/>
    <cellStyle name="20% - 輔色2 2 12 5 3 8" xfId="14145"/>
    <cellStyle name="20% - 輔色2 2 12 5 3 8 2" xfId="26221"/>
    <cellStyle name="20% - 輔色2 2 12 5 3 9" xfId="20197"/>
    <cellStyle name="20% - 輔色2 2 12 5 4" xfId="1121"/>
    <cellStyle name="20% - 輔色2 2 12 5 4 2" xfId="2348"/>
    <cellStyle name="20% - 輔色2 2 12 5 4 2 2" xfId="3186"/>
    <cellStyle name="20% - 輔色2 2 12 5 4 2 3" xfId="6250"/>
    <cellStyle name="20% - 輔色2 2 12 5 4 2 3 2" xfId="13534"/>
    <cellStyle name="20% - 輔色2 2 12 5 4 2 3 2 2" xfId="19558"/>
    <cellStyle name="20% - 輔色2 2 12 5 4 2 3 2 2 2" xfId="31634"/>
    <cellStyle name="20% - 輔色2 2 12 5 4 2 3 2 3" xfId="25610"/>
    <cellStyle name="20% - 輔色2 2 12 5 4 2 3 3" xfId="16546"/>
    <cellStyle name="20% - 輔色2 2 12 5 4 2 3 3 2" xfId="28622"/>
    <cellStyle name="20% - 輔色2 2 12 5 4 2 3 4" xfId="22598"/>
    <cellStyle name="20% - 輔色2 2 12 5 4 2 4" xfId="6559"/>
    <cellStyle name="20% - 輔色2 2 12 5 4 2 5" xfId="9233"/>
    <cellStyle name="20% - 輔色2 2 12 5 4 2 6" xfId="12034"/>
    <cellStyle name="20% - 輔色2 2 12 5 4 2 6 2" xfId="18058"/>
    <cellStyle name="20% - 輔色2 2 12 5 4 2 6 2 2" xfId="30134"/>
    <cellStyle name="20% - 輔色2 2 12 5 4 2 6 3" xfId="24110"/>
    <cellStyle name="20% - 輔色2 2 12 5 4 2 7" xfId="15046"/>
    <cellStyle name="20% - 輔色2 2 12 5 4 2 7 2" xfId="27122"/>
    <cellStyle name="20% - 輔色2 2 12 5 4 2 8" xfId="21098"/>
    <cellStyle name="20% - 輔色2 2 12 5 4 3" xfId="9235"/>
    <cellStyle name="20% - 輔色2 2 12 5 5" xfId="2512"/>
    <cellStyle name="20% - 輔色2 2 12 5 5 2" xfId="3187"/>
    <cellStyle name="20% - 輔色2 2 12 5 5 3" xfId="9230"/>
    <cellStyle name="20% - 輔色2 2 12 5 6" xfId="2944"/>
    <cellStyle name="20% - 輔色2 2 12 5 6 2" xfId="3188"/>
    <cellStyle name="20% - 輔色2 2 12 5 6 3" xfId="9229"/>
    <cellStyle name="20% - 輔色2 2 12 5 7" xfId="1719"/>
    <cellStyle name="20% - 輔色2 2 12 5 7 2" xfId="3189"/>
    <cellStyle name="20% - 輔色2 2 12 5 7 3" xfId="5622"/>
    <cellStyle name="20% - 輔色2 2 12 5 7 3 2" xfId="12906"/>
    <cellStyle name="20% - 輔色2 2 12 5 7 3 2 2" xfId="18930"/>
    <cellStyle name="20% - 輔色2 2 12 5 7 3 2 2 2" xfId="31006"/>
    <cellStyle name="20% - 輔色2 2 12 5 7 3 2 3" xfId="24982"/>
    <cellStyle name="20% - 輔色2 2 12 5 7 3 3" xfId="15918"/>
    <cellStyle name="20% - 輔色2 2 12 5 7 3 3 2" xfId="27994"/>
    <cellStyle name="20% - 輔色2 2 12 5 7 3 4" xfId="21970"/>
    <cellStyle name="20% - 輔色2 2 12 5 7 4" xfId="6562"/>
    <cellStyle name="20% - 輔色2 2 12 5 7 5" xfId="9228"/>
    <cellStyle name="20% - 輔色2 2 12 5 7 6" xfId="11406"/>
    <cellStyle name="20% - 輔色2 2 12 5 7 6 2" xfId="17430"/>
    <cellStyle name="20% - 輔色2 2 12 5 7 6 2 2" xfId="29506"/>
    <cellStyle name="20% - 輔色2 2 12 5 7 6 3" xfId="23482"/>
    <cellStyle name="20% - 輔色2 2 12 5 7 7" xfId="14418"/>
    <cellStyle name="20% - 輔色2 2 12 5 7 7 2" xfId="26494"/>
    <cellStyle name="20% - 輔色2 2 12 5 7 8" xfId="20470"/>
    <cellStyle name="20% - 輔色2 2 12 5 8" xfId="5049"/>
    <cellStyle name="20% - 輔色2 2 12 5 8 2" xfId="12333"/>
    <cellStyle name="20% - 輔色2 2 12 5 8 2 2" xfId="18357"/>
    <cellStyle name="20% - 輔色2 2 12 5 8 2 2 2" xfId="30433"/>
    <cellStyle name="20% - 輔色2 2 12 5 8 2 3" xfId="24409"/>
    <cellStyle name="20% - 輔色2 2 12 5 8 3" xfId="15345"/>
    <cellStyle name="20% - 輔色2 2 12 5 8 3 2" xfId="27421"/>
    <cellStyle name="20% - 輔色2 2 12 5 8 4" xfId="21397"/>
    <cellStyle name="20% - 輔色2 2 12 5 9" xfId="9245"/>
    <cellStyle name="20% - 輔色2 2 12 6" xfId="702"/>
    <cellStyle name="20% - 輔色2 2 12 6 2" xfId="1123"/>
    <cellStyle name="20% - 輔色2 2 12 6 2 2" xfId="9226"/>
    <cellStyle name="20% - 輔色2 2 12 6 3" xfId="9227"/>
    <cellStyle name="20% - 輔色2 2 12 7" xfId="810"/>
    <cellStyle name="20% - 輔色2 2 12 7 2" xfId="1901"/>
    <cellStyle name="20% - 輔色2 2 12 7 2 2" xfId="3191"/>
    <cellStyle name="20% - 輔色2 2 12 7 2 3" xfId="5803"/>
    <cellStyle name="20% - 輔色2 2 12 7 2 3 2" xfId="13087"/>
    <cellStyle name="20% - 輔色2 2 12 7 2 3 2 2" xfId="19111"/>
    <cellStyle name="20% - 輔色2 2 12 7 2 3 2 2 2" xfId="31187"/>
    <cellStyle name="20% - 輔色2 2 12 7 2 3 2 3" xfId="25163"/>
    <cellStyle name="20% - 輔色2 2 12 7 2 3 3" xfId="16099"/>
    <cellStyle name="20% - 輔色2 2 12 7 2 3 3 2" xfId="28175"/>
    <cellStyle name="20% - 輔色2 2 12 7 2 3 4" xfId="22151"/>
    <cellStyle name="20% - 輔色2 2 12 7 2 4" xfId="6566"/>
    <cellStyle name="20% - 輔色2 2 12 7 2 5" xfId="9224"/>
    <cellStyle name="20% - 輔色2 2 12 7 2 6" xfId="11587"/>
    <cellStyle name="20% - 輔色2 2 12 7 2 6 2" xfId="17611"/>
    <cellStyle name="20% - 輔色2 2 12 7 2 6 2 2" xfId="29687"/>
    <cellStyle name="20% - 輔色2 2 12 7 2 6 3" xfId="23663"/>
    <cellStyle name="20% - 輔色2 2 12 7 2 7" xfId="14599"/>
    <cellStyle name="20% - 輔色2 2 12 7 2 7 2" xfId="26675"/>
    <cellStyle name="20% - 輔色2 2 12 7 2 8" xfId="20651"/>
    <cellStyle name="20% - 輔色2 2 12 7 3" xfId="3190"/>
    <cellStyle name="20% - 輔色2 2 12 7 4" xfId="5199"/>
    <cellStyle name="20% - 輔色2 2 12 7 4 2" xfId="12483"/>
    <cellStyle name="20% - 輔色2 2 12 7 4 2 2" xfId="18507"/>
    <cellStyle name="20% - 輔色2 2 12 7 4 2 2 2" xfId="30583"/>
    <cellStyle name="20% - 輔色2 2 12 7 4 2 3" xfId="24559"/>
    <cellStyle name="20% - 輔色2 2 12 7 4 3" xfId="15495"/>
    <cellStyle name="20% - 輔色2 2 12 7 4 3 2" xfId="27571"/>
    <cellStyle name="20% - 輔色2 2 12 7 4 4" xfId="21547"/>
    <cellStyle name="20% - 輔色2 2 12 7 5" xfId="6565"/>
    <cellStyle name="20% - 輔色2 2 12 7 6" xfId="9225"/>
    <cellStyle name="20% - 輔色2 2 12 7 7" xfId="10983"/>
    <cellStyle name="20% - 輔色2 2 12 7 7 2" xfId="17007"/>
    <cellStyle name="20% - 輔色2 2 12 7 7 2 2" xfId="29083"/>
    <cellStyle name="20% - 輔色2 2 12 7 7 3" xfId="23059"/>
    <cellStyle name="20% - 輔色2 2 12 7 8" xfId="13995"/>
    <cellStyle name="20% - 輔色2 2 12 7 8 2" xfId="26071"/>
    <cellStyle name="20% - 輔色2 2 12 7 9" xfId="20047"/>
    <cellStyle name="20% - 輔色2 2 12 8" xfId="2412"/>
    <cellStyle name="20% - 輔色2 2 12 8 2" xfId="3192"/>
    <cellStyle name="20% - 輔色2 2 12 8 3" xfId="6314"/>
    <cellStyle name="20% - 輔色2 2 12 8 3 2" xfId="13598"/>
    <cellStyle name="20% - 輔色2 2 12 8 3 2 2" xfId="19622"/>
    <cellStyle name="20% - 輔色2 2 12 8 3 2 2 2" xfId="31698"/>
    <cellStyle name="20% - 輔色2 2 12 8 3 2 3" xfId="25674"/>
    <cellStyle name="20% - 輔色2 2 12 8 3 3" xfId="16610"/>
    <cellStyle name="20% - 輔色2 2 12 8 3 3 2" xfId="28686"/>
    <cellStyle name="20% - 輔色2 2 12 8 3 4" xfId="22662"/>
    <cellStyle name="20% - 輔色2 2 12 8 4" xfId="6567"/>
    <cellStyle name="20% - 輔色2 2 12 8 5" xfId="9223"/>
    <cellStyle name="20% - 輔色2 2 12 8 6" xfId="12098"/>
    <cellStyle name="20% - 輔色2 2 12 8 6 2" xfId="18122"/>
    <cellStyle name="20% - 輔色2 2 12 8 6 2 2" xfId="30198"/>
    <cellStyle name="20% - 輔色2 2 12 8 6 3" xfId="24174"/>
    <cellStyle name="20% - 輔色2 2 12 8 7" xfId="15110"/>
    <cellStyle name="20% - 輔色2 2 12 8 7 2" xfId="27186"/>
    <cellStyle name="20% - 輔色2 2 12 8 8" xfId="21162"/>
    <cellStyle name="20% - 輔色2 2 12 9" xfId="2504"/>
    <cellStyle name="20% - 輔色2 2 12 9 2" xfId="3193"/>
    <cellStyle name="20% - 輔色2 2 12 9 3" xfId="9221"/>
    <cellStyle name="20% - 輔色2 2 13" xfId="47"/>
    <cellStyle name="20% - 輔色2 2 13 10" xfId="2941"/>
    <cellStyle name="20% - 輔色2 2 13 10 2" xfId="3194"/>
    <cellStyle name="20% - 輔色2 2 13 10 3" xfId="9219"/>
    <cellStyle name="20% - 輔色2 2 13 11" xfId="1868"/>
    <cellStyle name="20% - 輔色2 2 13 11 2" xfId="3195"/>
    <cellStyle name="20% - 輔色2 2 13 11 3" xfId="5771"/>
    <cellStyle name="20% - 輔色2 2 13 11 3 2" xfId="13055"/>
    <cellStyle name="20% - 輔色2 2 13 11 3 2 2" xfId="19079"/>
    <cellStyle name="20% - 輔色2 2 13 11 3 2 2 2" xfId="31155"/>
    <cellStyle name="20% - 輔色2 2 13 11 3 2 3" xfId="25131"/>
    <cellStyle name="20% - 輔色2 2 13 11 3 3" xfId="16067"/>
    <cellStyle name="20% - 輔色2 2 13 11 3 3 2" xfId="28143"/>
    <cellStyle name="20% - 輔色2 2 13 11 3 4" xfId="22119"/>
    <cellStyle name="20% - 輔色2 2 13 11 4" xfId="6571"/>
    <cellStyle name="20% - 輔色2 2 13 11 5" xfId="9215"/>
    <cellStyle name="20% - 輔色2 2 13 11 6" xfId="11555"/>
    <cellStyle name="20% - 輔色2 2 13 11 6 2" xfId="17579"/>
    <cellStyle name="20% - 輔色2 2 13 11 6 2 2" xfId="29655"/>
    <cellStyle name="20% - 輔色2 2 13 11 6 3" xfId="23631"/>
    <cellStyle name="20% - 輔色2 2 13 11 7" xfId="14567"/>
    <cellStyle name="20% - 輔色2 2 13 11 7 2" xfId="26643"/>
    <cellStyle name="20% - 輔色2 2 13 11 8" xfId="20619"/>
    <cellStyle name="20% - 輔色2 2 13 12" xfId="4900"/>
    <cellStyle name="20% - 輔色2 2 13 12 2" xfId="12184"/>
    <cellStyle name="20% - 輔色2 2 13 12 2 2" xfId="18208"/>
    <cellStyle name="20% - 輔色2 2 13 12 2 2 2" xfId="30284"/>
    <cellStyle name="20% - 輔色2 2 13 12 2 3" xfId="24260"/>
    <cellStyle name="20% - 輔色2 2 13 12 3" xfId="15196"/>
    <cellStyle name="20% - 輔色2 2 13 12 3 2" xfId="27272"/>
    <cellStyle name="20% - 輔色2 2 13 12 4" xfId="21248"/>
    <cellStyle name="20% - 輔色2 2 13 13" xfId="9220"/>
    <cellStyle name="20% - 輔色2 2 13 14" xfId="10669"/>
    <cellStyle name="20% - 輔色2 2 13 14 2" xfId="16702"/>
    <cellStyle name="20% - 輔色2 2 13 14 2 2" xfId="28778"/>
    <cellStyle name="20% - 輔色2 2 13 14 3" xfId="22754"/>
    <cellStyle name="20% - 輔色2 2 13 15" xfId="13696"/>
    <cellStyle name="20% - 輔色2 2 13 15 2" xfId="25772"/>
    <cellStyle name="20% - 輔色2 2 13 16" xfId="19748"/>
    <cellStyle name="20% - 輔色2 2 13 2" xfId="96"/>
    <cellStyle name="20% - 輔色2 2 13 2 2" xfId="9214"/>
    <cellStyle name="20% - 輔色2 2 13 3" xfId="114"/>
    <cellStyle name="20% - 輔色2 2 13 3 10" xfId="9212"/>
    <cellStyle name="20% - 輔色2 2 13 3 11" xfId="10724"/>
    <cellStyle name="20% - 輔色2 2 13 3 11 2" xfId="16748"/>
    <cellStyle name="20% - 輔色2 2 13 3 11 2 2" xfId="28824"/>
    <cellStyle name="20% - 輔色2 2 13 3 11 3" xfId="22800"/>
    <cellStyle name="20% - 輔色2 2 13 3 12" xfId="13736"/>
    <cellStyle name="20% - 輔色2 2 13 3 12 2" xfId="25812"/>
    <cellStyle name="20% - 輔色2 2 13 3 13" xfId="19788"/>
    <cellStyle name="20% - 輔色2 2 13 3 2" xfId="250"/>
    <cellStyle name="20% - 輔色2 2 13 3 2 2" xfId="510"/>
    <cellStyle name="20% - 輔色2 2 13 3 2 2 2" xfId="1124"/>
    <cellStyle name="20% - 輔色2 2 13 3 2 2 2 2" xfId="9206"/>
    <cellStyle name="20% - 輔色2 2 13 3 2 2 3" xfId="9209"/>
    <cellStyle name="20% - 輔色2 2 13 3 2 3" xfId="9211"/>
    <cellStyle name="20% - 輔色2 2 13 3 3" xfId="399"/>
    <cellStyle name="20% - 輔色2 2 13 3 3 10" xfId="10874"/>
    <cellStyle name="20% - 輔色2 2 13 3 3 10 2" xfId="16898"/>
    <cellStyle name="20% - 輔色2 2 13 3 3 10 2 2" xfId="28974"/>
    <cellStyle name="20% - 輔色2 2 13 3 3 10 3" xfId="22950"/>
    <cellStyle name="20% - 輔色2 2 13 3 3 11" xfId="13886"/>
    <cellStyle name="20% - 輔色2 2 13 3 3 11 2" xfId="25962"/>
    <cellStyle name="20% - 輔色2 2 13 3 3 12" xfId="19938"/>
    <cellStyle name="20% - 輔色2 2 13 3 3 2" xfId="698"/>
    <cellStyle name="20% - 輔色2 2 13 3 3 2 2" xfId="1126"/>
    <cellStyle name="20% - 輔色2 2 13 3 3 2 2 2" xfId="9202"/>
    <cellStyle name="20% - 輔色2 2 13 3 3 2 3" xfId="9204"/>
    <cellStyle name="20% - 輔色2 2 13 3 3 3" xfId="1001"/>
    <cellStyle name="20% - 輔色2 2 13 3 3 3 2" xfId="2200"/>
    <cellStyle name="20% - 輔色2 2 13 3 3 3 2 2" xfId="3197"/>
    <cellStyle name="20% - 輔色2 2 13 3 3 3 2 3" xfId="6102"/>
    <cellStyle name="20% - 輔色2 2 13 3 3 3 2 3 2" xfId="13386"/>
    <cellStyle name="20% - 輔色2 2 13 3 3 3 2 3 2 2" xfId="19410"/>
    <cellStyle name="20% - 輔色2 2 13 3 3 3 2 3 2 2 2" xfId="31486"/>
    <cellStyle name="20% - 輔色2 2 13 3 3 3 2 3 2 3" xfId="25462"/>
    <cellStyle name="20% - 輔色2 2 13 3 3 3 2 3 3" xfId="16398"/>
    <cellStyle name="20% - 輔色2 2 13 3 3 3 2 3 3 2" xfId="28474"/>
    <cellStyle name="20% - 輔色2 2 13 3 3 3 2 3 4" xfId="22450"/>
    <cellStyle name="20% - 輔色2 2 13 3 3 3 2 4" xfId="6581"/>
    <cellStyle name="20% - 輔色2 2 13 3 3 3 2 5" xfId="9196"/>
    <cellStyle name="20% - 輔色2 2 13 3 3 3 2 6" xfId="11886"/>
    <cellStyle name="20% - 輔色2 2 13 3 3 3 2 6 2" xfId="17910"/>
    <cellStyle name="20% - 輔色2 2 13 3 3 3 2 6 2 2" xfId="29986"/>
    <cellStyle name="20% - 輔色2 2 13 3 3 3 2 6 3" xfId="23962"/>
    <cellStyle name="20% - 輔色2 2 13 3 3 3 2 7" xfId="14898"/>
    <cellStyle name="20% - 輔色2 2 13 3 3 3 2 7 2" xfId="26974"/>
    <cellStyle name="20% - 輔色2 2 13 3 3 3 2 8" xfId="20950"/>
    <cellStyle name="20% - 輔色2 2 13 3 3 3 3" xfId="3196"/>
    <cellStyle name="20% - 輔色2 2 13 3 3 3 4" xfId="5390"/>
    <cellStyle name="20% - 輔色2 2 13 3 3 3 4 2" xfId="12674"/>
    <cellStyle name="20% - 輔色2 2 13 3 3 3 4 2 2" xfId="18698"/>
    <cellStyle name="20% - 輔色2 2 13 3 3 3 4 2 2 2" xfId="30774"/>
    <cellStyle name="20% - 輔色2 2 13 3 3 3 4 2 3" xfId="24750"/>
    <cellStyle name="20% - 輔色2 2 13 3 3 3 4 3" xfId="15686"/>
    <cellStyle name="20% - 輔色2 2 13 3 3 3 4 3 2" xfId="27762"/>
    <cellStyle name="20% - 輔色2 2 13 3 3 3 4 4" xfId="21738"/>
    <cellStyle name="20% - 輔色2 2 13 3 3 3 5" xfId="6580"/>
    <cellStyle name="20% - 輔色2 2 13 3 3 3 6" xfId="9201"/>
    <cellStyle name="20% - 輔色2 2 13 3 3 3 7" xfId="11174"/>
    <cellStyle name="20% - 輔色2 2 13 3 3 3 7 2" xfId="17198"/>
    <cellStyle name="20% - 輔色2 2 13 3 3 3 7 2 2" xfId="29274"/>
    <cellStyle name="20% - 輔色2 2 13 3 3 3 7 3" xfId="23250"/>
    <cellStyle name="20% - 輔色2 2 13 3 3 3 8" xfId="14186"/>
    <cellStyle name="20% - 輔色2 2 13 3 3 3 8 2" xfId="26262"/>
    <cellStyle name="20% - 輔色2 2 13 3 3 3 9" xfId="20238"/>
    <cellStyle name="20% - 輔色2 2 13 3 3 4" xfId="1125"/>
    <cellStyle name="20% - 輔色2 2 13 3 3 4 2" xfId="1960"/>
    <cellStyle name="20% - 輔色2 2 13 3 3 4 2 2" xfId="3198"/>
    <cellStyle name="20% - 輔色2 2 13 3 3 4 2 3" xfId="5862"/>
    <cellStyle name="20% - 輔色2 2 13 3 3 4 2 3 2" xfId="13146"/>
    <cellStyle name="20% - 輔色2 2 13 3 3 4 2 3 2 2" xfId="19170"/>
    <cellStyle name="20% - 輔色2 2 13 3 3 4 2 3 2 2 2" xfId="31246"/>
    <cellStyle name="20% - 輔色2 2 13 3 3 4 2 3 2 3" xfId="25222"/>
    <cellStyle name="20% - 輔色2 2 13 3 3 4 2 3 3" xfId="16158"/>
    <cellStyle name="20% - 輔色2 2 13 3 3 4 2 3 3 2" xfId="28234"/>
    <cellStyle name="20% - 輔色2 2 13 3 3 4 2 3 4" xfId="22210"/>
    <cellStyle name="20% - 輔色2 2 13 3 3 4 2 4" xfId="6583"/>
    <cellStyle name="20% - 輔色2 2 13 3 3 4 2 5" xfId="9193"/>
    <cellStyle name="20% - 輔色2 2 13 3 3 4 2 6" xfId="11646"/>
    <cellStyle name="20% - 輔色2 2 13 3 3 4 2 6 2" xfId="17670"/>
    <cellStyle name="20% - 輔色2 2 13 3 3 4 2 6 2 2" xfId="29746"/>
    <cellStyle name="20% - 輔色2 2 13 3 3 4 2 6 3" xfId="23722"/>
    <cellStyle name="20% - 輔色2 2 13 3 3 4 2 7" xfId="14658"/>
    <cellStyle name="20% - 輔色2 2 13 3 3 4 2 7 2" xfId="26734"/>
    <cellStyle name="20% - 輔色2 2 13 3 3 4 2 8" xfId="20710"/>
    <cellStyle name="20% - 輔色2 2 13 3 3 4 3" xfId="9195"/>
    <cellStyle name="20% - 輔色2 2 13 3 3 5" xfId="2517"/>
    <cellStyle name="20% - 輔色2 2 13 3 3 5 2" xfId="3199"/>
    <cellStyle name="20% - 輔色2 2 13 3 3 5 3" xfId="9190"/>
    <cellStyle name="20% - 輔色2 2 13 3 3 6" xfId="2936"/>
    <cellStyle name="20% - 輔色2 2 13 3 3 6 2" xfId="3200"/>
    <cellStyle name="20% - 輔色2 2 13 3 3 6 3" xfId="9189"/>
    <cellStyle name="20% - 輔色2 2 13 3 3 7" xfId="1678"/>
    <cellStyle name="20% - 輔色2 2 13 3 3 7 2" xfId="3201"/>
    <cellStyle name="20% - 輔色2 2 13 3 3 7 3" xfId="5581"/>
    <cellStyle name="20% - 輔色2 2 13 3 3 7 3 2" xfId="12865"/>
    <cellStyle name="20% - 輔色2 2 13 3 3 7 3 2 2" xfId="18889"/>
    <cellStyle name="20% - 輔色2 2 13 3 3 7 3 2 2 2" xfId="30965"/>
    <cellStyle name="20% - 輔色2 2 13 3 3 7 3 2 3" xfId="24941"/>
    <cellStyle name="20% - 輔色2 2 13 3 3 7 3 3" xfId="15877"/>
    <cellStyle name="20% - 輔色2 2 13 3 3 7 3 3 2" xfId="27953"/>
    <cellStyle name="20% - 輔色2 2 13 3 3 7 3 4" xfId="21929"/>
    <cellStyle name="20% - 輔色2 2 13 3 3 7 4" xfId="6586"/>
    <cellStyle name="20% - 輔色2 2 13 3 3 7 5" xfId="9188"/>
    <cellStyle name="20% - 輔色2 2 13 3 3 7 6" xfId="11365"/>
    <cellStyle name="20% - 輔色2 2 13 3 3 7 6 2" xfId="17389"/>
    <cellStyle name="20% - 輔色2 2 13 3 3 7 6 2 2" xfId="29465"/>
    <cellStyle name="20% - 輔色2 2 13 3 3 7 6 3" xfId="23441"/>
    <cellStyle name="20% - 輔色2 2 13 3 3 7 7" xfId="14377"/>
    <cellStyle name="20% - 輔色2 2 13 3 3 7 7 2" xfId="26453"/>
    <cellStyle name="20% - 輔色2 2 13 3 3 7 8" xfId="20429"/>
    <cellStyle name="20% - 輔色2 2 13 3 3 8" xfId="5090"/>
    <cellStyle name="20% - 輔色2 2 13 3 3 8 2" xfId="12374"/>
    <cellStyle name="20% - 輔色2 2 13 3 3 8 2 2" xfId="18398"/>
    <cellStyle name="20% - 輔色2 2 13 3 3 8 2 2 2" xfId="30474"/>
    <cellStyle name="20% - 輔色2 2 13 3 3 8 2 3" xfId="24450"/>
    <cellStyle name="20% - 輔色2 2 13 3 3 8 3" xfId="15386"/>
    <cellStyle name="20% - 輔色2 2 13 3 3 8 3 2" xfId="27462"/>
    <cellStyle name="20% - 輔色2 2 13 3 3 8 4" xfId="21438"/>
    <cellStyle name="20% - 輔色2 2 13 3 3 9" xfId="9205"/>
    <cellStyle name="20% - 輔色2 2 13 3 4" xfId="851"/>
    <cellStyle name="20% - 輔色2 2 13 3 4 2" xfId="1967"/>
    <cellStyle name="20% - 輔色2 2 13 3 4 2 2" xfId="3203"/>
    <cellStyle name="20% - 輔色2 2 13 3 4 2 3" xfId="5869"/>
    <cellStyle name="20% - 輔色2 2 13 3 4 2 3 2" xfId="13153"/>
    <cellStyle name="20% - 輔色2 2 13 3 4 2 3 2 2" xfId="19177"/>
    <cellStyle name="20% - 輔色2 2 13 3 4 2 3 2 2 2" xfId="31253"/>
    <cellStyle name="20% - 輔色2 2 13 3 4 2 3 2 3" xfId="25229"/>
    <cellStyle name="20% - 輔色2 2 13 3 4 2 3 3" xfId="16165"/>
    <cellStyle name="20% - 輔色2 2 13 3 4 2 3 3 2" xfId="28241"/>
    <cellStyle name="20% - 輔色2 2 13 3 4 2 3 4" xfId="22217"/>
    <cellStyle name="20% - 輔色2 2 13 3 4 2 4" xfId="6588"/>
    <cellStyle name="20% - 輔色2 2 13 3 4 2 5" xfId="9186"/>
    <cellStyle name="20% - 輔色2 2 13 3 4 2 6" xfId="11653"/>
    <cellStyle name="20% - 輔色2 2 13 3 4 2 6 2" xfId="17677"/>
    <cellStyle name="20% - 輔色2 2 13 3 4 2 6 2 2" xfId="29753"/>
    <cellStyle name="20% - 輔色2 2 13 3 4 2 6 3" xfId="23729"/>
    <cellStyle name="20% - 輔色2 2 13 3 4 2 7" xfId="14665"/>
    <cellStyle name="20% - 輔色2 2 13 3 4 2 7 2" xfId="26741"/>
    <cellStyle name="20% - 輔色2 2 13 3 4 2 8" xfId="20717"/>
    <cellStyle name="20% - 輔色2 2 13 3 4 3" xfId="3202"/>
    <cellStyle name="20% - 輔色2 2 13 3 4 4" xfId="5240"/>
    <cellStyle name="20% - 輔色2 2 13 3 4 4 2" xfId="12524"/>
    <cellStyle name="20% - 輔色2 2 13 3 4 4 2 2" xfId="18548"/>
    <cellStyle name="20% - 輔色2 2 13 3 4 4 2 2 2" xfId="30624"/>
    <cellStyle name="20% - 輔色2 2 13 3 4 4 2 3" xfId="24600"/>
    <cellStyle name="20% - 輔色2 2 13 3 4 4 3" xfId="15536"/>
    <cellStyle name="20% - 輔色2 2 13 3 4 4 3 2" xfId="27612"/>
    <cellStyle name="20% - 輔色2 2 13 3 4 4 4" xfId="21588"/>
    <cellStyle name="20% - 輔色2 2 13 3 4 5" xfId="6587"/>
    <cellStyle name="20% - 輔色2 2 13 3 4 6" xfId="9187"/>
    <cellStyle name="20% - 輔色2 2 13 3 4 7" xfId="11024"/>
    <cellStyle name="20% - 輔色2 2 13 3 4 7 2" xfId="17048"/>
    <cellStyle name="20% - 輔色2 2 13 3 4 7 2 2" xfId="29124"/>
    <cellStyle name="20% - 輔色2 2 13 3 4 7 3" xfId="23100"/>
    <cellStyle name="20% - 輔色2 2 13 3 4 8" xfId="14036"/>
    <cellStyle name="20% - 輔色2 2 13 3 4 8 2" xfId="26112"/>
    <cellStyle name="20% - 輔色2 2 13 3 4 9" xfId="20088"/>
    <cellStyle name="20% - 輔色2 2 13 3 5" xfId="1981"/>
    <cellStyle name="20% - 輔色2 2 13 3 5 2" xfId="3204"/>
    <cellStyle name="20% - 輔色2 2 13 3 5 3" xfId="5883"/>
    <cellStyle name="20% - 輔色2 2 13 3 5 3 2" xfId="13167"/>
    <cellStyle name="20% - 輔色2 2 13 3 5 3 2 2" xfId="19191"/>
    <cellStyle name="20% - 輔色2 2 13 3 5 3 2 2 2" xfId="31267"/>
    <cellStyle name="20% - 輔色2 2 13 3 5 3 2 3" xfId="25243"/>
    <cellStyle name="20% - 輔色2 2 13 3 5 3 3" xfId="16179"/>
    <cellStyle name="20% - 輔色2 2 13 3 5 3 3 2" xfId="28255"/>
    <cellStyle name="20% - 輔色2 2 13 3 5 3 4" xfId="22231"/>
    <cellStyle name="20% - 輔色2 2 13 3 5 4" xfId="6589"/>
    <cellStyle name="20% - 輔色2 2 13 3 5 5" xfId="9185"/>
    <cellStyle name="20% - 輔色2 2 13 3 5 6" xfId="11667"/>
    <cellStyle name="20% - 輔色2 2 13 3 5 6 2" xfId="17691"/>
    <cellStyle name="20% - 輔色2 2 13 3 5 6 2 2" xfId="29767"/>
    <cellStyle name="20% - 輔色2 2 13 3 5 6 3" xfId="23743"/>
    <cellStyle name="20% - 輔色2 2 13 3 5 7" xfId="14679"/>
    <cellStyle name="20% - 輔色2 2 13 3 5 7 2" xfId="26755"/>
    <cellStyle name="20% - 輔色2 2 13 3 5 8" xfId="20731"/>
    <cellStyle name="20% - 輔色2 2 13 3 6" xfId="2515"/>
    <cellStyle name="20% - 輔色2 2 13 3 6 2" xfId="3205"/>
    <cellStyle name="20% - 輔色2 2 13 3 6 3" xfId="9184"/>
    <cellStyle name="20% - 輔色2 2 13 3 7" xfId="2939"/>
    <cellStyle name="20% - 輔色2 2 13 3 7 2" xfId="3206"/>
    <cellStyle name="20% - 輔色2 2 13 3 7 3" xfId="9182"/>
    <cellStyle name="20% - 輔色2 2 13 3 8" xfId="1828"/>
    <cellStyle name="20% - 輔色2 2 13 3 8 2" xfId="3207"/>
    <cellStyle name="20% - 輔色2 2 13 3 8 3" xfId="5731"/>
    <cellStyle name="20% - 輔色2 2 13 3 8 3 2" xfId="13015"/>
    <cellStyle name="20% - 輔色2 2 13 3 8 3 2 2" xfId="19039"/>
    <cellStyle name="20% - 輔色2 2 13 3 8 3 2 2 2" xfId="31115"/>
    <cellStyle name="20% - 輔色2 2 13 3 8 3 2 3" xfId="25091"/>
    <cellStyle name="20% - 輔色2 2 13 3 8 3 3" xfId="16027"/>
    <cellStyle name="20% - 輔色2 2 13 3 8 3 3 2" xfId="28103"/>
    <cellStyle name="20% - 輔色2 2 13 3 8 3 4" xfId="22079"/>
    <cellStyle name="20% - 輔色2 2 13 3 8 4" xfId="6592"/>
    <cellStyle name="20% - 輔色2 2 13 3 8 5" xfId="9181"/>
    <cellStyle name="20% - 輔色2 2 13 3 8 6" xfId="11515"/>
    <cellStyle name="20% - 輔色2 2 13 3 8 6 2" xfId="17539"/>
    <cellStyle name="20% - 輔色2 2 13 3 8 6 2 2" xfId="29615"/>
    <cellStyle name="20% - 輔色2 2 13 3 8 6 3" xfId="23591"/>
    <cellStyle name="20% - 輔色2 2 13 3 8 7" xfId="14527"/>
    <cellStyle name="20% - 輔色2 2 13 3 8 7 2" xfId="26603"/>
    <cellStyle name="20% - 輔色2 2 13 3 8 8" xfId="20579"/>
    <cellStyle name="20% - 輔色2 2 13 3 9" xfId="4940"/>
    <cellStyle name="20% - 輔色2 2 13 3 9 2" xfId="12224"/>
    <cellStyle name="20% - 輔色2 2 13 3 9 2 2" xfId="18248"/>
    <cellStyle name="20% - 輔色2 2 13 3 9 2 2 2" xfId="30324"/>
    <cellStyle name="20% - 輔色2 2 13 3 9 2 3" xfId="24300"/>
    <cellStyle name="20% - 輔色2 2 13 3 9 3" xfId="15236"/>
    <cellStyle name="20% - 輔色2 2 13 3 9 3 2" xfId="27312"/>
    <cellStyle name="20% - 輔色2 2 13 3 9 4" xfId="21288"/>
    <cellStyle name="20% - 輔色2 2 13 4" xfId="209"/>
    <cellStyle name="20% - 輔色2 2 13 4 10" xfId="9176"/>
    <cellStyle name="20% - 輔色2 2 13 4 11" xfId="10785"/>
    <cellStyle name="20% - 輔色2 2 13 4 11 2" xfId="16809"/>
    <cellStyle name="20% - 輔色2 2 13 4 11 2 2" xfId="28885"/>
    <cellStyle name="20% - 輔色2 2 13 4 11 3" xfId="22861"/>
    <cellStyle name="20% - 輔色2 2 13 4 12" xfId="13797"/>
    <cellStyle name="20% - 輔色2 2 13 4 12 2" xfId="25873"/>
    <cellStyle name="20% - 輔色2 2 13 4 13" xfId="19849"/>
    <cellStyle name="20% - 輔色2 2 13 4 2" xfId="251"/>
    <cellStyle name="20% - 輔色2 2 13 4 2 2" xfId="511"/>
    <cellStyle name="20% - 輔色2 2 13 4 2 2 2" xfId="1127"/>
    <cellStyle name="20% - 輔色2 2 13 4 2 2 2 2" xfId="9170"/>
    <cellStyle name="20% - 輔色2 2 13 4 2 2 3" xfId="9173"/>
    <cellStyle name="20% - 輔色2 2 13 4 2 3" xfId="9175"/>
    <cellStyle name="20% - 輔色2 2 13 4 3" xfId="460"/>
    <cellStyle name="20% - 輔色2 2 13 4 3 10" xfId="10935"/>
    <cellStyle name="20% - 輔色2 2 13 4 3 10 2" xfId="16959"/>
    <cellStyle name="20% - 輔色2 2 13 4 3 10 2 2" xfId="29035"/>
    <cellStyle name="20% - 輔色2 2 13 4 3 10 3" xfId="23011"/>
    <cellStyle name="20% - 輔色2 2 13 4 3 11" xfId="13947"/>
    <cellStyle name="20% - 輔色2 2 13 4 3 11 2" xfId="26023"/>
    <cellStyle name="20% - 輔色2 2 13 4 3 12" xfId="19999"/>
    <cellStyle name="20% - 輔色2 2 13 4 3 2" xfId="697"/>
    <cellStyle name="20% - 輔色2 2 13 4 3 2 2" xfId="1129"/>
    <cellStyle name="20% - 輔色2 2 13 4 3 2 2 2" xfId="9167"/>
    <cellStyle name="20% - 輔色2 2 13 4 3 2 3" xfId="9168"/>
    <cellStyle name="20% - 輔色2 2 13 4 3 3" xfId="1062"/>
    <cellStyle name="20% - 輔色2 2 13 4 3 3 2" xfId="2261"/>
    <cellStyle name="20% - 輔色2 2 13 4 3 3 2 2" xfId="3209"/>
    <cellStyle name="20% - 輔色2 2 13 4 3 3 2 3" xfId="6163"/>
    <cellStyle name="20% - 輔色2 2 13 4 3 3 2 3 2" xfId="13447"/>
    <cellStyle name="20% - 輔色2 2 13 4 3 3 2 3 2 2" xfId="19471"/>
    <cellStyle name="20% - 輔色2 2 13 4 3 3 2 3 2 2 2" xfId="31547"/>
    <cellStyle name="20% - 輔色2 2 13 4 3 3 2 3 2 3" xfId="25523"/>
    <cellStyle name="20% - 輔色2 2 13 4 3 3 2 3 3" xfId="16459"/>
    <cellStyle name="20% - 輔色2 2 13 4 3 3 2 3 3 2" xfId="28535"/>
    <cellStyle name="20% - 輔色2 2 13 4 3 3 2 3 4" xfId="22511"/>
    <cellStyle name="20% - 輔色2 2 13 4 3 3 2 4" xfId="6601"/>
    <cellStyle name="20% - 輔色2 2 13 4 3 3 2 5" xfId="9165"/>
    <cellStyle name="20% - 輔色2 2 13 4 3 3 2 6" xfId="11947"/>
    <cellStyle name="20% - 輔色2 2 13 4 3 3 2 6 2" xfId="17971"/>
    <cellStyle name="20% - 輔色2 2 13 4 3 3 2 6 2 2" xfId="30047"/>
    <cellStyle name="20% - 輔色2 2 13 4 3 3 2 6 3" xfId="24023"/>
    <cellStyle name="20% - 輔色2 2 13 4 3 3 2 7" xfId="14959"/>
    <cellStyle name="20% - 輔色2 2 13 4 3 3 2 7 2" xfId="27035"/>
    <cellStyle name="20% - 輔色2 2 13 4 3 3 2 8" xfId="21011"/>
    <cellStyle name="20% - 輔色2 2 13 4 3 3 3" xfId="3208"/>
    <cellStyle name="20% - 輔色2 2 13 4 3 3 4" xfId="5451"/>
    <cellStyle name="20% - 輔色2 2 13 4 3 3 4 2" xfId="12735"/>
    <cellStyle name="20% - 輔色2 2 13 4 3 3 4 2 2" xfId="18759"/>
    <cellStyle name="20% - 輔色2 2 13 4 3 3 4 2 2 2" xfId="30835"/>
    <cellStyle name="20% - 輔色2 2 13 4 3 3 4 2 3" xfId="24811"/>
    <cellStyle name="20% - 輔色2 2 13 4 3 3 4 3" xfId="15747"/>
    <cellStyle name="20% - 輔色2 2 13 4 3 3 4 3 2" xfId="27823"/>
    <cellStyle name="20% - 輔色2 2 13 4 3 3 4 4" xfId="21799"/>
    <cellStyle name="20% - 輔色2 2 13 4 3 3 5" xfId="6600"/>
    <cellStyle name="20% - 輔色2 2 13 4 3 3 6" xfId="9166"/>
    <cellStyle name="20% - 輔色2 2 13 4 3 3 7" xfId="11235"/>
    <cellStyle name="20% - 輔色2 2 13 4 3 3 7 2" xfId="17259"/>
    <cellStyle name="20% - 輔色2 2 13 4 3 3 7 2 2" xfId="29335"/>
    <cellStyle name="20% - 輔色2 2 13 4 3 3 7 3" xfId="23311"/>
    <cellStyle name="20% - 輔色2 2 13 4 3 3 8" xfId="14247"/>
    <cellStyle name="20% - 輔色2 2 13 4 3 3 8 2" xfId="26323"/>
    <cellStyle name="20% - 輔色2 2 13 4 3 3 9" xfId="20299"/>
    <cellStyle name="20% - 輔色2 2 13 4 3 4" xfId="1128"/>
    <cellStyle name="20% - 輔色2 2 13 4 3 4 2" xfId="2426"/>
    <cellStyle name="20% - 輔色2 2 13 4 3 4 2 2" xfId="3210"/>
    <cellStyle name="20% - 輔色2 2 13 4 3 4 2 3" xfId="6328"/>
    <cellStyle name="20% - 輔色2 2 13 4 3 4 2 3 2" xfId="13612"/>
    <cellStyle name="20% - 輔色2 2 13 4 3 4 2 3 2 2" xfId="19636"/>
    <cellStyle name="20% - 輔色2 2 13 4 3 4 2 3 2 2 2" xfId="31712"/>
    <cellStyle name="20% - 輔色2 2 13 4 3 4 2 3 2 3" xfId="25688"/>
    <cellStyle name="20% - 輔色2 2 13 4 3 4 2 3 3" xfId="16624"/>
    <cellStyle name="20% - 輔色2 2 13 4 3 4 2 3 3 2" xfId="28700"/>
    <cellStyle name="20% - 輔色2 2 13 4 3 4 2 3 4" xfId="22676"/>
    <cellStyle name="20% - 輔色2 2 13 4 3 4 2 4" xfId="6603"/>
    <cellStyle name="20% - 輔色2 2 13 4 3 4 2 5" xfId="9163"/>
    <cellStyle name="20% - 輔色2 2 13 4 3 4 2 6" xfId="12112"/>
    <cellStyle name="20% - 輔色2 2 13 4 3 4 2 6 2" xfId="18136"/>
    <cellStyle name="20% - 輔色2 2 13 4 3 4 2 6 2 2" xfId="30212"/>
    <cellStyle name="20% - 輔色2 2 13 4 3 4 2 6 3" xfId="24188"/>
    <cellStyle name="20% - 輔色2 2 13 4 3 4 2 7" xfId="15124"/>
    <cellStyle name="20% - 輔色2 2 13 4 3 4 2 7 2" xfId="27200"/>
    <cellStyle name="20% - 輔色2 2 13 4 3 4 2 8" xfId="21176"/>
    <cellStyle name="20% - 輔色2 2 13 4 3 4 3" xfId="9164"/>
    <cellStyle name="20% - 輔色2 2 13 4 3 5" xfId="2520"/>
    <cellStyle name="20% - 輔色2 2 13 4 3 5 2" xfId="3211"/>
    <cellStyle name="20% - 輔色2 2 13 4 3 5 3" xfId="9161"/>
    <cellStyle name="20% - 輔色2 2 13 4 3 6" xfId="2931"/>
    <cellStyle name="20% - 輔色2 2 13 4 3 6 2" xfId="3212"/>
    <cellStyle name="20% - 輔色2 2 13 4 3 6 3" xfId="9160"/>
    <cellStyle name="20% - 輔色2 2 13 4 3 7" xfId="1617"/>
    <cellStyle name="20% - 輔色2 2 13 4 3 7 2" xfId="3213"/>
    <cellStyle name="20% - 輔色2 2 13 4 3 7 3" xfId="5520"/>
    <cellStyle name="20% - 輔色2 2 13 4 3 7 3 2" xfId="12804"/>
    <cellStyle name="20% - 輔色2 2 13 4 3 7 3 2 2" xfId="18828"/>
    <cellStyle name="20% - 輔色2 2 13 4 3 7 3 2 2 2" xfId="30904"/>
    <cellStyle name="20% - 輔色2 2 13 4 3 7 3 2 3" xfId="24880"/>
    <cellStyle name="20% - 輔色2 2 13 4 3 7 3 3" xfId="15816"/>
    <cellStyle name="20% - 輔色2 2 13 4 3 7 3 3 2" xfId="27892"/>
    <cellStyle name="20% - 輔色2 2 13 4 3 7 3 4" xfId="21868"/>
    <cellStyle name="20% - 輔色2 2 13 4 3 7 4" xfId="6606"/>
    <cellStyle name="20% - 輔色2 2 13 4 3 7 5" xfId="9159"/>
    <cellStyle name="20% - 輔色2 2 13 4 3 7 6" xfId="11304"/>
    <cellStyle name="20% - 輔色2 2 13 4 3 7 6 2" xfId="17328"/>
    <cellStyle name="20% - 輔色2 2 13 4 3 7 6 2 2" xfId="29404"/>
    <cellStyle name="20% - 輔色2 2 13 4 3 7 6 3" xfId="23380"/>
    <cellStyle name="20% - 輔色2 2 13 4 3 7 7" xfId="14316"/>
    <cellStyle name="20% - 輔色2 2 13 4 3 7 7 2" xfId="26392"/>
    <cellStyle name="20% - 輔色2 2 13 4 3 7 8" xfId="20368"/>
    <cellStyle name="20% - 輔色2 2 13 4 3 8" xfId="5151"/>
    <cellStyle name="20% - 輔色2 2 13 4 3 8 2" xfId="12435"/>
    <cellStyle name="20% - 輔色2 2 13 4 3 8 2 2" xfId="18459"/>
    <cellStyle name="20% - 輔色2 2 13 4 3 8 2 2 2" xfId="30535"/>
    <cellStyle name="20% - 輔色2 2 13 4 3 8 2 3" xfId="24511"/>
    <cellStyle name="20% - 輔色2 2 13 4 3 8 3" xfId="15447"/>
    <cellStyle name="20% - 輔色2 2 13 4 3 8 3 2" xfId="27523"/>
    <cellStyle name="20% - 輔色2 2 13 4 3 8 4" xfId="21499"/>
    <cellStyle name="20% - 輔色2 2 13 4 3 9" xfId="9169"/>
    <cellStyle name="20% - 輔色2 2 13 4 4" xfId="912"/>
    <cellStyle name="20% - 輔色2 2 13 4 4 2" xfId="2048"/>
    <cellStyle name="20% - 輔色2 2 13 4 4 2 2" xfId="3215"/>
    <cellStyle name="20% - 輔色2 2 13 4 4 2 3" xfId="5950"/>
    <cellStyle name="20% - 輔色2 2 13 4 4 2 3 2" xfId="13234"/>
    <cellStyle name="20% - 輔色2 2 13 4 4 2 3 2 2" xfId="19258"/>
    <cellStyle name="20% - 輔色2 2 13 4 4 2 3 2 2 2" xfId="31334"/>
    <cellStyle name="20% - 輔色2 2 13 4 4 2 3 2 3" xfId="25310"/>
    <cellStyle name="20% - 輔色2 2 13 4 4 2 3 3" xfId="16246"/>
    <cellStyle name="20% - 輔色2 2 13 4 4 2 3 3 2" xfId="28322"/>
    <cellStyle name="20% - 輔色2 2 13 4 4 2 3 4" xfId="22298"/>
    <cellStyle name="20% - 輔色2 2 13 4 4 2 4" xfId="6608"/>
    <cellStyle name="20% - 輔色2 2 13 4 4 2 5" xfId="9154"/>
    <cellStyle name="20% - 輔色2 2 13 4 4 2 6" xfId="11734"/>
    <cellStyle name="20% - 輔色2 2 13 4 4 2 6 2" xfId="17758"/>
    <cellStyle name="20% - 輔色2 2 13 4 4 2 6 2 2" xfId="29834"/>
    <cellStyle name="20% - 輔色2 2 13 4 4 2 6 3" xfId="23810"/>
    <cellStyle name="20% - 輔色2 2 13 4 4 2 7" xfId="14746"/>
    <cellStyle name="20% - 輔色2 2 13 4 4 2 7 2" xfId="26822"/>
    <cellStyle name="20% - 輔色2 2 13 4 4 2 8" xfId="20798"/>
    <cellStyle name="20% - 輔色2 2 13 4 4 3" xfId="3214"/>
    <cellStyle name="20% - 輔色2 2 13 4 4 4" xfId="5301"/>
    <cellStyle name="20% - 輔色2 2 13 4 4 4 2" xfId="12585"/>
    <cellStyle name="20% - 輔色2 2 13 4 4 4 2 2" xfId="18609"/>
    <cellStyle name="20% - 輔色2 2 13 4 4 4 2 2 2" xfId="30685"/>
    <cellStyle name="20% - 輔色2 2 13 4 4 4 2 3" xfId="24661"/>
    <cellStyle name="20% - 輔色2 2 13 4 4 4 3" xfId="15597"/>
    <cellStyle name="20% - 輔色2 2 13 4 4 4 3 2" xfId="27673"/>
    <cellStyle name="20% - 輔色2 2 13 4 4 4 4" xfId="21649"/>
    <cellStyle name="20% - 輔色2 2 13 4 4 5" xfId="6607"/>
    <cellStyle name="20% - 輔色2 2 13 4 4 6" xfId="9155"/>
    <cellStyle name="20% - 輔色2 2 13 4 4 7" xfId="11085"/>
    <cellStyle name="20% - 輔色2 2 13 4 4 7 2" xfId="17109"/>
    <cellStyle name="20% - 輔色2 2 13 4 4 7 2 2" xfId="29185"/>
    <cellStyle name="20% - 輔色2 2 13 4 4 7 3" xfId="23161"/>
    <cellStyle name="20% - 輔色2 2 13 4 4 8" xfId="14097"/>
    <cellStyle name="20% - 輔色2 2 13 4 4 8 2" xfId="26173"/>
    <cellStyle name="20% - 輔色2 2 13 4 4 9" xfId="20149"/>
    <cellStyle name="20% - 輔色2 2 13 4 5" xfId="2121"/>
    <cellStyle name="20% - 輔色2 2 13 4 5 2" xfId="3216"/>
    <cellStyle name="20% - 輔色2 2 13 4 5 3" xfId="6023"/>
    <cellStyle name="20% - 輔色2 2 13 4 5 3 2" xfId="13307"/>
    <cellStyle name="20% - 輔色2 2 13 4 5 3 2 2" xfId="19331"/>
    <cellStyle name="20% - 輔色2 2 13 4 5 3 2 2 2" xfId="31407"/>
    <cellStyle name="20% - 輔色2 2 13 4 5 3 2 3" xfId="25383"/>
    <cellStyle name="20% - 輔色2 2 13 4 5 3 3" xfId="16319"/>
    <cellStyle name="20% - 輔色2 2 13 4 5 3 3 2" xfId="28395"/>
    <cellStyle name="20% - 輔色2 2 13 4 5 3 4" xfId="22371"/>
    <cellStyle name="20% - 輔色2 2 13 4 5 4" xfId="6609"/>
    <cellStyle name="20% - 輔色2 2 13 4 5 5" xfId="9152"/>
    <cellStyle name="20% - 輔色2 2 13 4 5 6" xfId="11807"/>
    <cellStyle name="20% - 輔色2 2 13 4 5 6 2" xfId="17831"/>
    <cellStyle name="20% - 輔色2 2 13 4 5 6 2 2" xfId="29907"/>
    <cellStyle name="20% - 輔色2 2 13 4 5 6 3" xfId="23883"/>
    <cellStyle name="20% - 輔色2 2 13 4 5 7" xfId="14819"/>
    <cellStyle name="20% - 輔色2 2 13 4 5 7 2" xfId="26895"/>
    <cellStyle name="20% - 輔色2 2 13 4 5 8" xfId="20871"/>
    <cellStyle name="20% - 輔色2 2 13 4 6" xfId="2518"/>
    <cellStyle name="20% - 輔色2 2 13 4 6 2" xfId="3217"/>
    <cellStyle name="20% - 輔色2 2 13 4 6 3" xfId="9151"/>
    <cellStyle name="20% - 輔色2 2 13 4 7" xfId="2934"/>
    <cellStyle name="20% - 輔色2 2 13 4 7 2" xfId="3218"/>
    <cellStyle name="20% - 輔色2 2 13 4 7 3" xfId="9149"/>
    <cellStyle name="20% - 輔色2 2 13 4 8" xfId="1767"/>
    <cellStyle name="20% - 輔色2 2 13 4 8 2" xfId="3219"/>
    <cellStyle name="20% - 輔色2 2 13 4 8 3" xfId="5670"/>
    <cellStyle name="20% - 輔色2 2 13 4 8 3 2" xfId="12954"/>
    <cellStyle name="20% - 輔色2 2 13 4 8 3 2 2" xfId="18978"/>
    <cellStyle name="20% - 輔色2 2 13 4 8 3 2 2 2" xfId="31054"/>
    <cellStyle name="20% - 輔色2 2 13 4 8 3 2 3" xfId="25030"/>
    <cellStyle name="20% - 輔色2 2 13 4 8 3 3" xfId="15966"/>
    <cellStyle name="20% - 輔色2 2 13 4 8 3 3 2" xfId="28042"/>
    <cellStyle name="20% - 輔色2 2 13 4 8 3 4" xfId="22018"/>
    <cellStyle name="20% - 輔色2 2 13 4 8 4" xfId="6612"/>
    <cellStyle name="20% - 輔色2 2 13 4 8 5" xfId="9146"/>
    <cellStyle name="20% - 輔色2 2 13 4 8 6" xfId="11454"/>
    <cellStyle name="20% - 輔色2 2 13 4 8 6 2" xfId="17478"/>
    <cellStyle name="20% - 輔色2 2 13 4 8 6 2 2" xfId="29554"/>
    <cellStyle name="20% - 輔色2 2 13 4 8 6 3" xfId="23530"/>
    <cellStyle name="20% - 輔色2 2 13 4 8 7" xfId="14466"/>
    <cellStyle name="20% - 輔色2 2 13 4 8 7 2" xfId="26542"/>
    <cellStyle name="20% - 輔色2 2 13 4 8 8" xfId="20518"/>
    <cellStyle name="20% - 輔色2 2 13 4 9" xfId="5001"/>
    <cellStyle name="20% - 輔色2 2 13 4 9 2" xfId="12285"/>
    <cellStyle name="20% - 輔色2 2 13 4 9 2 2" xfId="18309"/>
    <cellStyle name="20% - 輔色2 2 13 4 9 2 2 2" xfId="30385"/>
    <cellStyle name="20% - 輔色2 2 13 4 9 2 3" xfId="24361"/>
    <cellStyle name="20% - 輔色2 2 13 4 9 3" xfId="15297"/>
    <cellStyle name="20% - 輔色2 2 13 4 9 3 2" xfId="27373"/>
    <cellStyle name="20% - 輔色2 2 13 4 9 4" xfId="21349"/>
    <cellStyle name="20% - 輔色2 2 13 5" xfId="359"/>
    <cellStyle name="20% - 輔色2 2 13 5 10" xfId="10834"/>
    <cellStyle name="20% - 輔色2 2 13 5 10 2" xfId="16858"/>
    <cellStyle name="20% - 輔色2 2 13 5 10 2 2" xfId="28934"/>
    <cellStyle name="20% - 輔色2 2 13 5 10 3" xfId="22910"/>
    <cellStyle name="20% - 輔色2 2 13 5 11" xfId="13846"/>
    <cellStyle name="20% - 輔色2 2 13 5 11 2" xfId="25922"/>
    <cellStyle name="20% - 輔色2 2 13 5 12" xfId="19898"/>
    <cellStyle name="20% - 輔色2 2 13 5 2" xfId="508"/>
    <cellStyle name="20% - 輔色2 2 13 5 2 2" xfId="1131"/>
    <cellStyle name="20% - 輔色2 2 13 5 2 2 2" xfId="9142"/>
    <cellStyle name="20% - 輔色2 2 13 5 2 3" xfId="9144"/>
    <cellStyle name="20% - 輔色2 2 13 5 3" xfId="961"/>
    <cellStyle name="20% - 輔色2 2 13 5 3 2" xfId="2160"/>
    <cellStyle name="20% - 輔色2 2 13 5 3 2 2" xfId="3221"/>
    <cellStyle name="20% - 輔色2 2 13 5 3 2 3" xfId="6062"/>
    <cellStyle name="20% - 輔色2 2 13 5 3 2 3 2" xfId="13346"/>
    <cellStyle name="20% - 輔色2 2 13 5 3 2 3 2 2" xfId="19370"/>
    <cellStyle name="20% - 輔色2 2 13 5 3 2 3 2 2 2" xfId="31446"/>
    <cellStyle name="20% - 輔色2 2 13 5 3 2 3 2 3" xfId="25422"/>
    <cellStyle name="20% - 輔色2 2 13 5 3 2 3 3" xfId="16358"/>
    <cellStyle name="20% - 輔色2 2 13 5 3 2 3 3 2" xfId="28434"/>
    <cellStyle name="20% - 輔色2 2 13 5 3 2 3 4" xfId="22410"/>
    <cellStyle name="20% - 輔色2 2 13 5 3 2 4" xfId="6617"/>
    <cellStyle name="20% - 輔色2 2 13 5 3 2 5" xfId="9136"/>
    <cellStyle name="20% - 輔色2 2 13 5 3 2 6" xfId="11846"/>
    <cellStyle name="20% - 輔色2 2 13 5 3 2 6 2" xfId="17870"/>
    <cellStyle name="20% - 輔色2 2 13 5 3 2 6 2 2" xfId="29946"/>
    <cellStyle name="20% - 輔色2 2 13 5 3 2 6 3" xfId="23922"/>
    <cellStyle name="20% - 輔色2 2 13 5 3 2 7" xfId="14858"/>
    <cellStyle name="20% - 輔色2 2 13 5 3 2 7 2" xfId="26934"/>
    <cellStyle name="20% - 輔色2 2 13 5 3 2 8" xfId="20910"/>
    <cellStyle name="20% - 輔色2 2 13 5 3 3" xfId="3220"/>
    <cellStyle name="20% - 輔色2 2 13 5 3 4" xfId="5350"/>
    <cellStyle name="20% - 輔色2 2 13 5 3 4 2" xfId="12634"/>
    <cellStyle name="20% - 輔色2 2 13 5 3 4 2 2" xfId="18658"/>
    <cellStyle name="20% - 輔色2 2 13 5 3 4 2 2 2" xfId="30734"/>
    <cellStyle name="20% - 輔色2 2 13 5 3 4 2 3" xfId="24710"/>
    <cellStyle name="20% - 輔色2 2 13 5 3 4 3" xfId="15646"/>
    <cellStyle name="20% - 輔色2 2 13 5 3 4 3 2" xfId="27722"/>
    <cellStyle name="20% - 輔色2 2 13 5 3 4 4" xfId="21698"/>
    <cellStyle name="20% - 輔色2 2 13 5 3 5" xfId="6616"/>
    <cellStyle name="20% - 輔色2 2 13 5 3 6" xfId="9141"/>
    <cellStyle name="20% - 輔色2 2 13 5 3 7" xfId="11134"/>
    <cellStyle name="20% - 輔色2 2 13 5 3 7 2" xfId="17158"/>
    <cellStyle name="20% - 輔色2 2 13 5 3 7 2 2" xfId="29234"/>
    <cellStyle name="20% - 輔色2 2 13 5 3 7 3" xfId="23210"/>
    <cellStyle name="20% - 輔色2 2 13 5 3 8" xfId="14146"/>
    <cellStyle name="20% - 輔色2 2 13 5 3 8 2" xfId="26222"/>
    <cellStyle name="20% - 輔色2 2 13 5 3 9" xfId="20198"/>
    <cellStyle name="20% - 輔色2 2 13 5 4" xfId="1130"/>
    <cellStyle name="20% - 輔色2 2 13 5 4 2" xfId="2338"/>
    <cellStyle name="20% - 輔色2 2 13 5 4 2 2" xfId="3222"/>
    <cellStyle name="20% - 輔色2 2 13 5 4 2 3" xfId="6240"/>
    <cellStyle name="20% - 輔色2 2 13 5 4 2 3 2" xfId="13524"/>
    <cellStyle name="20% - 輔色2 2 13 5 4 2 3 2 2" xfId="19548"/>
    <cellStyle name="20% - 輔色2 2 13 5 4 2 3 2 2 2" xfId="31624"/>
    <cellStyle name="20% - 輔色2 2 13 5 4 2 3 2 3" xfId="25600"/>
    <cellStyle name="20% - 輔色2 2 13 5 4 2 3 3" xfId="16536"/>
    <cellStyle name="20% - 輔色2 2 13 5 4 2 3 3 2" xfId="28612"/>
    <cellStyle name="20% - 輔色2 2 13 5 4 2 3 4" xfId="22588"/>
    <cellStyle name="20% - 輔色2 2 13 5 4 2 4" xfId="6619"/>
    <cellStyle name="20% - 輔色2 2 13 5 4 2 5" xfId="9133"/>
    <cellStyle name="20% - 輔色2 2 13 5 4 2 6" xfId="12024"/>
    <cellStyle name="20% - 輔色2 2 13 5 4 2 6 2" xfId="18048"/>
    <cellStyle name="20% - 輔色2 2 13 5 4 2 6 2 2" xfId="30124"/>
    <cellStyle name="20% - 輔色2 2 13 5 4 2 6 3" xfId="24100"/>
    <cellStyle name="20% - 輔色2 2 13 5 4 2 7" xfId="15036"/>
    <cellStyle name="20% - 輔色2 2 13 5 4 2 7 2" xfId="27112"/>
    <cellStyle name="20% - 輔色2 2 13 5 4 2 8" xfId="21088"/>
    <cellStyle name="20% - 輔色2 2 13 5 4 3" xfId="9135"/>
    <cellStyle name="20% - 輔色2 2 13 5 5" xfId="2522"/>
    <cellStyle name="20% - 輔色2 2 13 5 5 2" xfId="3223"/>
    <cellStyle name="20% - 輔色2 2 13 5 5 3" xfId="9130"/>
    <cellStyle name="20% - 輔色2 2 13 5 6" xfId="2928"/>
    <cellStyle name="20% - 輔色2 2 13 5 6 2" xfId="3224"/>
    <cellStyle name="20% - 輔色2 2 13 5 6 3" xfId="9129"/>
    <cellStyle name="20% - 輔色2 2 13 5 7" xfId="1718"/>
    <cellStyle name="20% - 輔色2 2 13 5 7 2" xfId="3225"/>
    <cellStyle name="20% - 輔色2 2 13 5 7 3" xfId="5621"/>
    <cellStyle name="20% - 輔色2 2 13 5 7 3 2" xfId="12905"/>
    <cellStyle name="20% - 輔色2 2 13 5 7 3 2 2" xfId="18929"/>
    <cellStyle name="20% - 輔色2 2 13 5 7 3 2 2 2" xfId="31005"/>
    <cellStyle name="20% - 輔色2 2 13 5 7 3 2 3" xfId="24981"/>
    <cellStyle name="20% - 輔色2 2 13 5 7 3 3" xfId="15917"/>
    <cellStyle name="20% - 輔色2 2 13 5 7 3 3 2" xfId="27993"/>
    <cellStyle name="20% - 輔色2 2 13 5 7 3 4" xfId="21969"/>
    <cellStyle name="20% - 輔色2 2 13 5 7 4" xfId="6622"/>
    <cellStyle name="20% - 輔色2 2 13 5 7 5" xfId="9128"/>
    <cellStyle name="20% - 輔色2 2 13 5 7 6" xfId="11405"/>
    <cellStyle name="20% - 輔色2 2 13 5 7 6 2" xfId="17429"/>
    <cellStyle name="20% - 輔色2 2 13 5 7 6 2 2" xfId="29505"/>
    <cellStyle name="20% - 輔色2 2 13 5 7 6 3" xfId="23481"/>
    <cellStyle name="20% - 輔色2 2 13 5 7 7" xfId="14417"/>
    <cellStyle name="20% - 輔色2 2 13 5 7 7 2" xfId="26493"/>
    <cellStyle name="20% - 輔色2 2 13 5 7 8" xfId="20469"/>
    <cellStyle name="20% - 輔色2 2 13 5 8" xfId="5050"/>
    <cellStyle name="20% - 輔色2 2 13 5 8 2" xfId="12334"/>
    <cellStyle name="20% - 輔色2 2 13 5 8 2 2" xfId="18358"/>
    <cellStyle name="20% - 輔色2 2 13 5 8 2 2 2" xfId="30434"/>
    <cellStyle name="20% - 輔色2 2 13 5 8 2 3" xfId="24410"/>
    <cellStyle name="20% - 輔色2 2 13 5 8 3" xfId="15346"/>
    <cellStyle name="20% - 輔色2 2 13 5 8 3 2" xfId="27422"/>
    <cellStyle name="20% - 輔色2 2 13 5 8 4" xfId="21398"/>
    <cellStyle name="20% - 輔色2 2 13 5 9" xfId="9145"/>
    <cellStyle name="20% - 輔色2 2 13 6" xfId="699"/>
    <cellStyle name="20% - 輔色2 2 13 6 2" xfId="1132"/>
    <cellStyle name="20% - 輔色2 2 13 6 2 2" xfId="9126"/>
    <cellStyle name="20% - 輔色2 2 13 6 3" xfId="9127"/>
    <cellStyle name="20% - 輔色2 2 13 7" xfId="811"/>
    <cellStyle name="20% - 輔色2 2 13 7 2" xfId="1902"/>
    <cellStyle name="20% - 輔色2 2 13 7 2 2" xfId="3227"/>
    <cellStyle name="20% - 輔色2 2 13 7 2 3" xfId="5804"/>
    <cellStyle name="20% - 輔色2 2 13 7 2 3 2" xfId="13088"/>
    <cellStyle name="20% - 輔色2 2 13 7 2 3 2 2" xfId="19112"/>
    <cellStyle name="20% - 輔色2 2 13 7 2 3 2 2 2" xfId="31188"/>
    <cellStyle name="20% - 輔色2 2 13 7 2 3 2 3" xfId="25164"/>
    <cellStyle name="20% - 輔色2 2 13 7 2 3 3" xfId="16100"/>
    <cellStyle name="20% - 輔色2 2 13 7 2 3 3 2" xfId="28176"/>
    <cellStyle name="20% - 輔色2 2 13 7 2 3 4" xfId="22152"/>
    <cellStyle name="20% - 輔色2 2 13 7 2 4" xfId="6626"/>
    <cellStyle name="20% - 輔色2 2 13 7 2 5" xfId="9124"/>
    <cellStyle name="20% - 輔色2 2 13 7 2 6" xfId="11588"/>
    <cellStyle name="20% - 輔色2 2 13 7 2 6 2" xfId="17612"/>
    <cellStyle name="20% - 輔色2 2 13 7 2 6 2 2" xfId="29688"/>
    <cellStyle name="20% - 輔色2 2 13 7 2 6 3" xfId="23664"/>
    <cellStyle name="20% - 輔色2 2 13 7 2 7" xfId="14600"/>
    <cellStyle name="20% - 輔色2 2 13 7 2 7 2" xfId="26676"/>
    <cellStyle name="20% - 輔色2 2 13 7 2 8" xfId="20652"/>
    <cellStyle name="20% - 輔色2 2 13 7 3" xfId="3226"/>
    <cellStyle name="20% - 輔色2 2 13 7 4" xfId="5200"/>
    <cellStyle name="20% - 輔色2 2 13 7 4 2" xfId="12484"/>
    <cellStyle name="20% - 輔色2 2 13 7 4 2 2" xfId="18508"/>
    <cellStyle name="20% - 輔色2 2 13 7 4 2 2 2" xfId="30584"/>
    <cellStyle name="20% - 輔色2 2 13 7 4 2 3" xfId="24560"/>
    <cellStyle name="20% - 輔色2 2 13 7 4 3" xfId="15496"/>
    <cellStyle name="20% - 輔色2 2 13 7 4 3 2" xfId="27572"/>
    <cellStyle name="20% - 輔色2 2 13 7 4 4" xfId="21548"/>
    <cellStyle name="20% - 輔色2 2 13 7 5" xfId="6625"/>
    <cellStyle name="20% - 輔色2 2 13 7 6" xfId="9125"/>
    <cellStyle name="20% - 輔色2 2 13 7 7" xfId="10984"/>
    <cellStyle name="20% - 輔色2 2 13 7 7 2" xfId="17008"/>
    <cellStyle name="20% - 輔色2 2 13 7 7 2 2" xfId="29084"/>
    <cellStyle name="20% - 輔色2 2 13 7 7 3" xfId="23060"/>
    <cellStyle name="20% - 輔色2 2 13 7 8" xfId="13996"/>
    <cellStyle name="20% - 輔色2 2 13 7 8 2" xfId="26072"/>
    <cellStyle name="20% - 輔色2 2 13 7 9" xfId="20048"/>
    <cellStyle name="20% - 輔色2 2 13 8" xfId="2143"/>
    <cellStyle name="20% - 輔色2 2 13 8 2" xfId="3228"/>
    <cellStyle name="20% - 輔色2 2 13 8 3" xfId="6045"/>
    <cellStyle name="20% - 輔色2 2 13 8 3 2" xfId="13329"/>
    <cellStyle name="20% - 輔色2 2 13 8 3 2 2" xfId="19353"/>
    <cellStyle name="20% - 輔色2 2 13 8 3 2 2 2" xfId="31429"/>
    <cellStyle name="20% - 輔色2 2 13 8 3 2 3" xfId="25405"/>
    <cellStyle name="20% - 輔色2 2 13 8 3 3" xfId="16341"/>
    <cellStyle name="20% - 輔色2 2 13 8 3 3 2" xfId="28417"/>
    <cellStyle name="20% - 輔色2 2 13 8 3 4" xfId="22393"/>
    <cellStyle name="20% - 輔色2 2 13 8 4" xfId="6627"/>
    <cellStyle name="20% - 輔色2 2 13 8 5" xfId="9122"/>
    <cellStyle name="20% - 輔色2 2 13 8 6" xfId="11829"/>
    <cellStyle name="20% - 輔色2 2 13 8 6 2" xfId="17853"/>
    <cellStyle name="20% - 輔色2 2 13 8 6 2 2" xfId="29929"/>
    <cellStyle name="20% - 輔色2 2 13 8 6 3" xfId="23905"/>
    <cellStyle name="20% - 輔色2 2 13 8 7" xfId="14841"/>
    <cellStyle name="20% - 輔色2 2 13 8 7 2" xfId="26917"/>
    <cellStyle name="20% - 輔色2 2 13 8 8" xfId="20893"/>
    <cellStyle name="20% - 輔色2 2 13 9" xfId="2514"/>
    <cellStyle name="20% - 輔色2 2 13 9 2" xfId="3229"/>
    <cellStyle name="20% - 輔色2 2 13 9 3" xfId="9121"/>
    <cellStyle name="20% - 輔色2 2 14" xfId="70"/>
    <cellStyle name="20% - 輔色2 2 14 10" xfId="2925"/>
    <cellStyle name="20% - 輔色2 2 14 10 2" xfId="3230"/>
    <cellStyle name="20% - 輔色2 2 14 10 3" xfId="9115"/>
    <cellStyle name="20% - 輔色2 2 14 11" xfId="1849"/>
    <cellStyle name="20% - 輔色2 2 14 11 2" xfId="3231"/>
    <cellStyle name="20% - 輔色2 2 14 11 3" xfId="5752"/>
    <cellStyle name="20% - 輔色2 2 14 11 3 2" xfId="13036"/>
    <cellStyle name="20% - 輔色2 2 14 11 3 2 2" xfId="19060"/>
    <cellStyle name="20% - 輔色2 2 14 11 3 2 2 2" xfId="31136"/>
    <cellStyle name="20% - 輔色2 2 14 11 3 2 3" xfId="25112"/>
    <cellStyle name="20% - 輔色2 2 14 11 3 3" xfId="16048"/>
    <cellStyle name="20% - 輔色2 2 14 11 3 3 2" xfId="28124"/>
    <cellStyle name="20% - 輔色2 2 14 11 3 4" xfId="22100"/>
    <cellStyle name="20% - 輔色2 2 14 11 4" xfId="6631"/>
    <cellStyle name="20% - 輔色2 2 14 11 5" xfId="9113"/>
    <cellStyle name="20% - 輔色2 2 14 11 6" xfId="11536"/>
    <cellStyle name="20% - 輔色2 2 14 11 6 2" xfId="17560"/>
    <cellStyle name="20% - 輔色2 2 14 11 6 2 2" xfId="29636"/>
    <cellStyle name="20% - 輔色2 2 14 11 6 3" xfId="23612"/>
    <cellStyle name="20% - 輔色2 2 14 11 7" xfId="14548"/>
    <cellStyle name="20% - 輔色2 2 14 11 7 2" xfId="26624"/>
    <cellStyle name="20% - 輔色2 2 14 11 8" xfId="20600"/>
    <cellStyle name="20% - 輔色2 2 14 12" xfId="4919"/>
    <cellStyle name="20% - 輔色2 2 14 12 2" xfId="12203"/>
    <cellStyle name="20% - 輔色2 2 14 12 2 2" xfId="18227"/>
    <cellStyle name="20% - 輔色2 2 14 12 2 2 2" xfId="30303"/>
    <cellStyle name="20% - 輔色2 2 14 12 2 3" xfId="24279"/>
    <cellStyle name="20% - 輔色2 2 14 12 3" xfId="15215"/>
    <cellStyle name="20% - 輔色2 2 14 12 3 2" xfId="27291"/>
    <cellStyle name="20% - 輔色2 2 14 12 4" xfId="21267"/>
    <cellStyle name="20% - 輔色2 2 14 13" xfId="9116"/>
    <cellStyle name="20% - 輔色2 2 14 14" xfId="10688"/>
    <cellStyle name="20% - 輔色2 2 14 14 2" xfId="16721"/>
    <cellStyle name="20% - 輔色2 2 14 14 2 2" xfId="28797"/>
    <cellStyle name="20% - 輔色2 2 14 14 3" xfId="22773"/>
    <cellStyle name="20% - 輔色2 2 14 15" xfId="13715"/>
    <cellStyle name="20% - 輔色2 2 14 15 2" xfId="25791"/>
    <cellStyle name="20% - 輔色2 2 14 16" xfId="19767"/>
    <cellStyle name="20% - 輔色2 2 14 2" xfId="97"/>
    <cellStyle name="20% - 輔色2 2 14 2 2" xfId="9110"/>
    <cellStyle name="20% - 輔色2 2 14 3" xfId="166"/>
    <cellStyle name="20% - 輔色2 2 14 3 10" xfId="9109"/>
    <cellStyle name="20% - 輔色2 2 14 3 11" xfId="10742"/>
    <cellStyle name="20% - 輔色2 2 14 3 11 2" xfId="16766"/>
    <cellStyle name="20% - 輔色2 2 14 3 11 2 2" xfId="28842"/>
    <cellStyle name="20% - 輔色2 2 14 3 11 3" xfId="22818"/>
    <cellStyle name="20% - 輔色2 2 14 3 12" xfId="13754"/>
    <cellStyle name="20% - 輔色2 2 14 3 12 2" xfId="25830"/>
    <cellStyle name="20% - 輔色2 2 14 3 13" xfId="19806"/>
    <cellStyle name="20% - 輔色2 2 14 3 2" xfId="252"/>
    <cellStyle name="20% - 輔色2 2 14 3 2 2" xfId="513"/>
    <cellStyle name="20% - 輔色2 2 14 3 2 2 2" xfId="1133"/>
    <cellStyle name="20% - 輔色2 2 14 3 2 2 2 2" xfId="9106"/>
    <cellStyle name="20% - 輔色2 2 14 3 2 2 3" xfId="9107"/>
    <cellStyle name="20% - 輔色2 2 14 3 2 3" xfId="9108"/>
    <cellStyle name="20% - 輔色2 2 14 3 3" xfId="417"/>
    <cellStyle name="20% - 輔色2 2 14 3 3 10" xfId="10892"/>
    <cellStyle name="20% - 輔色2 2 14 3 3 10 2" xfId="16916"/>
    <cellStyle name="20% - 輔色2 2 14 3 3 10 2 2" xfId="28992"/>
    <cellStyle name="20% - 輔色2 2 14 3 3 10 3" xfId="22968"/>
    <cellStyle name="20% - 輔色2 2 14 3 3 11" xfId="13904"/>
    <cellStyle name="20% - 輔色2 2 14 3 3 11 2" xfId="25980"/>
    <cellStyle name="20% - 輔色2 2 14 3 3 12" xfId="19956"/>
    <cellStyle name="20% - 輔色2 2 14 3 3 2" xfId="695"/>
    <cellStyle name="20% - 輔色2 2 14 3 3 2 2" xfId="1135"/>
    <cellStyle name="20% - 輔色2 2 14 3 3 2 2 2" xfId="9103"/>
    <cellStyle name="20% - 輔色2 2 14 3 3 2 3" xfId="9104"/>
    <cellStyle name="20% - 輔色2 2 14 3 3 3" xfId="1019"/>
    <cellStyle name="20% - 輔色2 2 14 3 3 3 2" xfId="2218"/>
    <cellStyle name="20% - 輔色2 2 14 3 3 3 2 2" xfId="3233"/>
    <cellStyle name="20% - 輔色2 2 14 3 3 3 2 3" xfId="6120"/>
    <cellStyle name="20% - 輔色2 2 14 3 3 3 2 3 2" xfId="13404"/>
    <cellStyle name="20% - 輔色2 2 14 3 3 3 2 3 2 2" xfId="19428"/>
    <cellStyle name="20% - 輔色2 2 14 3 3 3 2 3 2 2 2" xfId="31504"/>
    <cellStyle name="20% - 輔色2 2 14 3 3 3 2 3 2 3" xfId="25480"/>
    <cellStyle name="20% - 輔色2 2 14 3 3 3 2 3 3" xfId="16416"/>
    <cellStyle name="20% - 輔色2 2 14 3 3 3 2 3 3 2" xfId="28492"/>
    <cellStyle name="20% - 輔色2 2 14 3 3 3 2 3 4" xfId="22468"/>
    <cellStyle name="20% - 輔色2 2 14 3 3 3 2 4" xfId="6641"/>
    <cellStyle name="20% - 輔色2 2 14 3 3 3 2 5" xfId="9100"/>
    <cellStyle name="20% - 輔色2 2 14 3 3 3 2 6" xfId="11904"/>
    <cellStyle name="20% - 輔色2 2 14 3 3 3 2 6 2" xfId="17928"/>
    <cellStyle name="20% - 輔色2 2 14 3 3 3 2 6 2 2" xfId="30004"/>
    <cellStyle name="20% - 輔色2 2 14 3 3 3 2 6 3" xfId="23980"/>
    <cellStyle name="20% - 輔色2 2 14 3 3 3 2 7" xfId="14916"/>
    <cellStyle name="20% - 輔色2 2 14 3 3 3 2 7 2" xfId="26992"/>
    <cellStyle name="20% - 輔色2 2 14 3 3 3 2 8" xfId="20968"/>
    <cellStyle name="20% - 輔色2 2 14 3 3 3 3" xfId="3232"/>
    <cellStyle name="20% - 輔色2 2 14 3 3 3 4" xfId="5408"/>
    <cellStyle name="20% - 輔色2 2 14 3 3 3 4 2" xfId="12692"/>
    <cellStyle name="20% - 輔色2 2 14 3 3 3 4 2 2" xfId="18716"/>
    <cellStyle name="20% - 輔色2 2 14 3 3 3 4 2 2 2" xfId="30792"/>
    <cellStyle name="20% - 輔色2 2 14 3 3 3 4 2 3" xfId="24768"/>
    <cellStyle name="20% - 輔色2 2 14 3 3 3 4 3" xfId="15704"/>
    <cellStyle name="20% - 輔色2 2 14 3 3 3 4 3 2" xfId="27780"/>
    <cellStyle name="20% - 輔色2 2 14 3 3 3 4 4" xfId="21756"/>
    <cellStyle name="20% - 輔色2 2 14 3 3 3 5" xfId="6640"/>
    <cellStyle name="20% - 輔色2 2 14 3 3 3 6" xfId="9101"/>
    <cellStyle name="20% - 輔色2 2 14 3 3 3 7" xfId="11192"/>
    <cellStyle name="20% - 輔色2 2 14 3 3 3 7 2" xfId="17216"/>
    <cellStyle name="20% - 輔色2 2 14 3 3 3 7 2 2" xfId="29292"/>
    <cellStyle name="20% - 輔色2 2 14 3 3 3 7 3" xfId="23268"/>
    <cellStyle name="20% - 輔色2 2 14 3 3 3 8" xfId="14204"/>
    <cellStyle name="20% - 輔色2 2 14 3 3 3 8 2" xfId="26280"/>
    <cellStyle name="20% - 輔色2 2 14 3 3 3 9" xfId="20256"/>
    <cellStyle name="20% - 輔色2 2 14 3 3 4" xfId="1134"/>
    <cellStyle name="20% - 輔色2 2 14 3 3 4 2" xfId="1958"/>
    <cellStyle name="20% - 輔色2 2 14 3 3 4 2 2" xfId="3234"/>
    <cellStyle name="20% - 輔色2 2 14 3 3 4 2 3" xfId="5860"/>
    <cellStyle name="20% - 輔色2 2 14 3 3 4 2 3 2" xfId="13144"/>
    <cellStyle name="20% - 輔色2 2 14 3 3 4 2 3 2 2" xfId="19168"/>
    <cellStyle name="20% - 輔色2 2 14 3 3 4 2 3 2 2 2" xfId="31244"/>
    <cellStyle name="20% - 輔色2 2 14 3 3 4 2 3 2 3" xfId="25220"/>
    <cellStyle name="20% - 輔色2 2 14 3 3 4 2 3 3" xfId="16156"/>
    <cellStyle name="20% - 輔色2 2 14 3 3 4 2 3 3 2" xfId="28232"/>
    <cellStyle name="20% - 輔色2 2 14 3 3 4 2 3 4" xfId="22208"/>
    <cellStyle name="20% - 輔色2 2 14 3 3 4 2 4" xfId="6643"/>
    <cellStyle name="20% - 輔色2 2 14 3 3 4 2 5" xfId="9095"/>
    <cellStyle name="20% - 輔色2 2 14 3 3 4 2 6" xfId="11644"/>
    <cellStyle name="20% - 輔色2 2 14 3 3 4 2 6 2" xfId="17668"/>
    <cellStyle name="20% - 輔色2 2 14 3 3 4 2 6 2 2" xfId="29744"/>
    <cellStyle name="20% - 輔色2 2 14 3 3 4 2 6 3" xfId="23720"/>
    <cellStyle name="20% - 輔色2 2 14 3 3 4 2 7" xfId="14656"/>
    <cellStyle name="20% - 輔色2 2 14 3 3 4 2 7 2" xfId="26732"/>
    <cellStyle name="20% - 輔色2 2 14 3 3 4 2 8" xfId="20708"/>
    <cellStyle name="20% - 輔色2 2 14 3 3 4 3" xfId="9099"/>
    <cellStyle name="20% - 輔色2 2 14 3 3 5" xfId="2527"/>
    <cellStyle name="20% - 輔色2 2 14 3 3 5 2" xfId="3235"/>
    <cellStyle name="20% - 輔色2 2 14 3 3 5 3" xfId="9094"/>
    <cellStyle name="20% - 輔色2 2 14 3 3 6" xfId="2920"/>
    <cellStyle name="20% - 輔色2 2 14 3 3 6 2" xfId="3236"/>
    <cellStyle name="20% - 輔色2 2 14 3 3 6 3" xfId="9092"/>
    <cellStyle name="20% - 輔色2 2 14 3 3 7" xfId="1660"/>
    <cellStyle name="20% - 輔色2 2 14 3 3 7 2" xfId="3237"/>
    <cellStyle name="20% - 輔色2 2 14 3 3 7 3" xfId="5563"/>
    <cellStyle name="20% - 輔色2 2 14 3 3 7 3 2" xfId="12847"/>
    <cellStyle name="20% - 輔色2 2 14 3 3 7 3 2 2" xfId="18871"/>
    <cellStyle name="20% - 輔色2 2 14 3 3 7 3 2 2 2" xfId="30947"/>
    <cellStyle name="20% - 輔色2 2 14 3 3 7 3 2 3" xfId="24923"/>
    <cellStyle name="20% - 輔色2 2 14 3 3 7 3 3" xfId="15859"/>
    <cellStyle name="20% - 輔色2 2 14 3 3 7 3 3 2" xfId="27935"/>
    <cellStyle name="20% - 輔色2 2 14 3 3 7 3 4" xfId="21911"/>
    <cellStyle name="20% - 輔色2 2 14 3 3 7 4" xfId="6646"/>
    <cellStyle name="20% - 輔色2 2 14 3 3 7 5" xfId="9091"/>
    <cellStyle name="20% - 輔色2 2 14 3 3 7 6" xfId="11347"/>
    <cellStyle name="20% - 輔色2 2 14 3 3 7 6 2" xfId="17371"/>
    <cellStyle name="20% - 輔色2 2 14 3 3 7 6 2 2" xfId="29447"/>
    <cellStyle name="20% - 輔色2 2 14 3 3 7 6 3" xfId="23423"/>
    <cellStyle name="20% - 輔色2 2 14 3 3 7 7" xfId="14359"/>
    <cellStyle name="20% - 輔色2 2 14 3 3 7 7 2" xfId="26435"/>
    <cellStyle name="20% - 輔色2 2 14 3 3 7 8" xfId="20411"/>
    <cellStyle name="20% - 輔色2 2 14 3 3 8" xfId="5108"/>
    <cellStyle name="20% - 輔色2 2 14 3 3 8 2" xfId="12392"/>
    <cellStyle name="20% - 輔色2 2 14 3 3 8 2 2" xfId="18416"/>
    <cellStyle name="20% - 輔色2 2 14 3 3 8 2 2 2" xfId="30492"/>
    <cellStyle name="20% - 輔色2 2 14 3 3 8 2 3" xfId="24468"/>
    <cellStyle name="20% - 輔色2 2 14 3 3 8 3" xfId="15404"/>
    <cellStyle name="20% - 輔色2 2 14 3 3 8 3 2" xfId="27480"/>
    <cellStyle name="20% - 輔色2 2 14 3 3 8 4" xfId="21456"/>
    <cellStyle name="20% - 輔色2 2 14 3 3 9" xfId="9105"/>
    <cellStyle name="20% - 輔色2 2 14 3 4" xfId="869"/>
    <cellStyle name="20% - 輔色2 2 14 3 4 2" xfId="2005"/>
    <cellStyle name="20% - 輔色2 2 14 3 4 2 2" xfId="3239"/>
    <cellStyle name="20% - 輔色2 2 14 3 4 2 3" xfId="5907"/>
    <cellStyle name="20% - 輔色2 2 14 3 4 2 3 2" xfId="13191"/>
    <cellStyle name="20% - 輔色2 2 14 3 4 2 3 2 2" xfId="19215"/>
    <cellStyle name="20% - 輔色2 2 14 3 4 2 3 2 2 2" xfId="31291"/>
    <cellStyle name="20% - 輔色2 2 14 3 4 2 3 2 3" xfId="25267"/>
    <cellStyle name="20% - 輔色2 2 14 3 4 2 3 3" xfId="16203"/>
    <cellStyle name="20% - 輔色2 2 14 3 4 2 3 3 2" xfId="28279"/>
    <cellStyle name="20% - 輔色2 2 14 3 4 2 3 4" xfId="22255"/>
    <cellStyle name="20% - 輔色2 2 14 3 4 2 4" xfId="6648"/>
    <cellStyle name="20% - 輔色2 2 14 3 4 2 5" xfId="9086"/>
    <cellStyle name="20% - 輔色2 2 14 3 4 2 6" xfId="11691"/>
    <cellStyle name="20% - 輔色2 2 14 3 4 2 6 2" xfId="17715"/>
    <cellStyle name="20% - 輔色2 2 14 3 4 2 6 2 2" xfId="29791"/>
    <cellStyle name="20% - 輔色2 2 14 3 4 2 6 3" xfId="23767"/>
    <cellStyle name="20% - 輔色2 2 14 3 4 2 7" xfId="14703"/>
    <cellStyle name="20% - 輔色2 2 14 3 4 2 7 2" xfId="26779"/>
    <cellStyle name="20% - 輔色2 2 14 3 4 2 8" xfId="20755"/>
    <cellStyle name="20% - 輔色2 2 14 3 4 3" xfId="3238"/>
    <cellStyle name="20% - 輔色2 2 14 3 4 4" xfId="5258"/>
    <cellStyle name="20% - 輔色2 2 14 3 4 4 2" xfId="12542"/>
    <cellStyle name="20% - 輔色2 2 14 3 4 4 2 2" xfId="18566"/>
    <cellStyle name="20% - 輔色2 2 14 3 4 4 2 2 2" xfId="30642"/>
    <cellStyle name="20% - 輔色2 2 14 3 4 4 2 3" xfId="24618"/>
    <cellStyle name="20% - 輔色2 2 14 3 4 4 3" xfId="15554"/>
    <cellStyle name="20% - 輔色2 2 14 3 4 4 3 2" xfId="27630"/>
    <cellStyle name="20% - 輔色2 2 14 3 4 4 4" xfId="21606"/>
    <cellStyle name="20% - 輔色2 2 14 3 4 5" xfId="6647"/>
    <cellStyle name="20% - 輔色2 2 14 3 4 6" xfId="9089"/>
    <cellStyle name="20% - 輔色2 2 14 3 4 7" xfId="11042"/>
    <cellStyle name="20% - 輔色2 2 14 3 4 7 2" xfId="17066"/>
    <cellStyle name="20% - 輔色2 2 14 3 4 7 2 2" xfId="29142"/>
    <cellStyle name="20% - 輔色2 2 14 3 4 7 3" xfId="23118"/>
    <cellStyle name="20% - 輔色2 2 14 3 4 8" xfId="14054"/>
    <cellStyle name="20% - 輔色2 2 14 3 4 8 2" xfId="26130"/>
    <cellStyle name="20% - 輔色2 2 14 3 4 9" xfId="20106"/>
    <cellStyle name="20% - 輔色2 2 14 3 5" xfId="2383"/>
    <cellStyle name="20% - 輔色2 2 14 3 5 2" xfId="3240"/>
    <cellStyle name="20% - 輔色2 2 14 3 5 3" xfId="6285"/>
    <cellStyle name="20% - 輔色2 2 14 3 5 3 2" xfId="13569"/>
    <cellStyle name="20% - 輔色2 2 14 3 5 3 2 2" xfId="19593"/>
    <cellStyle name="20% - 輔色2 2 14 3 5 3 2 2 2" xfId="31669"/>
    <cellStyle name="20% - 輔色2 2 14 3 5 3 2 3" xfId="25645"/>
    <cellStyle name="20% - 輔色2 2 14 3 5 3 3" xfId="16581"/>
    <cellStyle name="20% - 輔色2 2 14 3 5 3 3 2" xfId="28657"/>
    <cellStyle name="20% - 輔色2 2 14 3 5 3 4" xfId="22633"/>
    <cellStyle name="20% - 輔色2 2 14 3 5 4" xfId="6649"/>
    <cellStyle name="20% - 輔色2 2 14 3 5 5" xfId="9085"/>
    <cellStyle name="20% - 輔色2 2 14 3 5 6" xfId="12069"/>
    <cellStyle name="20% - 輔色2 2 14 3 5 6 2" xfId="18093"/>
    <cellStyle name="20% - 輔色2 2 14 3 5 6 2 2" xfId="30169"/>
    <cellStyle name="20% - 輔色2 2 14 3 5 6 3" xfId="24145"/>
    <cellStyle name="20% - 輔色2 2 14 3 5 7" xfId="15081"/>
    <cellStyle name="20% - 輔色2 2 14 3 5 7 2" xfId="27157"/>
    <cellStyle name="20% - 輔色2 2 14 3 5 8" xfId="21133"/>
    <cellStyle name="20% - 輔色2 2 14 3 6" xfId="2525"/>
    <cellStyle name="20% - 輔色2 2 14 3 6 2" xfId="3241"/>
    <cellStyle name="20% - 輔色2 2 14 3 6 3" xfId="9084"/>
    <cellStyle name="20% - 輔色2 2 14 3 7" xfId="2923"/>
    <cellStyle name="20% - 輔色2 2 14 3 7 2" xfId="3242"/>
    <cellStyle name="20% - 輔色2 2 14 3 7 3" xfId="9082"/>
    <cellStyle name="20% - 輔色2 2 14 3 8" xfId="1810"/>
    <cellStyle name="20% - 輔色2 2 14 3 8 2" xfId="3243"/>
    <cellStyle name="20% - 輔色2 2 14 3 8 3" xfId="5713"/>
    <cellStyle name="20% - 輔色2 2 14 3 8 3 2" xfId="12997"/>
    <cellStyle name="20% - 輔色2 2 14 3 8 3 2 2" xfId="19021"/>
    <cellStyle name="20% - 輔色2 2 14 3 8 3 2 2 2" xfId="31097"/>
    <cellStyle name="20% - 輔色2 2 14 3 8 3 2 3" xfId="25073"/>
    <cellStyle name="20% - 輔色2 2 14 3 8 3 3" xfId="16009"/>
    <cellStyle name="20% - 輔色2 2 14 3 8 3 3 2" xfId="28085"/>
    <cellStyle name="20% - 輔色2 2 14 3 8 3 4" xfId="22061"/>
    <cellStyle name="20% - 輔色2 2 14 3 8 4" xfId="6652"/>
    <cellStyle name="20% - 輔色2 2 14 3 8 5" xfId="9081"/>
    <cellStyle name="20% - 輔色2 2 14 3 8 6" xfId="11497"/>
    <cellStyle name="20% - 輔色2 2 14 3 8 6 2" xfId="17521"/>
    <cellStyle name="20% - 輔色2 2 14 3 8 6 2 2" xfId="29597"/>
    <cellStyle name="20% - 輔色2 2 14 3 8 6 3" xfId="23573"/>
    <cellStyle name="20% - 輔色2 2 14 3 8 7" xfId="14509"/>
    <cellStyle name="20% - 輔色2 2 14 3 8 7 2" xfId="26585"/>
    <cellStyle name="20% - 輔色2 2 14 3 8 8" xfId="20561"/>
    <cellStyle name="20% - 輔色2 2 14 3 9" xfId="4958"/>
    <cellStyle name="20% - 輔色2 2 14 3 9 2" xfId="12242"/>
    <cellStyle name="20% - 輔色2 2 14 3 9 2 2" xfId="18266"/>
    <cellStyle name="20% - 輔色2 2 14 3 9 2 2 2" xfId="30342"/>
    <cellStyle name="20% - 輔色2 2 14 3 9 2 3" xfId="24318"/>
    <cellStyle name="20% - 輔色2 2 14 3 9 3" xfId="15254"/>
    <cellStyle name="20% - 輔色2 2 14 3 9 3 2" xfId="27330"/>
    <cellStyle name="20% - 輔色2 2 14 3 9 4" xfId="21306"/>
    <cellStyle name="20% - 輔色2 2 14 4" xfId="227"/>
    <cellStyle name="20% - 輔色2 2 14 4 10" xfId="9076"/>
    <cellStyle name="20% - 輔色2 2 14 4 11" xfId="10803"/>
    <cellStyle name="20% - 輔色2 2 14 4 11 2" xfId="16827"/>
    <cellStyle name="20% - 輔色2 2 14 4 11 2 2" xfId="28903"/>
    <cellStyle name="20% - 輔色2 2 14 4 11 3" xfId="22879"/>
    <cellStyle name="20% - 輔色2 2 14 4 12" xfId="13815"/>
    <cellStyle name="20% - 輔色2 2 14 4 12 2" xfId="25891"/>
    <cellStyle name="20% - 輔色2 2 14 4 13" xfId="19867"/>
    <cellStyle name="20% - 輔色2 2 14 4 2" xfId="253"/>
    <cellStyle name="20% - 輔色2 2 14 4 2 2" xfId="514"/>
    <cellStyle name="20% - 輔色2 2 14 4 2 2 2" xfId="1136"/>
    <cellStyle name="20% - 輔色2 2 14 4 2 2 2 2" xfId="9070"/>
    <cellStyle name="20% - 輔色2 2 14 4 2 2 3" xfId="9073"/>
    <cellStyle name="20% - 輔色2 2 14 4 2 3" xfId="9075"/>
    <cellStyle name="20% - 輔色2 2 14 4 3" xfId="478"/>
    <cellStyle name="20% - 輔色2 2 14 4 3 10" xfId="10953"/>
    <cellStyle name="20% - 輔色2 2 14 4 3 10 2" xfId="16977"/>
    <cellStyle name="20% - 輔色2 2 14 4 3 10 2 2" xfId="29053"/>
    <cellStyle name="20% - 輔色2 2 14 4 3 10 3" xfId="23029"/>
    <cellStyle name="20% - 輔色2 2 14 4 3 11" xfId="13965"/>
    <cellStyle name="20% - 輔色2 2 14 4 3 11 2" xfId="26041"/>
    <cellStyle name="20% - 輔色2 2 14 4 3 12" xfId="20017"/>
    <cellStyle name="20% - 輔色2 2 14 4 3 2" xfId="694"/>
    <cellStyle name="20% - 輔色2 2 14 4 3 2 2" xfId="1138"/>
    <cellStyle name="20% - 輔色2 2 14 4 3 2 2 2" xfId="9067"/>
    <cellStyle name="20% - 輔色2 2 14 4 3 2 3" xfId="9068"/>
    <cellStyle name="20% - 輔色2 2 14 4 3 3" xfId="1080"/>
    <cellStyle name="20% - 輔色2 2 14 4 3 3 2" xfId="2279"/>
    <cellStyle name="20% - 輔色2 2 14 4 3 3 2 2" xfId="3245"/>
    <cellStyle name="20% - 輔色2 2 14 4 3 3 2 3" xfId="6181"/>
    <cellStyle name="20% - 輔色2 2 14 4 3 3 2 3 2" xfId="13465"/>
    <cellStyle name="20% - 輔色2 2 14 4 3 3 2 3 2 2" xfId="19489"/>
    <cellStyle name="20% - 輔色2 2 14 4 3 3 2 3 2 2 2" xfId="31565"/>
    <cellStyle name="20% - 輔色2 2 14 4 3 3 2 3 2 3" xfId="25541"/>
    <cellStyle name="20% - 輔色2 2 14 4 3 3 2 3 3" xfId="16477"/>
    <cellStyle name="20% - 輔色2 2 14 4 3 3 2 3 3 2" xfId="28553"/>
    <cellStyle name="20% - 輔色2 2 14 4 3 3 2 3 4" xfId="22529"/>
    <cellStyle name="20% - 輔色2 2 14 4 3 3 2 4" xfId="6661"/>
    <cellStyle name="20% - 輔色2 2 14 4 3 3 2 5" xfId="9065"/>
    <cellStyle name="20% - 輔色2 2 14 4 3 3 2 6" xfId="11965"/>
    <cellStyle name="20% - 輔色2 2 14 4 3 3 2 6 2" xfId="17989"/>
    <cellStyle name="20% - 輔色2 2 14 4 3 3 2 6 2 2" xfId="30065"/>
    <cellStyle name="20% - 輔色2 2 14 4 3 3 2 6 3" xfId="24041"/>
    <cellStyle name="20% - 輔色2 2 14 4 3 3 2 7" xfId="14977"/>
    <cellStyle name="20% - 輔色2 2 14 4 3 3 2 7 2" xfId="27053"/>
    <cellStyle name="20% - 輔色2 2 14 4 3 3 2 8" xfId="21029"/>
    <cellStyle name="20% - 輔色2 2 14 4 3 3 3" xfId="3244"/>
    <cellStyle name="20% - 輔色2 2 14 4 3 3 4" xfId="5469"/>
    <cellStyle name="20% - 輔色2 2 14 4 3 3 4 2" xfId="12753"/>
    <cellStyle name="20% - 輔色2 2 14 4 3 3 4 2 2" xfId="18777"/>
    <cellStyle name="20% - 輔色2 2 14 4 3 3 4 2 2 2" xfId="30853"/>
    <cellStyle name="20% - 輔色2 2 14 4 3 3 4 2 3" xfId="24829"/>
    <cellStyle name="20% - 輔色2 2 14 4 3 3 4 3" xfId="15765"/>
    <cellStyle name="20% - 輔色2 2 14 4 3 3 4 3 2" xfId="27841"/>
    <cellStyle name="20% - 輔色2 2 14 4 3 3 4 4" xfId="21817"/>
    <cellStyle name="20% - 輔色2 2 14 4 3 3 5" xfId="6660"/>
    <cellStyle name="20% - 輔色2 2 14 4 3 3 6" xfId="9066"/>
    <cellStyle name="20% - 輔色2 2 14 4 3 3 7" xfId="11253"/>
    <cellStyle name="20% - 輔色2 2 14 4 3 3 7 2" xfId="17277"/>
    <cellStyle name="20% - 輔色2 2 14 4 3 3 7 2 2" xfId="29353"/>
    <cellStyle name="20% - 輔色2 2 14 4 3 3 7 3" xfId="23329"/>
    <cellStyle name="20% - 輔色2 2 14 4 3 3 8" xfId="14265"/>
    <cellStyle name="20% - 輔色2 2 14 4 3 3 8 2" xfId="26341"/>
    <cellStyle name="20% - 輔色2 2 14 4 3 3 9" xfId="20317"/>
    <cellStyle name="20% - 輔色2 2 14 4 3 4" xfId="1137"/>
    <cellStyle name="20% - 輔色2 2 14 4 3 4 2" xfId="2432"/>
    <cellStyle name="20% - 輔色2 2 14 4 3 4 2 2" xfId="3246"/>
    <cellStyle name="20% - 輔色2 2 14 4 3 4 2 3" xfId="6334"/>
    <cellStyle name="20% - 輔色2 2 14 4 3 4 2 3 2" xfId="13618"/>
    <cellStyle name="20% - 輔色2 2 14 4 3 4 2 3 2 2" xfId="19642"/>
    <cellStyle name="20% - 輔色2 2 14 4 3 4 2 3 2 2 2" xfId="31718"/>
    <cellStyle name="20% - 輔色2 2 14 4 3 4 2 3 2 3" xfId="25694"/>
    <cellStyle name="20% - 輔色2 2 14 4 3 4 2 3 3" xfId="16630"/>
    <cellStyle name="20% - 輔色2 2 14 4 3 4 2 3 3 2" xfId="28706"/>
    <cellStyle name="20% - 輔色2 2 14 4 3 4 2 3 4" xfId="22682"/>
    <cellStyle name="20% - 輔色2 2 14 4 3 4 2 4" xfId="6663"/>
    <cellStyle name="20% - 輔色2 2 14 4 3 4 2 5" xfId="9062"/>
    <cellStyle name="20% - 輔色2 2 14 4 3 4 2 6" xfId="12118"/>
    <cellStyle name="20% - 輔色2 2 14 4 3 4 2 6 2" xfId="18142"/>
    <cellStyle name="20% - 輔色2 2 14 4 3 4 2 6 2 2" xfId="30218"/>
    <cellStyle name="20% - 輔色2 2 14 4 3 4 2 6 3" xfId="24194"/>
    <cellStyle name="20% - 輔色2 2 14 4 3 4 2 7" xfId="15130"/>
    <cellStyle name="20% - 輔色2 2 14 4 3 4 2 7 2" xfId="27206"/>
    <cellStyle name="20% - 輔色2 2 14 4 3 4 2 8" xfId="21182"/>
    <cellStyle name="20% - 輔色2 2 14 4 3 4 3" xfId="9064"/>
    <cellStyle name="20% - 輔色2 2 14 4 3 5" xfId="2530"/>
    <cellStyle name="20% - 輔色2 2 14 4 3 5 2" xfId="3247"/>
    <cellStyle name="20% - 輔色2 2 14 4 3 5 3" xfId="9061"/>
    <cellStyle name="20% - 輔色2 2 14 4 3 6" xfId="2915"/>
    <cellStyle name="20% - 輔色2 2 14 4 3 6 2" xfId="3248"/>
    <cellStyle name="20% - 輔色2 2 14 4 3 6 3" xfId="9056"/>
    <cellStyle name="20% - 輔色2 2 14 4 3 7" xfId="1599"/>
    <cellStyle name="20% - 輔色2 2 14 4 3 7 2" xfId="3249"/>
    <cellStyle name="20% - 輔色2 2 14 4 3 7 3" xfId="5502"/>
    <cellStyle name="20% - 輔色2 2 14 4 3 7 3 2" xfId="12786"/>
    <cellStyle name="20% - 輔色2 2 14 4 3 7 3 2 2" xfId="18810"/>
    <cellStyle name="20% - 輔色2 2 14 4 3 7 3 2 2 2" xfId="30886"/>
    <cellStyle name="20% - 輔色2 2 14 4 3 7 3 2 3" xfId="24862"/>
    <cellStyle name="20% - 輔色2 2 14 4 3 7 3 3" xfId="15798"/>
    <cellStyle name="20% - 輔色2 2 14 4 3 7 3 3 2" xfId="27874"/>
    <cellStyle name="20% - 輔色2 2 14 4 3 7 3 4" xfId="21850"/>
    <cellStyle name="20% - 輔色2 2 14 4 3 7 4" xfId="6666"/>
    <cellStyle name="20% - 輔色2 2 14 4 3 7 5" xfId="9055"/>
    <cellStyle name="20% - 輔色2 2 14 4 3 7 6" xfId="11286"/>
    <cellStyle name="20% - 輔色2 2 14 4 3 7 6 2" xfId="17310"/>
    <cellStyle name="20% - 輔色2 2 14 4 3 7 6 2 2" xfId="29386"/>
    <cellStyle name="20% - 輔色2 2 14 4 3 7 6 3" xfId="23362"/>
    <cellStyle name="20% - 輔色2 2 14 4 3 7 7" xfId="14298"/>
    <cellStyle name="20% - 輔色2 2 14 4 3 7 7 2" xfId="26374"/>
    <cellStyle name="20% - 輔色2 2 14 4 3 7 8" xfId="20350"/>
    <cellStyle name="20% - 輔色2 2 14 4 3 8" xfId="5169"/>
    <cellStyle name="20% - 輔色2 2 14 4 3 8 2" xfId="12453"/>
    <cellStyle name="20% - 輔色2 2 14 4 3 8 2 2" xfId="18477"/>
    <cellStyle name="20% - 輔色2 2 14 4 3 8 2 2 2" xfId="30553"/>
    <cellStyle name="20% - 輔色2 2 14 4 3 8 2 3" xfId="24529"/>
    <cellStyle name="20% - 輔色2 2 14 4 3 8 3" xfId="15465"/>
    <cellStyle name="20% - 輔色2 2 14 4 3 8 3 2" xfId="27541"/>
    <cellStyle name="20% - 輔色2 2 14 4 3 8 4" xfId="21517"/>
    <cellStyle name="20% - 輔色2 2 14 4 3 9" xfId="9069"/>
    <cellStyle name="20% - 輔色2 2 14 4 4" xfId="930"/>
    <cellStyle name="20% - 輔色2 2 14 4 4 2" xfId="2066"/>
    <cellStyle name="20% - 輔色2 2 14 4 4 2 2" xfId="3251"/>
    <cellStyle name="20% - 輔色2 2 14 4 4 2 3" xfId="5968"/>
    <cellStyle name="20% - 輔色2 2 14 4 4 2 3 2" xfId="13252"/>
    <cellStyle name="20% - 輔色2 2 14 4 4 2 3 2 2" xfId="19276"/>
    <cellStyle name="20% - 輔色2 2 14 4 4 2 3 2 2 2" xfId="31352"/>
    <cellStyle name="20% - 輔色2 2 14 4 4 2 3 2 3" xfId="25328"/>
    <cellStyle name="20% - 輔色2 2 14 4 4 2 3 3" xfId="16264"/>
    <cellStyle name="20% - 輔色2 2 14 4 4 2 3 3 2" xfId="28340"/>
    <cellStyle name="20% - 輔色2 2 14 4 4 2 3 4" xfId="22316"/>
    <cellStyle name="20% - 輔色2 2 14 4 4 2 4" xfId="6668"/>
    <cellStyle name="20% - 輔色2 2 14 4 4 2 5" xfId="9050"/>
    <cellStyle name="20% - 輔色2 2 14 4 4 2 6" xfId="11752"/>
    <cellStyle name="20% - 輔色2 2 14 4 4 2 6 2" xfId="17776"/>
    <cellStyle name="20% - 輔色2 2 14 4 4 2 6 2 2" xfId="29852"/>
    <cellStyle name="20% - 輔色2 2 14 4 4 2 6 3" xfId="23828"/>
    <cellStyle name="20% - 輔色2 2 14 4 4 2 7" xfId="14764"/>
    <cellStyle name="20% - 輔色2 2 14 4 4 2 7 2" xfId="26840"/>
    <cellStyle name="20% - 輔色2 2 14 4 4 2 8" xfId="20816"/>
    <cellStyle name="20% - 輔色2 2 14 4 4 3" xfId="3250"/>
    <cellStyle name="20% - 輔色2 2 14 4 4 4" xfId="5319"/>
    <cellStyle name="20% - 輔色2 2 14 4 4 4 2" xfId="12603"/>
    <cellStyle name="20% - 輔色2 2 14 4 4 4 2 2" xfId="18627"/>
    <cellStyle name="20% - 輔色2 2 14 4 4 4 2 2 2" xfId="30703"/>
    <cellStyle name="20% - 輔色2 2 14 4 4 4 2 3" xfId="24679"/>
    <cellStyle name="20% - 輔色2 2 14 4 4 4 3" xfId="15615"/>
    <cellStyle name="20% - 輔色2 2 14 4 4 4 3 2" xfId="27691"/>
    <cellStyle name="20% - 輔色2 2 14 4 4 4 4" xfId="21667"/>
    <cellStyle name="20% - 輔色2 2 14 4 4 5" xfId="6667"/>
    <cellStyle name="20% - 輔色2 2 14 4 4 6" xfId="9053"/>
    <cellStyle name="20% - 輔色2 2 14 4 4 7" xfId="11103"/>
    <cellStyle name="20% - 輔色2 2 14 4 4 7 2" xfId="17127"/>
    <cellStyle name="20% - 輔色2 2 14 4 4 7 2 2" xfId="29203"/>
    <cellStyle name="20% - 輔色2 2 14 4 4 7 3" xfId="23179"/>
    <cellStyle name="20% - 輔色2 2 14 4 4 8" xfId="14115"/>
    <cellStyle name="20% - 輔色2 2 14 4 4 8 2" xfId="26191"/>
    <cellStyle name="20% - 輔色2 2 14 4 4 9" xfId="20167"/>
    <cellStyle name="20% - 輔色2 2 14 4 5" xfId="2117"/>
    <cellStyle name="20% - 輔色2 2 14 4 5 2" xfId="3252"/>
    <cellStyle name="20% - 輔色2 2 14 4 5 3" xfId="6019"/>
    <cellStyle name="20% - 輔色2 2 14 4 5 3 2" xfId="13303"/>
    <cellStyle name="20% - 輔色2 2 14 4 5 3 2 2" xfId="19327"/>
    <cellStyle name="20% - 輔色2 2 14 4 5 3 2 2 2" xfId="31403"/>
    <cellStyle name="20% - 輔色2 2 14 4 5 3 2 3" xfId="25379"/>
    <cellStyle name="20% - 輔色2 2 14 4 5 3 3" xfId="16315"/>
    <cellStyle name="20% - 輔色2 2 14 4 5 3 3 2" xfId="28391"/>
    <cellStyle name="20% - 輔色2 2 14 4 5 3 4" xfId="22367"/>
    <cellStyle name="20% - 輔色2 2 14 4 5 4" xfId="6669"/>
    <cellStyle name="20% - 輔色2 2 14 4 5 5" xfId="9049"/>
    <cellStyle name="20% - 輔色2 2 14 4 5 6" xfId="11803"/>
    <cellStyle name="20% - 輔色2 2 14 4 5 6 2" xfId="17827"/>
    <cellStyle name="20% - 輔色2 2 14 4 5 6 2 2" xfId="29903"/>
    <cellStyle name="20% - 輔色2 2 14 4 5 6 3" xfId="23879"/>
    <cellStyle name="20% - 輔色2 2 14 4 5 7" xfId="14815"/>
    <cellStyle name="20% - 輔色2 2 14 4 5 7 2" xfId="26891"/>
    <cellStyle name="20% - 輔色2 2 14 4 5 8" xfId="20867"/>
    <cellStyle name="20% - 輔色2 2 14 4 6" xfId="2528"/>
    <cellStyle name="20% - 輔色2 2 14 4 6 2" xfId="3253"/>
    <cellStyle name="20% - 輔色2 2 14 4 6 3" xfId="9048"/>
    <cellStyle name="20% - 輔色2 2 14 4 7" xfId="2918"/>
    <cellStyle name="20% - 輔色2 2 14 4 7 2" xfId="3254"/>
    <cellStyle name="20% - 輔色2 2 14 4 7 3" xfId="9047"/>
    <cellStyle name="20% - 輔色2 2 14 4 8" xfId="1749"/>
    <cellStyle name="20% - 輔色2 2 14 4 8 2" xfId="3255"/>
    <cellStyle name="20% - 輔色2 2 14 4 8 3" xfId="5652"/>
    <cellStyle name="20% - 輔色2 2 14 4 8 3 2" xfId="12936"/>
    <cellStyle name="20% - 輔色2 2 14 4 8 3 2 2" xfId="18960"/>
    <cellStyle name="20% - 輔色2 2 14 4 8 3 2 2 2" xfId="31036"/>
    <cellStyle name="20% - 輔色2 2 14 4 8 3 2 3" xfId="25012"/>
    <cellStyle name="20% - 輔色2 2 14 4 8 3 3" xfId="15948"/>
    <cellStyle name="20% - 輔色2 2 14 4 8 3 3 2" xfId="28024"/>
    <cellStyle name="20% - 輔色2 2 14 4 8 3 4" xfId="22000"/>
    <cellStyle name="20% - 輔色2 2 14 4 8 4" xfId="6672"/>
    <cellStyle name="20% - 輔色2 2 14 4 8 5" xfId="9046"/>
    <cellStyle name="20% - 輔色2 2 14 4 8 6" xfId="11436"/>
    <cellStyle name="20% - 輔色2 2 14 4 8 6 2" xfId="17460"/>
    <cellStyle name="20% - 輔色2 2 14 4 8 6 2 2" xfId="29536"/>
    <cellStyle name="20% - 輔色2 2 14 4 8 6 3" xfId="23512"/>
    <cellStyle name="20% - 輔色2 2 14 4 8 7" xfId="14448"/>
    <cellStyle name="20% - 輔色2 2 14 4 8 7 2" xfId="26524"/>
    <cellStyle name="20% - 輔色2 2 14 4 8 8" xfId="20500"/>
    <cellStyle name="20% - 輔色2 2 14 4 9" xfId="5019"/>
    <cellStyle name="20% - 輔色2 2 14 4 9 2" xfId="12303"/>
    <cellStyle name="20% - 輔色2 2 14 4 9 2 2" xfId="18327"/>
    <cellStyle name="20% - 輔色2 2 14 4 9 2 2 2" xfId="30403"/>
    <cellStyle name="20% - 輔色2 2 14 4 9 2 3" xfId="24379"/>
    <cellStyle name="20% - 輔色2 2 14 4 9 3" xfId="15315"/>
    <cellStyle name="20% - 輔色2 2 14 4 9 3 2" xfId="27391"/>
    <cellStyle name="20% - 輔色2 2 14 4 9 4" xfId="21367"/>
    <cellStyle name="20% - 輔色2 2 14 5" xfId="378"/>
    <cellStyle name="20% - 輔色2 2 14 5 10" xfId="10853"/>
    <cellStyle name="20% - 輔色2 2 14 5 10 2" xfId="16877"/>
    <cellStyle name="20% - 輔色2 2 14 5 10 2 2" xfId="28953"/>
    <cellStyle name="20% - 輔色2 2 14 5 10 3" xfId="22929"/>
    <cellStyle name="20% - 輔色2 2 14 5 11" xfId="13865"/>
    <cellStyle name="20% - 輔色2 2 14 5 11 2" xfId="25941"/>
    <cellStyle name="20% - 輔色2 2 14 5 12" xfId="19917"/>
    <cellStyle name="20% - 輔色2 2 14 5 2" xfId="512"/>
    <cellStyle name="20% - 輔色2 2 14 5 2 2" xfId="1140"/>
    <cellStyle name="20% - 輔色2 2 14 5 2 2 2" xfId="9043"/>
    <cellStyle name="20% - 輔色2 2 14 5 2 3" xfId="9044"/>
    <cellStyle name="20% - 輔色2 2 14 5 3" xfId="980"/>
    <cellStyle name="20% - 輔色2 2 14 5 3 2" xfId="2179"/>
    <cellStyle name="20% - 輔色2 2 14 5 3 2 2" xfId="3257"/>
    <cellStyle name="20% - 輔色2 2 14 5 3 2 3" xfId="6081"/>
    <cellStyle name="20% - 輔色2 2 14 5 3 2 3 2" xfId="13365"/>
    <cellStyle name="20% - 輔色2 2 14 5 3 2 3 2 2" xfId="19389"/>
    <cellStyle name="20% - 輔色2 2 14 5 3 2 3 2 2 2" xfId="31465"/>
    <cellStyle name="20% - 輔色2 2 14 5 3 2 3 2 3" xfId="25441"/>
    <cellStyle name="20% - 輔色2 2 14 5 3 2 3 3" xfId="16377"/>
    <cellStyle name="20% - 輔色2 2 14 5 3 2 3 3 2" xfId="28453"/>
    <cellStyle name="20% - 輔色2 2 14 5 3 2 3 4" xfId="22429"/>
    <cellStyle name="20% - 輔色2 2 14 5 3 2 4" xfId="6677"/>
    <cellStyle name="20% - 輔色2 2 14 5 3 2 5" xfId="9040"/>
    <cellStyle name="20% - 輔色2 2 14 5 3 2 6" xfId="11865"/>
    <cellStyle name="20% - 輔色2 2 14 5 3 2 6 2" xfId="17889"/>
    <cellStyle name="20% - 輔色2 2 14 5 3 2 6 2 2" xfId="29965"/>
    <cellStyle name="20% - 輔色2 2 14 5 3 2 6 3" xfId="23941"/>
    <cellStyle name="20% - 輔色2 2 14 5 3 2 7" xfId="14877"/>
    <cellStyle name="20% - 輔色2 2 14 5 3 2 7 2" xfId="26953"/>
    <cellStyle name="20% - 輔色2 2 14 5 3 2 8" xfId="20929"/>
    <cellStyle name="20% - 輔色2 2 14 5 3 3" xfId="3256"/>
    <cellStyle name="20% - 輔色2 2 14 5 3 4" xfId="5369"/>
    <cellStyle name="20% - 輔色2 2 14 5 3 4 2" xfId="12653"/>
    <cellStyle name="20% - 輔色2 2 14 5 3 4 2 2" xfId="18677"/>
    <cellStyle name="20% - 輔色2 2 14 5 3 4 2 2 2" xfId="30753"/>
    <cellStyle name="20% - 輔色2 2 14 5 3 4 2 3" xfId="24729"/>
    <cellStyle name="20% - 輔色2 2 14 5 3 4 3" xfId="15665"/>
    <cellStyle name="20% - 輔色2 2 14 5 3 4 3 2" xfId="27741"/>
    <cellStyle name="20% - 輔色2 2 14 5 3 4 4" xfId="21717"/>
    <cellStyle name="20% - 輔色2 2 14 5 3 5" xfId="6676"/>
    <cellStyle name="20% - 輔色2 2 14 5 3 6" xfId="9041"/>
    <cellStyle name="20% - 輔色2 2 14 5 3 7" xfId="11153"/>
    <cellStyle name="20% - 輔色2 2 14 5 3 7 2" xfId="17177"/>
    <cellStyle name="20% - 輔色2 2 14 5 3 7 2 2" xfId="29253"/>
    <cellStyle name="20% - 輔色2 2 14 5 3 7 3" xfId="23229"/>
    <cellStyle name="20% - 輔色2 2 14 5 3 8" xfId="14165"/>
    <cellStyle name="20% - 輔色2 2 14 5 3 8 2" xfId="26241"/>
    <cellStyle name="20% - 輔色2 2 14 5 3 9" xfId="20217"/>
    <cellStyle name="20% - 輔色2 2 14 5 4" xfId="1139"/>
    <cellStyle name="20% - 輔色2 2 14 5 4 2" xfId="2351"/>
    <cellStyle name="20% - 輔色2 2 14 5 4 2 2" xfId="3258"/>
    <cellStyle name="20% - 輔色2 2 14 5 4 2 3" xfId="6253"/>
    <cellStyle name="20% - 輔色2 2 14 5 4 2 3 2" xfId="13537"/>
    <cellStyle name="20% - 輔色2 2 14 5 4 2 3 2 2" xfId="19561"/>
    <cellStyle name="20% - 輔色2 2 14 5 4 2 3 2 2 2" xfId="31637"/>
    <cellStyle name="20% - 輔色2 2 14 5 4 2 3 2 3" xfId="25613"/>
    <cellStyle name="20% - 輔色2 2 14 5 4 2 3 3" xfId="16549"/>
    <cellStyle name="20% - 輔色2 2 14 5 4 2 3 3 2" xfId="28625"/>
    <cellStyle name="20% - 輔色2 2 14 5 4 2 3 4" xfId="22601"/>
    <cellStyle name="20% - 輔色2 2 14 5 4 2 4" xfId="6679"/>
    <cellStyle name="20% - 輔色2 2 14 5 4 2 5" xfId="9037"/>
    <cellStyle name="20% - 輔色2 2 14 5 4 2 6" xfId="12037"/>
    <cellStyle name="20% - 輔色2 2 14 5 4 2 6 2" xfId="18061"/>
    <cellStyle name="20% - 輔色2 2 14 5 4 2 6 2 2" xfId="30137"/>
    <cellStyle name="20% - 輔色2 2 14 5 4 2 6 3" xfId="24113"/>
    <cellStyle name="20% - 輔色2 2 14 5 4 2 7" xfId="15049"/>
    <cellStyle name="20% - 輔色2 2 14 5 4 2 7 2" xfId="27125"/>
    <cellStyle name="20% - 輔色2 2 14 5 4 2 8" xfId="21101"/>
    <cellStyle name="20% - 輔色2 2 14 5 4 3" xfId="9038"/>
    <cellStyle name="20% - 輔色2 2 14 5 5" xfId="2531"/>
    <cellStyle name="20% - 輔色2 2 14 5 5 2" xfId="3259"/>
    <cellStyle name="20% - 輔色2 2 14 5 5 3" xfId="9033"/>
    <cellStyle name="20% - 輔色2 2 14 5 6" xfId="2912"/>
    <cellStyle name="20% - 輔色2 2 14 5 6 2" xfId="3260"/>
    <cellStyle name="20% - 輔色2 2 14 5 6 3" xfId="9032"/>
    <cellStyle name="20% - 輔色2 2 14 5 7" xfId="1699"/>
    <cellStyle name="20% - 輔色2 2 14 5 7 2" xfId="3261"/>
    <cellStyle name="20% - 輔色2 2 14 5 7 3" xfId="5602"/>
    <cellStyle name="20% - 輔色2 2 14 5 7 3 2" xfId="12886"/>
    <cellStyle name="20% - 輔色2 2 14 5 7 3 2 2" xfId="18910"/>
    <cellStyle name="20% - 輔色2 2 14 5 7 3 2 2 2" xfId="30986"/>
    <cellStyle name="20% - 輔色2 2 14 5 7 3 2 3" xfId="24962"/>
    <cellStyle name="20% - 輔色2 2 14 5 7 3 3" xfId="15898"/>
    <cellStyle name="20% - 輔色2 2 14 5 7 3 3 2" xfId="27974"/>
    <cellStyle name="20% - 輔色2 2 14 5 7 3 4" xfId="21950"/>
    <cellStyle name="20% - 輔色2 2 14 5 7 4" xfId="6682"/>
    <cellStyle name="20% - 輔色2 2 14 5 7 5" xfId="9030"/>
    <cellStyle name="20% - 輔色2 2 14 5 7 6" xfId="11386"/>
    <cellStyle name="20% - 輔色2 2 14 5 7 6 2" xfId="17410"/>
    <cellStyle name="20% - 輔色2 2 14 5 7 6 2 2" xfId="29486"/>
    <cellStyle name="20% - 輔色2 2 14 5 7 6 3" xfId="23462"/>
    <cellStyle name="20% - 輔色2 2 14 5 7 7" xfId="14398"/>
    <cellStyle name="20% - 輔色2 2 14 5 7 7 2" xfId="26474"/>
    <cellStyle name="20% - 輔色2 2 14 5 7 8" xfId="20450"/>
    <cellStyle name="20% - 輔色2 2 14 5 8" xfId="5069"/>
    <cellStyle name="20% - 輔色2 2 14 5 8 2" xfId="12353"/>
    <cellStyle name="20% - 輔色2 2 14 5 8 2 2" xfId="18377"/>
    <cellStyle name="20% - 輔色2 2 14 5 8 2 2 2" xfId="30453"/>
    <cellStyle name="20% - 輔色2 2 14 5 8 2 3" xfId="24429"/>
    <cellStyle name="20% - 輔色2 2 14 5 8 3" xfId="15365"/>
    <cellStyle name="20% - 輔色2 2 14 5 8 3 2" xfId="27441"/>
    <cellStyle name="20% - 輔色2 2 14 5 8 4" xfId="21417"/>
    <cellStyle name="20% - 輔色2 2 14 5 9" xfId="9045"/>
    <cellStyle name="20% - 輔色2 2 14 6" xfId="696"/>
    <cellStyle name="20% - 輔色2 2 14 6 2" xfId="1141"/>
    <cellStyle name="20% - 輔色2 2 14 6 2 2" xfId="9027"/>
    <cellStyle name="20% - 輔色2 2 14 6 3" xfId="9029"/>
    <cellStyle name="20% - 輔色2 2 14 7" xfId="830"/>
    <cellStyle name="20% - 輔色2 2 14 7 2" xfId="1924"/>
    <cellStyle name="20% - 輔色2 2 14 7 2 2" xfId="3263"/>
    <cellStyle name="20% - 輔色2 2 14 7 2 3" xfId="5826"/>
    <cellStyle name="20% - 輔色2 2 14 7 2 3 2" xfId="13110"/>
    <cellStyle name="20% - 輔色2 2 14 7 2 3 2 2" xfId="19134"/>
    <cellStyle name="20% - 輔色2 2 14 7 2 3 2 2 2" xfId="31210"/>
    <cellStyle name="20% - 輔色2 2 14 7 2 3 2 3" xfId="25186"/>
    <cellStyle name="20% - 輔色2 2 14 7 2 3 3" xfId="16122"/>
    <cellStyle name="20% - 輔色2 2 14 7 2 3 3 2" xfId="28198"/>
    <cellStyle name="20% - 輔色2 2 14 7 2 3 4" xfId="22174"/>
    <cellStyle name="20% - 輔色2 2 14 7 2 4" xfId="6686"/>
    <cellStyle name="20% - 輔色2 2 14 7 2 5" xfId="9023"/>
    <cellStyle name="20% - 輔色2 2 14 7 2 6" xfId="11610"/>
    <cellStyle name="20% - 輔色2 2 14 7 2 6 2" xfId="17634"/>
    <cellStyle name="20% - 輔色2 2 14 7 2 6 2 2" xfId="29710"/>
    <cellStyle name="20% - 輔色2 2 14 7 2 6 3" xfId="23686"/>
    <cellStyle name="20% - 輔色2 2 14 7 2 7" xfId="14622"/>
    <cellStyle name="20% - 輔色2 2 14 7 2 7 2" xfId="26698"/>
    <cellStyle name="20% - 輔色2 2 14 7 2 8" xfId="20674"/>
    <cellStyle name="20% - 輔色2 2 14 7 3" xfId="3262"/>
    <cellStyle name="20% - 輔色2 2 14 7 4" xfId="5219"/>
    <cellStyle name="20% - 輔色2 2 14 7 4 2" xfId="12503"/>
    <cellStyle name="20% - 輔色2 2 14 7 4 2 2" xfId="18527"/>
    <cellStyle name="20% - 輔色2 2 14 7 4 2 2 2" xfId="30603"/>
    <cellStyle name="20% - 輔色2 2 14 7 4 2 3" xfId="24579"/>
    <cellStyle name="20% - 輔色2 2 14 7 4 3" xfId="15515"/>
    <cellStyle name="20% - 輔色2 2 14 7 4 3 2" xfId="27591"/>
    <cellStyle name="20% - 輔色2 2 14 7 4 4" xfId="21567"/>
    <cellStyle name="20% - 輔色2 2 14 7 5" xfId="6685"/>
    <cellStyle name="20% - 輔色2 2 14 7 6" xfId="9024"/>
    <cellStyle name="20% - 輔色2 2 14 7 7" xfId="11003"/>
    <cellStyle name="20% - 輔色2 2 14 7 7 2" xfId="17027"/>
    <cellStyle name="20% - 輔色2 2 14 7 7 2 2" xfId="29103"/>
    <cellStyle name="20% - 輔色2 2 14 7 7 3" xfId="23079"/>
    <cellStyle name="20% - 輔色2 2 14 7 8" xfId="14015"/>
    <cellStyle name="20% - 輔色2 2 14 7 8 2" xfId="26091"/>
    <cellStyle name="20% - 輔色2 2 14 7 9" xfId="20067"/>
    <cellStyle name="20% - 輔色2 2 14 8" xfId="2474"/>
    <cellStyle name="20% - 輔色2 2 14 8 2" xfId="3264"/>
    <cellStyle name="20% - 輔色2 2 14 8 3" xfId="6376"/>
    <cellStyle name="20% - 輔色2 2 14 8 3 2" xfId="13660"/>
    <cellStyle name="20% - 輔色2 2 14 8 3 2 2" xfId="19684"/>
    <cellStyle name="20% - 輔色2 2 14 8 3 2 2 2" xfId="31760"/>
    <cellStyle name="20% - 輔色2 2 14 8 3 2 3" xfId="25736"/>
    <cellStyle name="20% - 輔色2 2 14 8 3 3" xfId="16672"/>
    <cellStyle name="20% - 輔色2 2 14 8 3 3 2" xfId="28748"/>
    <cellStyle name="20% - 輔色2 2 14 8 3 4" xfId="22724"/>
    <cellStyle name="20% - 輔色2 2 14 8 4" xfId="6687"/>
    <cellStyle name="20% - 輔色2 2 14 8 5" xfId="9022"/>
    <cellStyle name="20% - 輔色2 2 14 8 6" xfId="12160"/>
    <cellStyle name="20% - 輔色2 2 14 8 6 2" xfId="18184"/>
    <cellStyle name="20% - 輔色2 2 14 8 6 2 2" xfId="30260"/>
    <cellStyle name="20% - 輔色2 2 14 8 6 3" xfId="24236"/>
    <cellStyle name="20% - 輔色2 2 14 8 7" xfId="15172"/>
    <cellStyle name="20% - 輔色2 2 14 8 7 2" xfId="27248"/>
    <cellStyle name="20% - 輔色2 2 14 8 8" xfId="21224"/>
    <cellStyle name="20% - 輔色2 2 14 9" xfId="2523"/>
    <cellStyle name="20% - 輔色2 2 14 9 2" xfId="3265"/>
    <cellStyle name="20% - 輔色2 2 14 9 3" xfId="9020"/>
    <cellStyle name="20% - 輔色2 2 15" xfId="71"/>
    <cellStyle name="20% - 輔色2 2 15 10" xfId="2909"/>
    <cellStyle name="20% - 輔色2 2 15 10 2" xfId="3266"/>
    <cellStyle name="20% - 輔色2 2 15 10 3" xfId="9014"/>
    <cellStyle name="20% - 輔色2 2 15 11" xfId="1848"/>
    <cellStyle name="20% - 輔色2 2 15 11 2" xfId="3267"/>
    <cellStyle name="20% - 輔色2 2 15 11 3" xfId="5751"/>
    <cellStyle name="20% - 輔色2 2 15 11 3 2" xfId="13035"/>
    <cellStyle name="20% - 輔色2 2 15 11 3 2 2" xfId="19059"/>
    <cellStyle name="20% - 輔色2 2 15 11 3 2 2 2" xfId="31135"/>
    <cellStyle name="20% - 輔色2 2 15 11 3 2 3" xfId="25111"/>
    <cellStyle name="20% - 輔色2 2 15 11 3 3" xfId="16047"/>
    <cellStyle name="20% - 輔色2 2 15 11 3 3 2" xfId="28123"/>
    <cellStyle name="20% - 輔色2 2 15 11 3 4" xfId="22099"/>
    <cellStyle name="20% - 輔色2 2 15 11 4" xfId="6691"/>
    <cellStyle name="20% - 輔色2 2 15 11 5" xfId="9013"/>
    <cellStyle name="20% - 輔色2 2 15 11 6" xfId="11535"/>
    <cellStyle name="20% - 輔色2 2 15 11 6 2" xfId="17559"/>
    <cellStyle name="20% - 輔色2 2 15 11 6 2 2" xfId="29635"/>
    <cellStyle name="20% - 輔色2 2 15 11 6 3" xfId="23611"/>
    <cellStyle name="20% - 輔色2 2 15 11 7" xfId="14547"/>
    <cellStyle name="20% - 輔色2 2 15 11 7 2" xfId="26623"/>
    <cellStyle name="20% - 輔色2 2 15 11 8" xfId="20599"/>
    <cellStyle name="20% - 輔色2 2 15 12" xfId="4920"/>
    <cellStyle name="20% - 輔色2 2 15 12 2" xfId="12204"/>
    <cellStyle name="20% - 輔色2 2 15 12 2 2" xfId="18228"/>
    <cellStyle name="20% - 輔色2 2 15 12 2 2 2" xfId="30304"/>
    <cellStyle name="20% - 輔色2 2 15 12 2 3" xfId="24280"/>
    <cellStyle name="20% - 輔色2 2 15 12 3" xfId="15216"/>
    <cellStyle name="20% - 輔色2 2 15 12 3 2" xfId="27292"/>
    <cellStyle name="20% - 輔色2 2 15 12 4" xfId="21268"/>
    <cellStyle name="20% - 輔色2 2 15 13" xfId="9019"/>
    <cellStyle name="20% - 輔色2 2 15 14" xfId="10689"/>
    <cellStyle name="20% - 輔色2 2 15 14 2" xfId="16722"/>
    <cellStyle name="20% - 輔色2 2 15 14 2 2" xfId="28798"/>
    <cellStyle name="20% - 輔色2 2 15 14 3" xfId="22774"/>
    <cellStyle name="20% - 輔色2 2 15 15" xfId="13716"/>
    <cellStyle name="20% - 輔色2 2 15 15 2" xfId="25792"/>
    <cellStyle name="20% - 輔色2 2 15 16" xfId="19768"/>
    <cellStyle name="20% - 輔色2 2 15 2" xfId="98"/>
    <cellStyle name="20% - 輔色2 2 15 2 2" xfId="9011"/>
    <cellStyle name="20% - 輔色2 2 15 3" xfId="167"/>
    <cellStyle name="20% - 輔色2 2 15 3 10" xfId="9008"/>
    <cellStyle name="20% - 輔色2 2 15 3 11" xfId="10743"/>
    <cellStyle name="20% - 輔色2 2 15 3 11 2" xfId="16767"/>
    <cellStyle name="20% - 輔色2 2 15 3 11 2 2" xfId="28843"/>
    <cellStyle name="20% - 輔色2 2 15 3 11 3" xfId="22819"/>
    <cellStyle name="20% - 輔色2 2 15 3 12" xfId="13755"/>
    <cellStyle name="20% - 輔色2 2 15 3 12 2" xfId="25831"/>
    <cellStyle name="20% - 輔色2 2 15 3 13" xfId="19807"/>
    <cellStyle name="20% - 輔色2 2 15 3 2" xfId="254"/>
    <cellStyle name="20% - 輔色2 2 15 3 2 2" xfId="517"/>
    <cellStyle name="20% - 輔色2 2 15 3 2 2 2" xfId="1142"/>
    <cellStyle name="20% - 輔色2 2 15 3 2 2 2 2" xfId="9005"/>
    <cellStyle name="20% - 輔色2 2 15 3 2 2 3" xfId="9006"/>
    <cellStyle name="20% - 輔色2 2 15 3 2 3" xfId="9007"/>
    <cellStyle name="20% - 輔色2 2 15 3 3" xfId="418"/>
    <cellStyle name="20% - 輔色2 2 15 3 3 10" xfId="10893"/>
    <cellStyle name="20% - 輔色2 2 15 3 3 10 2" xfId="16917"/>
    <cellStyle name="20% - 輔色2 2 15 3 3 10 2 2" xfId="28993"/>
    <cellStyle name="20% - 輔色2 2 15 3 3 10 3" xfId="22969"/>
    <cellStyle name="20% - 輔色2 2 15 3 3 11" xfId="13905"/>
    <cellStyle name="20% - 輔色2 2 15 3 3 11 2" xfId="25981"/>
    <cellStyle name="20% - 輔色2 2 15 3 3 12" xfId="19957"/>
    <cellStyle name="20% - 輔色2 2 15 3 3 2" xfId="692"/>
    <cellStyle name="20% - 輔色2 2 15 3 3 2 2" xfId="1144"/>
    <cellStyle name="20% - 輔色2 2 15 3 3 2 2 2" xfId="9002"/>
    <cellStyle name="20% - 輔色2 2 15 3 3 2 3" xfId="9003"/>
    <cellStyle name="20% - 輔色2 2 15 3 3 3" xfId="1020"/>
    <cellStyle name="20% - 輔色2 2 15 3 3 3 2" xfId="2219"/>
    <cellStyle name="20% - 輔色2 2 15 3 3 3 2 2" xfId="3269"/>
    <cellStyle name="20% - 輔色2 2 15 3 3 3 2 3" xfId="6121"/>
    <cellStyle name="20% - 輔色2 2 15 3 3 3 2 3 2" xfId="13405"/>
    <cellStyle name="20% - 輔色2 2 15 3 3 3 2 3 2 2" xfId="19429"/>
    <cellStyle name="20% - 輔色2 2 15 3 3 3 2 3 2 2 2" xfId="31505"/>
    <cellStyle name="20% - 輔色2 2 15 3 3 3 2 3 2 3" xfId="25481"/>
    <cellStyle name="20% - 輔色2 2 15 3 3 3 2 3 3" xfId="16417"/>
    <cellStyle name="20% - 輔色2 2 15 3 3 3 2 3 3 2" xfId="28493"/>
    <cellStyle name="20% - 輔色2 2 15 3 3 3 2 3 4" xfId="22469"/>
    <cellStyle name="20% - 輔色2 2 15 3 3 3 2 4" xfId="6701"/>
    <cellStyle name="20% - 輔色2 2 15 3 3 3 2 5" xfId="8999"/>
    <cellStyle name="20% - 輔色2 2 15 3 3 3 2 6" xfId="11905"/>
    <cellStyle name="20% - 輔色2 2 15 3 3 3 2 6 2" xfId="17929"/>
    <cellStyle name="20% - 輔色2 2 15 3 3 3 2 6 2 2" xfId="30005"/>
    <cellStyle name="20% - 輔色2 2 15 3 3 3 2 6 3" xfId="23981"/>
    <cellStyle name="20% - 輔色2 2 15 3 3 3 2 7" xfId="14917"/>
    <cellStyle name="20% - 輔色2 2 15 3 3 3 2 7 2" xfId="26993"/>
    <cellStyle name="20% - 輔色2 2 15 3 3 3 2 8" xfId="20969"/>
    <cellStyle name="20% - 輔色2 2 15 3 3 3 3" xfId="3268"/>
    <cellStyle name="20% - 輔色2 2 15 3 3 3 4" xfId="5409"/>
    <cellStyle name="20% - 輔色2 2 15 3 3 3 4 2" xfId="12693"/>
    <cellStyle name="20% - 輔色2 2 15 3 3 3 4 2 2" xfId="18717"/>
    <cellStyle name="20% - 輔色2 2 15 3 3 3 4 2 2 2" xfId="30793"/>
    <cellStyle name="20% - 輔色2 2 15 3 3 3 4 2 3" xfId="24769"/>
    <cellStyle name="20% - 輔色2 2 15 3 3 3 4 3" xfId="15705"/>
    <cellStyle name="20% - 輔色2 2 15 3 3 3 4 3 2" xfId="27781"/>
    <cellStyle name="20% - 輔色2 2 15 3 3 3 4 4" xfId="21757"/>
    <cellStyle name="20% - 輔色2 2 15 3 3 3 5" xfId="6700"/>
    <cellStyle name="20% - 輔色2 2 15 3 3 3 6" xfId="9000"/>
    <cellStyle name="20% - 輔色2 2 15 3 3 3 7" xfId="11193"/>
    <cellStyle name="20% - 輔色2 2 15 3 3 3 7 2" xfId="17217"/>
    <cellStyle name="20% - 輔色2 2 15 3 3 3 7 2 2" xfId="29293"/>
    <cellStyle name="20% - 輔色2 2 15 3 3 3 7 3" xfId="23269"/>
    <cellStyle name="20% - 輔色2 2 15 3 3 3 8" xfId="14205"/>
    <cellStyle name="20% - 輔色2 2 15 3 3 3 8 2" xfId="26281"/>
    <cellStyle name="20% - 輔色2 2 15 3 3 3 9" xfId="20257"/>
    <cellStyle name="20% - 輔色2 2 15 3 3 4" xfId="1143"/>
    <cellStyle name="20% - 輔色2 2 15 3 3 4 2" xfId="2410"/>
    <cellStyle name="20% - 輔色2 2 15 3 3 4 2 2" xfId="3270"/>
    <cellStyle name="20% - 輔色2 2 15 3 3 4 2 3" xfId="6312"/>
    <cellStyle name="20% - 輔色2 2 15 3 3 4 2 3 2" xfId="13596"/>
    <cellStyle name="20% - 輔色2 2 15 3 3 4 2 3 2 2" xfId="19620"/>
    <cellStyle name="20% - 輔色2 2 15 3 3 4 2 3 2 2 2" xfId="31696"/>
    <cellStyle name="20% - 輔色2 2 15 3 3 4 2 3 2 3" xfId="25672"/>
    <cellStyle name="20% - 輔色2 2 15 3 3 4 2 3 3" xfId="16608"/>
    <cellStyle name="20% - 輔色2 2 15 3 3 4 2 3 3 2" xfId="28684"/>
    <cellStyle name="20% - 輔色2 2 15 3 3 4 2 3 4" xfId="22660"/>
    <cellStyle name="20% - 輔色2 2 15 3 3 4 2 4" xfId="6703"/>
    <cellStyle name="20% - 輔色2 2 15 3 3 4 2 5" xfId="8993"/>
    <cellStyle name="20% - 輔色2 2 15 3 3 4 2 6" xfId="12096"/>
    <cellStyle name="20% - 輔色2 2 15 3 3 4 2 6 2" xfId="18120"/>
    <cellStyle name="20% - 輔色2 2 15 3 3 4 2 6 2 2" xfId="30196"/>
    <cellStyle name="20% - 輔色2 2 15 3 3 4 2 6 3" xfId="24172"/>
    <cellStyle name="20% - 輔色2 2 15 3 3 4 2 7" xfId="15108"/>
    <cellStyle name="20% - 輔色2 2 15 3 3 4 2 7 2" xfId="27184"/>
    <cellStyle name="20% - 輔色2 2 15 3 3 4 2 8" xfId="21160"/>
    <cellStyle name="20% - 輔色2 2 15 3 3 4 3" xfId="8994"/>
    <cellStyle name="20% - 輔色2 2 15 3 3 5" xfId="2536"/>
    <cellStyle name="20% - 輔色2 2 15 3 3 5 2" xfId="3271"/>
    <cellStyle name="20% - 輔色2 2 15 3 3 5 3" xfId="8991"/>
    <cellStyle name="20% - 輔色2 2 15 3 3 6" xfId="2904"/>
    <cellStyle name="20% - 輔色2 2 15 3 3 6 2" xfId="3272"/>
    <cellStyle name="20% - 輔色2 2 15 3 3 6 3" xfId="8988"/>
    <cellStyle name="20% - 輔色2 2 15 3 3 7" xfId="1659"/>
    <cellStyle name="20% - 輔色2 2 15 3 3 7 2" xfId="3273"/>
    <cellStyle name="20% - 輔色2 2 15 3 3 7 3" xfId="5562"/>
    <cellStyle name="20% - 輔色2 2 15 3 3 7 3 2" xfId="12846"/>
    <cellStyle name="20% - 輔色2 2 15 3 3 7 3 2 2" xfId="18870"/>
    <cellStyle name="20% - 輔色2 2 15 3 3 7 3 2 2 2" xfId="30946"/>
    <cellStyle name="20% - 輔色2 2 15 3 3 7 3 2 3" xfId="24922"/>
    <cellStyle name="20% - 輔色2 2 15 3 3 7 3 3" xfId="15858"/>
    <cellStyle name="20% - 輔色2 2 15 3 3 7 3 3 2" xfId="27934"/>
    <cellStyle name="20% - 輔色2 2 15 3 3 7 3 4" xfId="21910"/>
    <cellStyle name="20% - 輔色2 2 15 3 3 7 4" xfId="6706"/>
    <cellStyle name="20% - 輔色2 2 15 3 3 7 5" xfId="8987"/>
    <cellStyle name="20% - 輔色2 2 15 3 3 7 6" xfId="11346"/>
    <cellStyle name="20% - 輔色2 2 15 3 3 7 6 2" xfId="17370"/>
    <cellStyle name="20% - 輔色2 2 15 3 3 7 6 2 2" xfId="29446"/>
    <cellStyle name="20% - 輔色2 2 15 3 3 7 6 3" xfId="23422"/>
    <cellStyle name="20% - 輔色2 2 15 3 3 7 7" xfId="14358"/>
    <cellStyle name="20% - 輔色2 2 15 3 3 7 7 2" xfId="26434"/>
    <cellStyle name="20% - 輔色2 2 15 3 3 7 8" xfId="20410"/>
    <cellStyle name="20% - 輔色2 2 15 3 3 8" xfId="5109"/>
    <cellStyle name="20% - 輔色2 2 15 3 3 8 2" xfId="12393"/>
    <cellStyle name="20% - 輔色2 2 15 3 3 8 2 2" xfId="18417"/>
    <cellStyle name="20% - 輔色2 2 15 3 3 8 2 2 2" xfId="30493"/>
    <cellStyle name="20% - 輔色2 2 15 3 3 8 2 3" xfId="24469"/>
    <cellStyle name="20% - 輔色2 2 15 3 3 8 3" xfId="15405"/>
    <cellStyle name="20% - 輔色2 2 15 3 3 8 3 2" xfId="27481"/>
    <cellStyle name="20% - 輔色2 2 15 3 3 8 4" xfId="21457"/>
    <cellStyle name="20% - 輔色2 2 15 3 3 9" xfId="9004"/>
    <cellStyle name="20% - 輔色2 2 15 3 4" xfId="870"/>
    <cellStyle name="20% - 輔色2 2 15 3 4 2" xfId="2006"/>
    <cellStyle name="20% - 輔色2 2 15 3 4 2 2" xfId="3275"/>
    <cellStyle name="20% - 輔色2 2 15 3 4 2 3" xfId="5908"/>
    <cellStyle name="20% - 輔色2 2 15 3 4 2 3 2" xfId="13192"/>
    <cellStyle name="20% - 輔色2 2 15 3 4 2 3 2 2" xfId="19216"/>
    <cellStyle name="20% - 輔色2 2 15 3 4 2 3 2 2 2" xfId="31292"/>
    <cellStyle name="20% - 輔色2 2 15 3 4 2 3 2 3" xfId="25268"/>
    <cellStyle name="20% - 輔色2 2 15 3 4 2 3 3" xfId="16204"/>
    <cellStyle name="20% - 輔色2 2 15 3 4 2 3 3 2" xfId="28280"/>
    <cellStyle name="20% - 輔色2 2 15 3 4 2 3 4" xfId="22256"/>
    <cellStyle name="20% - 輔色2 2 15 3 4 2 4" xfId="6708"/>
    <cellStyle name="20% - 輔色2 2 15 3 4 2 5" xfId="8985"/>
    <cellStyle name="20% - 輔色2 2 15 3 4 2 6" xfId="11692"/>
    <cellStyle name="20% - 輔色2 2 15 3 4 2 6 2" xfId="17716"/>
    <cellStyle name="20% - 輔色2 2 15 3 4 2 6 2 2" xfId="29792"/>
    <cellStyle name="20% - 輔色2 2 15 3 4 2 6 3" xfId="23768"/>
    <cellStyle name="20% - 輔色2 2 15 3 4 2 7" xfId="14704"/>
    <cellStyle name="20% - 輔色2 2 15 3 4 2 7 2" xfId="26780"/>
    <cellStyle name="20% - 輔色2 2 15 3 4 2 8" xfId="20756"/>
    <cellStyle name="20% - 輔色2 2 15 3 4 3" xfId="3274"/>
    <cellStyle name="20% - 輔色2 2 15 3 4 4" xfId="5259"/>
    <cellStyle name="20% - 輔色2 2 15 3 4 4 2" xfId="12543"/>
    <cellStyle name="20% - 輔色2 2 15 3 4 4 2 2" xfId="18567"/>
    <cellStyle name="20% - 輔色2 2 15 3 4 4 2 2 2" xfId="30643"/>
    <cellStyle name="20% - 輔色2 2 15 3 4 4 2 3" xfId="24619"/>
    <cellStyle name="20% - 輔色2 2 15 3 4 4 3" xfId="15555"/>
    <cellStyle name="20% - 輔色2 2 15 3 4 4 3 2" xfId="27631"/>
    <cellStyle name="20% - 輔色2 2 15 3 4 4 4" xfId="21607"/>
    <cellStyle name="20% - 輔色2 2 15 3 4 5" xfId="6707"/>
    <cellStyle name="20% - 輔色2 2 15 3 4 6" xfId="8986"/>
    <cellStyle name="20% - 輔色2 2 15 3 4 7" xfId="11043"/>
    <cellStyle name="20% - 輔色2 2 15 3 4 7 2" xfId="17067"/>
    <cellStyle name="20% - 輔色2 2 15 3 4 7 2 2" xfId="29143"/>
    <cellStyle name="20% - 輔色2 2 15 3 4 7 3" xfId="23119"/>
    <cellStyle name="20% - 輔色2 2 15 3 4 8" xfId="14055"/>
    <cellStyle name="20% - 輔色2 2 15 3 4 8 2" xfId="26131"/>
    <cellStyle name="20% - 輔色2 2 15 3 4 9" xfId="20107"/>
    <cellStyle name="20% - 輔色2 2 15 3 5" xfId="2130"/>
    <cellStyle name="20% - 輔色2 2 15 3 5 2" xfId="3276"/>
    <cellStyle name="20% - 輔色2 2 15 3 5 3" xfId="6032"/>
    <cellStyle name="20% - 輔色2 2 15 3 5 3 2" xfId="13316"/>
    <cellStyle name="20% - 輔色2 2 15 3 5 3 2 2" xfId="19340"/>
    <cellStyle name="20% - 輔色2 2 15 3 5 3 2 2 2" xfId="31416"/>
    <cellStyle name="20% - 輔色2 2 15 3 5 3 2 3" xfId="25392"/>
    <cellStyle name="20% - 輔色2 2 15 3 5 3 3" xfId="16328"/>
    <cellStyle name="20% - 輔色2 2 15 3 5 3 3 2" xfId="28404"/>
    <cellStyle name="20% - 輔色2 2 15 3 5 3 4" xfId="22380"/>
    <cellStyle name="20% - 輔色2 2 15 3 5 4" xfId="6709"/>
    <cellStyle name="20% - 輔色2 2 15 3 5 5" xfId="8984"/>
    <cellStyle name="20% - 輔色2 2 15 3 5 6" xfId="11816"/>
    <cellStyle name="20% - 輔色2 2 15 3 5 6 2" xfId="17840"/>
    <cellStyle name="20% - 輔色2 2 15 3 5 6 2 2" xfId="29916"/>
    <cellStyle name="20% - 輔色2 2 15 3 5 6 3" xfId="23892"/>
    <cellStyle name="20% - 輔色2 2 15 3 5 7" xfId="14828"/>
    <cellStyle name="20% - 輔色2 2 15 3 5 7 2" xfId="26904"/>
    <cellStyle name="20% - 輔色2 2 15 3 5 8" xfId="20880"/>
    <cellStyle name="20% - 輔色2 2 15 3 6" xfId="2534"/>
    <cellStyle name="20% - 輔色2 2 15 3 6 2" xfId="3277"/>
    <cellStyle name="20% - 輔色2 2 15 3 6 3" xfId="8983"/>
    <cellStyle name="20% - 輔色2 2 15 3 7" xfId="2907"/>
    <cellStyle name="20% - 輔色2 2 15 3 7 2" xfId="3278"/>
    <cellStyle name="20% - 輔色2 2 15 3 7 3" xfId="8982"/>
    <cellStyle name="20% - 輔色2 2 15 3 8" xfId="1809"/>
    <cellStyle name="20% - 輔色2 2 15 3 8 2" xfId="3279"/>
    <cellStyle name="20% - 輔色2 2 15 3 8 3" xfId="5712"/>
    <cellStyle name="20% - 輔色2 2 15 3 8 3 2" xfId="12996"/>
    <cellStyle name="20% - 輔色2 2 15 3 8 3 2 2" xfId="19020"/>
    <cellStyle name="20% - 輔色2 2 15 3 8 3 2 2 2" xfId="31096"/>
    <cellStyle name="20% - 輔色2 2 15 3 8 3 2 3" xfId="25072"/>
    <cellStyle name="20% - 輔色2 2 15 3 8 3 3" xfId="16008"/>
    <cellStyle name="20% - 輔色2 2 15 3 8 3 3 2" xfId="28084"/>
    <cellStyle name="20% - 輔色2 2 15 3 8 3 4" xfId="22060"/>
    <cellStyle name="20% - 輔色2 2 15 3 8 4" xfId="6712"/>
    <cellStyle name="20% - 輔色2 2 15 3 8 5" xfId="8981"/>
    <cellStyle name="20% - 輔色2 2 15 3 8 6" xfId="11496"/>
    <cellStyle name="20% - 輔色2 2 15 3 8 6 2" xfId="17520"/>
    <cellStyle name="20% - 輔色2 2 15 3 8 6 2 2" xfId="29596"/>
    <cellStyle name="20% - 輔色2 2 15 3 8 6 3" xfId="23572"/>
    <cellStyle name="20% - 輔色2 2 15 3 8 7" xfId="14508"/>
    <cellStyle name="20% - 輔色2 2 15 3 8 7 2" xfId="26584"/>
    <cellStyle name="20% - 輔色2 2 15 3 8 8" xfId="20560"/>
    <cellStyle name="20% - 輔色2 2 15 3 9" xfId="4959"/>
    <cellStyle name="20% - 輔色2 2 15 3 9 2" xfId="12243"/>
    <cellStyle name="20% - 輔色2 2 15 3 9 2 2" xfId="18267"/>
    <cellStyle name="20% - 輔色2 2 15 3 9 2 2 2" xfId="30343"/>
    <cellStyle name="20% - 輔色2 2 15 3 9 2 3" xfId="24319"/>
    <cellStyle name="20% - 輔色2 2 15 3 9 3" xfId="15255"/>
    <cellStyle name="20% - 輔色2 2 15 3 9 3 2" xfId="27331"/>
    <cellStyle name="20% - 輔色2 2 15 3 9 4" xfId="21307"/>
    <cellStyle name="20% - 輔色2 2 15 4" xfId="228"/>
    <cellStyle name="20% - 輔色2 2 15 4 10" xfId="8977"/>
    <cellStyle name="20% - 輔色2 2 15 4 11" xfId="10804"/>
    <cellStyle name="20% - 輔色2 2 15 4 11 2" xfId="16828"/>
    <cellStyle name="20% - 輔色2 2 15 4 11 2 2" xfId="28904"/>
    <cellStyle name="20% - 輔色2 2 15 4 11 3" xfId="22880"/>
    <cellStyle name="20% - 輔色2 2 15 4 12" xfId="13816"/>
    <cellStyle name="20% - 輔色2 2 15 4 12 2" xfId="25892"/>
    <cellStyle name="20% - 輔色2 2 15 4 13" xfId="19868"/>
    <cellStyle name="20% - 輔色2 2 15 4 2" xfId="255"/>
    <cellStyle name="20% - 輔色2 2 15 4 2 2" xfId="518"/>
    <cellStyle name="20% - 輔色2 2 15 4 2 2 2" xfId="1145"/>
    <cellStyle name="20% - 輔色2 2 15 4 2 2 2 2" xfId="8973"/>
    <cellStyle name="20% - 輔色2 2 15 4 2 2 3" xfId="8974"/>
    <cellStyle name="20% - 輔色2 2 15 4 2 3" xfId="8976"/>
    <cellStyle name="20% - 輔色2 2 15 4 3" xfId="479"/>
    <cellStyle name="20% - 輔色2 2 15 4 3 10" xfId="10954"/>
    <cellStyle name="20% - 輔色2 2 15 4 3 10 2" xfId="16978"/>
    <cellStyle name="20% - 輔色2 2 15 4 3 10 2 2" xfId="29054"/>
    <cellStyle name="20% - 輔色2 2 15 4 3 10 3" xfId="23030"/>
    <cellStyle name="20% - 輔色2 2 15 4 3 11" xfId="13966"/>
    <cellStyle name="20% - 輔色2 2 15 4 3 11 2" xfId="26042"/>
    <cellStyle name="20% - 輔色2 2 15 4 3 12" xfId="20018"/>
    <cellStyle name="20% - 輔色2 2 15 4 3 2" xfId="690"/>
    <cellStyle name="20% - 輔色2 2 15 4 3 2 2" xfId="1147"/>
    <cellStyle name="20% - 輔色2 2 15 4 3 2 2 2" xfId="8967"/>
    <cellStyle name="20% - 輔色2 2 15 4 3 2 3" xfId="8968"/>
    <cellStyle name="20% - 輔色2 2 15 4 3 3" xfId="1081"/>
    <cellStyle name="20% - 輔色2 2 15 4 3 3 2" xfId="2280"/>
    <cellStyle name="20% - 輔色2 2 15 4 3 3 2 2" xfId="3281"/>
    <cellStyle name="20% - 輔色2 2 15 4 3 3 2 3" xfId="6182"/>
    <cellStyle name="20% - 輔色2 2 15 4 3 3 2 3 2" xfId="13466"/>
    <cellStyle name="20% - 輔色2 2 15 4 3 3 2 3 2 2" xfId="19490"/>
    <cellStyle name="20% - 輔色2 2 15 4 3 3 2 3 2 2 2" xfId="31566"/>
    <cellStyle name="20% - 輔色2 2 15 4 3 3 2 3 2 3" xfId="25542"/>
    <cellStyle name="20% - 輔色2 2 15 4 3 3 2 3 3" xfId="16478"/>
    <cellStyle name="20% - 輔色2 2 15 4 3 3 2 3 3 2" xfId="28554"/>
    <cellStyle name="20% - 輔色2 2 15 4 3 3 2 3 4" xfId="22530"/>
    <cellStyle name="20% - 輔色2 2 15 4 3 3 2 4" xfId="6721"/>
    <cellStyle name="20% - 輔色2 2 15 4 3 3 2 5" xfId="8964"/>
    <cellStyle name="20% - 輔色2 2 15 4 3 3 2 6" xfId="11966"/>
    <cellStyle name="20% - 輔色2 2 15 4 3 3 2 6 2" xfId="17990"/>
    <cellStyle name="20% - 輔色2 2 15 4 3 3 2 6 2 2" xfId="30066"/>
    <cellStyle name="20% - 輔色2 2 15 4 3 3 2 6 3" xfId="24042"/>
    <cellStyle name="20% - 輔色2 2 15 4 3 3 2 7" xfId="14978"/>
    <cellStyle name="20% - 輔色2 2 15 4 3 3 2 7 2" xfId="27054"/>
    <cellStyle name="20% - 輔色2 2 15 4 3 3 2 8" xfId="21030"/>
    <cellStyle name="20% - 輔色2 2 15 4 3 3 3" xfId="3280"/>
    <cellStyle name="20% - 輔色2 2 15 4 3 3 4" xfId="5470"/>
    <cellStyle name="20% - 輔色2 2 15 4 3 3 4 2" xfId="12754"/>
    <cellStyle name="20% - 輔色2 2 15 4 3 3 4 2 2" xfId="18778"/>
    <cellStyle name="20% - 輔色2 2 15 4 3 3 4 2 2 2" xfId="30854"/>
    <cellStyle name="20% - 輔色2 2 15 4 3 3 4 2 3" xfId="24830"/>
    <cellStyle name="20% - 輔色2 2 15 4 3 3 4 3" xfId="15766"/>
    <cellStyle name="20% - 輔色2 2 15 4 3 3 4 3 2" xfId="27842"/>
    <cellStyle name="20% - 輔色2 2 15 4 3 3 4 4" xfId="21818"/>
    <cellStyle name="20% - 輔色2 2 15 4 3 3 5" xfId="6720"/>
    <cellStyle name="20% - 輔色2 2 15 4 3 3 6" xfId="8966"/>
    <cellStyle name="20% - 輔色2 2 15 4 3 3 7" xfId="11254"/>
    <cellStyle name="20% - 輔色2 2 15 4 3 3 7 2" xfId="17278"/>
    <cellStyle name="20% - 輔色2 2 15 4 3 3 7 2 2" xfId="29354"/>
    <cellStyle name="20% - 輔色2 2 15 4 3 3 7 3" xfId="23330"/>
    <cellStyle name="20% - 輔色2 2 15 4 3 3 8" xfId="14266"/>
    <cellStyle name="20% - 輔色2 2 15 4 3 3 8 2" xfId="26342"/>
    <cellStyle name="20% - 輔色2 2 15 4 3 3 9" xfId="20318"/>
    <cellStyle name="20% - 輔色2 2 15 4 3 4" xfId="1146"/>
    <cellStyle name="20% - 輔色2 2 15 4 3 4 2" xfId="2300"/>
    <cellStyle name="20% - 輔色2 2 15 4 3 4 2 2" xfId="3282"/>
    <cellStyle name="20% - 輔色2 2 15 4 3 4 2 3" xfId="6202"/>
    <cellStyle name="20% - 輔色2 2 15 4 3 4 2 3 2" xfId="13486"/>
    <cellStyle name="20% - 輔色2 2 15 4 3 4 2 3 2 2" xfId="19510"/>
    <cellStyle name="20% - 輔色2 2 15 4 3 4 2 3 2 2 2" xfId="31586"/>
    <cellStyle name="20% - 輔色2 2 15 4 3 4 2 3 2 3" xfId="25562"/>
    <cellStyle name="20% - 輔色2 2 15 4 3 4 2 3 3" xfId="16498"/>
    <cellStyle name="20% - 輔色2 2 15 4 3 4 2 3 3 2" xfId="28574"/>
    <cellStyle name="20% - 輔色2 2 15 4 3 4 2 3 4" xfId="22550"/>
    <cellStyle name="20% - 輔色2 2 15 4 3 4 2 4" xfId="6723"/>
    <cellStyle name="20% - 輔色2 2 15 4 3 4 2 5" xfId="8958"/>
    <cellStyle name="20% - 輔色2 2 15 4 3 4 2 6" xfId="11986"/>
    <cellStyle name="20% - 輔色2 2 15 4 3 4 2 6 2" xfId="18010"/>
    <cellStyle name="20% - 輔色2 2 15 4 3 4 2 6 2 2" xfId="30086"/>
    <cellStyle name="20% - 輔色2 2 15 4 3 4 2 6 3" xfId="24062"/>
    <cellStyle name="20% - 輔色2 2 15 4 3 4 2 7" xfId="14998"/>
    <cellStyle name="20% - 輔色2 2 15 4 3 4 2 7 2" xfId="27074"/>
    <cellStyle name="20% - 輔色2 2 15 4 3 4 2 8" xfId="21050"/>
    <cellStyle name="20% - 輔色2 2 15 4 3 4 3" xfId="8963"/>
    <cellStyle name="20% - 輔色2 2 15 4 3 5" xfId="2539"/>
    <cellStyle name="20% - 輔色2 2 15 4 3 5 2" xfId="3283"/>
    <cellStyle name="20% - 輔色2 2 15 4 3 5 3" xfId="8957"/>
    <cellStyle name="20% - 輔色2 2 15 4 3 6" xfId="2899"/>
    <cellStyle name="20% - 輔色2 2 15 4 3 6 2" xfId="3284"/>
    <cellStyle name="20% - 輔色2 2 15 4 3 6 3" xfId="8955"/>
    <cellStyle name="20% - 輔色2 2 15 4 3 7" xfId="1598"/>
    <cellStyle name="20% - 輔色2 2 15 4 3 7 2" xfId="3285"/>
    <cellStyle name="20% - 輔色2 2 15 4 3 7 3" xfId="5501"/>
    <cellStyle name="20% - 輔色2 2 15 4 3 7 3 2" xfId="12785"/>
    <cellStyle name="20% - 輔色2 2 15 4 3 7 3 2 2" xfId="18809"/>
    <cellStyle name="20% - 輔色2 2 15 4 3 7 3 2 2 2" xfId="30885"/>
    <cellStyle name="20% - 輔色2 2 15 4 3 7 3 2 3" xfId="24861"/>
    <cellStyle name="20% - 輔色2 2 15 4 3 7 3 3" xfId="15797"/>
    <cellStyle name="20% - 輔色2 2 15 4 3 7 3 3 2" xfId="27873"/>
    <cellStyle name="20% - 輔色2 2 15 4 3 7 3 4" xfId="21849"/>
    <cellStyle name="20% - 輔色2 2 15 4 3 7 4" xfId="6726"/>
    <cellStyle name="20% - 輔色2 2 15 4 3 7 5" xfId="8952"/>
    <cellStyle name="20% - 輔色2 2 15 4 3 7 6" xfId="11285"/>
    <cellStyle name="20% - 輔色2 2 15 4 3 7 6 2" xfId="17309"/>
    <cellStyle name="20% - 輔色2 2 15 4 3 7 6 2 2" xfId="29385"/>
    <cellStyle name="20% - 輔色2 2 15 4 3 7 6 3" xfId="23361"/>
    <cellStyle name="20% - 輔色2 2 15 4 3 7 7" xfId="14297"/>
    <cellStyle name="20% - 輔色2 2 15 4 3 7 7 2" xfId="26373"/>
    <cellStyle name="20% - 輔色2 2 15 4 3 7 8" xfId="20349"/>
    <cellStyle name="20% - 輔色2 2 15 4 3 8" xfId="5170"/>
    <cellStyle name="20% - 輔色2 2 15 4 3 8 2" xfId="12454"/>
    <cellStyle name="20% - 輔色2 2 15 4 3 8 2 2" xfId="18478"/>
    <cellStyle name="20% - 輔色2 2 15 4 3 8 2 2 2" xfId="30554"/>
    <cellStyle name="20% - 輔色2 2 15 4 3 8 2 3" xfId="24530"/>
    <cellStyle name="20% - 輔色2 2 15 4 3 8 3" xfId="15466"/>
    <cellStyle name="20% - 輔色2 2 15 4 3 8 3 2" xfId="27542"/>
    <cellStyle name="20% - 輔色2 2 15 4 3 8 4" xfId="21518"/>
    <cellStyle name="20% - 輔色2 2 15 4 3 9" xfId="8971"/>
    <cellStyle name="20% - 輔色2 2 15 4 4" xfId="931"/>
    <cellStyle name="20% - 輔色2 2 15 4 4 2" xfId="2067"/>
    <cellStyle name="20% - 輔色2 2 15 4 4 2 2" xfId="3287"/>
    <cellStyle name="20% - 輔色2 2 15 4 4 2 3" xfId="5969"/>
    <cellStyle name="20% - 輔色2 2 15 4 4 2 3 2" xfId="13253"/>
    <cellStyle name="20% - 輔色2 2 15 4 4 2 3 2 2" xfId="19277"/>
    <cellStyle name="20% - 輔色2 2 15 4 4 2 3 2 2 2" xfId="31353"/>
    <cellStyle name="20% - 輔色2 2 15 4 4 2 3 2 3" xfId="25329"/>
    <cellStyle name="20% - 輔色2 2 15 4 4 2 3 3" xfId="16265"/>
    <cellStyle name="20% - 輔色2 2 15 4 4 2 3 3 2" xfId="28341"/>
    <cellStyle name="20% - 輔色2 2 15 4 4 2 3 4" xfId="22317"/>
    <cellStyle name="20% - 輔色2 2 15 4 4 2 4" xfId="6728"/>
    <cellStyle name="20% - 輔色2 2 15 4 4 2 5" xfId="8950"/>
    <cellStyle name="20% - 輔色2 2 15 4 4 2 6" xfId="11753"/>
    <cellStyle name="20% - 輔色2 2 15 4 4 2 6 2" xfId="17777"/>
    <cellStyle name="20% - 輔色2 2 15 4 4 2 6 2 2" xfId="29853"/>
    <cellStyle name="20% - 輔色2 2 15 4 4 2 6 3" xfId="23829"/>
    <cellStyle name="20% - 輔色2 2 15 4 4 2 7" xfId="14765"/>
    <cellStyle name="20% - 輔色2 2 15 4 4 2 7 2" xfId="26841"/>
    <cellStyle name="20% - 輔色2 2 15 4 4 2 8" xfId="20817"/>
    <cellStyle name="20% - 輔色2 2 15 4 4 3" xfId="3286"/>
    <cellStyle name="20% - 輔色2 2 15 4 4 4" xfId="5320"/>
    <cellStyle name="20% - 輔色2 2 15 4 4 4 2" xfId="12604"/>
    <cellStyle name="20% - 輔色2 2 15 4 4 4 2 2" xfId="18628"/>
    <cellStyle name="20% - 輔色2 2 15 4 4 4 2 2 2" xfId="30704"/>
    <cellStyle name="20% - 輔色2 2 15 4 4 4 2 3" xfId="24680"/>
    <cellStyle name="20% - 輔色2 2 15 4 4 4 3" xfId="15616"/>
    <cellStyle name="20% - 輔色2 2 15 4 4 4 3 2" xfId="27692"/>
    <cellStyle name="20% - 輔色2 2 15 4 4 4 4" xfId="21668"/>
    <cellStyle name="20% - 輔色2 2 15 4 4 5" xfId="6727"/>
    <cellStyle name="20% - 輔色2 2 15 4 4 6" xfId="8951"/>
    <cellStyle name="20% - 輔色2 2 15 4 4 7" xfId="11104"/>
    <cellStyle name="20% - 輔色2 2 15 4 4 7 2" xfId="17128"/>
    <cellStyle name="20% - 輔色2 2 15 4 4 7 2 2" xfId="29204"/>
    <cellStyle name="20% - 輔色2 2 15 4 4 7 3" xfId="23180"/>
    <cellStyle name="20% - 輔色2 2 15 4 4 8" xfId="14116"/>
    <cellStyle name="20% - 輔色2 2 15 4 4 8 2" xfId="26192"/>
    <cellStyle name="20% - 輔色2 2 15 4 4 9" xfId="20168"/>
    <cellStyle name="20% - 輔色2 2 15 4 5" xfId="2443"/>
    <cellStyle name="20% - 輔色2 2 15 4 5 2" xfId="3288"/>
    <cellStyle name="20% - 輔色2 2 15 4 5 3" xfId="6345"/>
    <cellStyle name="20% - 輔色2 2 15 4 5 3 2" xfId="13629"/>
    <cellStyle name="20% - 輔色2 2 15 4 5 3 2 2" xfId="19653"/>
    <cellStyle name="20% - 輔色2 2 15 4 5 3 2 2 2" xfId="31729"/>
    <cellStyle name="20% - 輔色2 2 15 4 5 3 2 3" xfId="25705"/>
    <cellStyle name="20% - 輔色2 2 15 4 5 3 3" xfId="16641"/>
    <cellStyle name="20% - 輔色2 2 15 4 5 3 3 2" xfId="28717"/>
    <cellStyle name="20% - 輔色2 2 15 4 5 3 4" xfId="22693"/>
    <cellStyle name="20% - 輔色2 2 15 4 5 4" xfId="6729"/>
    <cellStyle name="20% - 輔色2 2 15 4 5 5" xfId="8949"/>
    <cellStyle name="20% - 輔色2 2 15 4 5 6" xfId="12129"/>
    <cellStyle name="20% - 輔色2 2 15 4 5 6 2" xfId="18153"/>
    <cellStyle name="20% - 輔色2 2 15 4 5 6 2 2" xfId="30229"/>
    <cellStyle name="20% - 輔色2 2 15 4 5 6 3" xfId="24205"/>
    <cellStyle name="20% - 輔色2 2 15 4 5 7" xfId="15141"/>
    <cellStyle name="20% - 輔色2 2 15 4 5 7 2" xfId="27217"/>
    <cellStyle name="20% - 輔色2 2 15 4 5 8" xfId="21193"/>
    <cellStyle name="20% - 輔色2 2 15 4 6" xfId="2538"/>
    <cellStyle name="20% - 輔色2 2 15 4 6 2" xfId="3289"/>
    <cellStyle name="20% - 輔色2 2 15 4 6 3" xfId="8948"/>
    <cellStyle name="20% - 輔色2 2 15 4 7" xfId="2902"/>
    <cellStyle name="20% - 輔色2 2 15 4 7 2" xfId="3290"/>
    <cellStyle name="20% - 輔色2 2 15 4 7 3" xfId="8947"/>
    <cellStyle name="20% - 輔色2 2 15 4 8" xfId="1748"/>
    <cellStyle name="20% - 輔色2 2 15 4 8 2" xfId="3291"/>
    <cellStyle name="20% - 輔色2 2 15 4 8 3" xfId="5651"/>
    <cellStyle name="20% - 輔色2 2 15 4 8 3 2" xfId="12935"/>
    <cellStyle name="20% - 輔色2 2 15 4 8 3 2 2" xfId="18959"/>
    <cellStyle name="20% - 輔色2 2 15 4 8 3 2 2 2" xfId="31035"/>
    <cellStyle name="20% - 輔色2 2 15 4 8 3 2 3" xfId="25011"/>
    <cellStyle name="20% - 輔色2 2 15 4 8 3 3" xfId="15947"/>
    <cellStyle name="20% - 輔色2 2 15 4 8 3 3 2" xfId="28023"/>
    <cellStyle name="20% - 輔色2 2 15 4 8 3 4" xfId="21999"/>
    <cellStyle name="20% - 輔色2 2 15 4 8 4" xfId="6732"/>
    <cellStyle name="20% - 輔色2 2 15 4 8 5" xfId="8946"/>
    <cellStyle name="20% - 輔色2 2 15 4 8 6" xfId="11435"/>
    <cellStyle name="20% - 輔色2 2 15 4 8 6 2" xfId="17459"/>
    <cellStyle name="20% - 輔色2 2 15 4 8 6 2 2" xfId="29535"/>
    <cellStyle name="20% - 輔色2 2 15 4 8 6 3" xfId="23511"/>
    <cellStyle name="20% - 輔色2 2 15 4 8 7" xfId="14447"/>
    <cellStyle name="20% - 輔色2 2 15 4 8 7 2" xfId="26523"/>
    <cellStyle name="20% - 輔色2 2 15 4 8 8" xfId="20499"/>
    <cellStyle name="20% - 輔色2 2 15 4 9" xfId="5020"/>
    <cellStyle name="20% - 輔色2 2 15 4 9 2" xfId="12304"/>
    <cellStyle name="20% - 輔色2 2 15 4 9 2 2" xfId="18328"/>
    <cellStyle name="20% - 輔色2 2 15 4 9 2 2 2" xfId="30404"/>
    <cellStyle name="20% - 輔色2 2 15 4 9 2 3" xfId="24380"/>
    <cellStyle name="20% - 輔色2 2 15 4 9 3" xfId="15316"/>
    <cellStyle name="20% - 輔色2 2 15 4 9 3 2" xfId="27392"/>
    <cellStyle name="20% - 輔色2 2 15 4 9 4" xfId="21368"/>
    <cellStyle name="20% - 輔色2 2 15 5" xfId="379"/>
    <cellStyle name="20% - 輔色2 2 15 5 10" xfId="10854"/>
    <cellStyle name="20% - 輔色2 2 15 5 10 2" xfId="16878"/>
    <cellStyle name="20% - 輔色2 2 15 5 10 2 2" xfId="28954"/>
    <cellStyle name="20% - 輔色2 2 15 5 10 3" xfId="22930"/>
    <cellStyle name="20% - 輔色2 2 15 5 11" xfId="13866"/>
    <cellStyle name="20% - 輔色2 2 15 5 11 2" xfId="25942"/>
    <cellStyle name="20% - 輔色2 2 15 5 12" xfId="19918"/>
    <cellStyle name="20% - 輔色2 2 15 5 2" xfId="515"/>
    <cellStyle name="20% - 輔色2 2 15 5 2 2" xfId="1149"/>
    <cellStyle name="20% - 輔色2 2 15 5 2 2 2" xfId="8938"/>
    <cellStyle name="20% - 輔色2 2 15 5 2 3" xfId="8943"/>
    <cellStyle name="20% - 輔色2 2 15 5 3" xfId="981"/>
    <cellStyle name="20% - 輔色2 2 15 5 3 2" xfId="2180"/>
    <cellStyle name="20% - 輔色2 2 15 5 3 2 2" xfId="3293"/>
    <cellStyle name="20% - 輔色2 2 15 5 3 2 3" xfId="6082"/>
    <cellStyle name="20% - 輔色2 2 15 5 3 2 3 2" xfId="13366"/>
    <cellStyle name="20% - 輔色2 2 15 5 3 2 3 2 2" xfId="19390"/>
    <cellStyle name="20% - 輔色2 2 15 5 3 2 3 2 2 2" xfId="31466"/>
    <cellStyle name="20% - 輔色2 2 15 5 3 2 3 2 3" xfId="25442"/>
    <cellStyle name="20% - 輔色2 2 15 5 3 2 3 3" xfId="16378"/>
    <cellStyle name="20% - 輔色2 2 15 5 3 2 3 3 2" xfId="28454"/>
    <cellStyle name="20% - 輔色2 2 15 5 3 2 3 4" xfId="22430"/>
    <cellStyle name="20% - 輔色2 2 15 5 3 2 4" xfId="6737"/>
    <cellStyle name="20% - 輔色2 2 15 5 3 2 5" xfId="8935"/>
    <cellStyle name="20% - 輔色2 2 15 5 3 2 6" xfId="11866"/>
    <cellStyle name="20% - 輔色2 2 15 5 3 2 6 2" xfId="17890"/>
    <cellStyle name="20% - 輔色2 2 15 5 3 2 6 2 2" xfId="29966"/>
    <cellStyle name="20% - 輔色2 2 15 5 3 2 6 3" xfId="23942"/>
    <cellStyle name="20% - 輔色2 2 15 5 3 2 7" xfId="14878"/>
    <cellStyle name="20% - 輔色2 2 15 5 3 2 7 2" xfId="26954"/>
    <cellStyle name="20% - 輔色2 2 15 5 3 2 8" xfId="20930"/>
    <cellStyle name="20% - 輔色2 2 15 5 3 3" xfId="3292"/>
    <cellStyle name="20% - 輔色2 2 15 5 3 4" xfId="5370"/>
    <cellStyle name="20% - 輔色2 2 15 5 3 4 2" xfId="12654"/>
    <cellStyle name="20% - 輔色2 2 15 5 3 4 2 2" xfId="18678"/>
    <cellStyle name="20% - 輔色2 2 15 5 3 4 2 2 2" xfId="30754"/>
    <cellStyle name="20% - 輔色2 2 15 5 3 4 2 3" xfId="24730"/>
    <cellStyle name="20% - 輔色2 2 15 5 3 4 3" xfId="15666"/>
    <cellStyle name="20% - 輔色2 2 15 5 3 4 3 2" xfId="27742"/>
    <cellStyle name="20% - 輔色2 2 15 5 3 4 4" xfId="21718"/>
    <cellStyle name="20% - 輔色2 2 15 5 3 5" xfId="6736"/>
    <cellStyle name="20% - 輔色2 2 15 5 3 6" xfId="8937"/>
    <cellStyle name="20% - 輔色2 2 15 5 3 7" xfId="11154"/>
    <cellStyle name="20% - 輔色2 2 15 5 3 7 2" xfId="17178"/>
    <cellStyle name="20% - 輔色2 2 15 5 3 7 2 2" xfId="29254"/>
    <cellStyle name="20% - 輔色2 2 15 5 3 7 3" xfId="23230"/>
    <cellStyle name="20% - 輔色2 2 15 5 3 8" xfId="14166"/>
    <cellStyle name="20% - 輔色2 2 15 5 3 8 2" xfId="26242"/>
    <cellStyle name="20% - 輔色2 2 15 5 3 9" xfId="20218"/>
    <cellStyle name="20% - 輔色2 2 15 5 4" xfId="1148"/>
    <cellStyle name="20% - 輔色2 2 15 5 4 2" xfId="2334"/>
    <cellStyle name="20% - 輔色2 2 15 5 4 2 2" xfId="3294"/>
    <cellStyle name="20% - 輔色2 2 15 5 4 2 3" xfId="6236"/>
    <cellStyle name="20% - 輔色2 2 15 5 4 2 3 2" xfId="13520"/>
    <cellStyle name="20% - 輔色2 2 15 5 4 2 3 2 2" xfId="19544"/>
    <cellStyle name="20% - 輔色2 2 15 5 4 2 3 2 2 2" xfId="31620"/>
    <cellStyle name="20% - 輔色2 2 15 5 4 2 3 2 3" xfId="25596"/>
    <cellStyle name="20% - 輔色2 2 15 5 4 2 3 3" xfId="16532"/>
    <cellStyle name="20% - 輔色2 2 15 5 4 2 3 3 2" xfId="28608"/>
    <cellStyle name="20% - 輔色2 2 15 5 4 2 3 4" xfId="22584"/>
    <cellStyle name="20% - 輔色2 2 15 5 4 2 4" xfId="6739"/>
    <cellStyle name="20% - 輔色2 2 15 5 4 2 5" xfId="8931"/>
    <cellStyle name="20% - 輔色2 2 15 5 4 2 6" xfId="12020"/>
    <cellStyle name="20% - 輔色2 2 15 5 4 2 6 2" xfId="18044"/>
    <cellStyle name="20% - 輔色2 2 15 5 4 2 6 2 2" xfId="30120"/>
    <cellStyle name="20% - 輔色2 2 15 5 4 2 6 3" xfId="24096"/>
    <cellStyle name="20% - 輔色2 2 15 5 4 2 7" xfId="15032"/>
    <cellStyle name="20% - 輔色2 2 15 5 4 2 7 2" xfId="27108"/>
    <cellStyle name="20% - 輔色2 2 15 5 4 2 8" xfId="21084"/>
    <cellStyle name="20% - 輔色2 2 15 5 4 3" xfId="8932"/>
    <cellStyle name="20% - 輔色2 2 15 5 5" xfId="2541"/>
    <cellStyle name="20% - 輔色2 2 15 5 5 2" xfId="3295"/>
    <cellStyle name="20% - 輔色2 2 15 5 5 3" xfId="8930"/>
    <cellStyle name="20% - 輔色2 2 15 5 6" xfId="2897"/>
    <cellStyle name="20% - 輔色2 2 15 5 6 2" xfId="3296"/>
    <cellStyle name="20% - 輔色2 2 15 5 6 3" xfId="8929"/>
    <cellStyle name="20% - 輔色2 2 15 5 7" xfId="1698"/>
    <cellStyle name="20% - 輔色2 2 15 5 7 2" xfId="3297"/>
    <cellStyle name="20% - 輔色2 2 15 5 7 3" xfId="5601"/>
    <cellStyle name="20% - 輔色2 2 15 5 7 3 2" xfId="12885"/>
    <cellStyle name="20% - 輔色2 2 15 5 7 3 2 2" xfId="18909"/>
    <cellStyle name="20% - 輔色2 2 15 5 7 3 2 2 2" xfId="30985"/>
    <cellStyle name="20% - 輔色2 2 15 5 7 3 2 3" xfId="24961"/>
    <cellStyle name="20% - 輔色2 2 15 5 7 3 3" xfId="15897"/>
    <cellStyle name="20% - 輔色2 2 15 5 7 3 3 2" xfId="27973"/>
    <cellStyle name="20% - 輔色2 2 15 5 7 3 4" xfId="21949"/>
    <cellStyle name="20% - 輔色2 2 15 5 7 4" xfId="6742"/>
    <cellStyle name="20% - 輔色2 2 15 5 7 5" xfId="8928"/>
    <cellStyle name="20% - 輔色2 2 15 5 7 6" xfId="11385"/>
    <cellStyle name="20% - 輔色2 2 15 5 7 6 2" xfId="17409"/>
    <cellStyle name="20% - 輔色2 2 15 5 7 6 2 2" xfId="29485"/>
    <cellStyle name="20% - 輔色2 2 15 5 7 6 3" xfId="23461"/>
    <cellStyle name="20% - 輔色2 2 15 5 7 7" xfId="14397"/>
    <cellStyle name="20% - 輔色2 2 15 5 7 7 2" xfId="26473"/>
    <cellStyle name="20% - 輔色2 2 15 5 7 8" xfId="20449"/>
    <cellStyle name="20% - 輔色2 2 15 5 8" xfId="5070"/>
    <cellStyle name="20% - 輔色2 2 15 5 8 2" xfId="12354"/>
    <cellStyle name="20% - 輔色2 2 15 5 8 2 2" xfId="18378"/>
    <cellStyle name="20% - 輔色2 2 15 5 8 2 2 2" xfId="30454"/>
    <cellStyle name="20% - 輔色2 2 15 5 8 2 3" xfId="24430"/>
    <cellStyle name="20% - 輔色2 2 15 5 8 3" xfId="15366"/>
    <cellStyle name="20% - 輔色2 2 15 5 8 3 2" xfId="27442"/>
    <cellStyle name="20% - 輔色2 2 15 5 8 4" xfId="21418"/>
    <cellStyle name="20% - 輔色2 2 15 5 9" xfId="8944"/>
    <cellStyle name="20% - 輔色2 2 15 6" xfId="693"/>
    <cellStyle name="20% - 輔色2 2 15 6 2" xfId="1150"/>
    <cellStyle name="20% - 輔色2 2 15 6 2 2" xfId="8926"/>
    <cellStyle name="20% - 輔色2 2 15 6 3" xfId="8927"/>
    <cellStyle name="20% - 輔色2 2 15 7" xfId="831"/>
    <cellStyle name="20% - 輔色2 2 15 7 2" xfId="1925"/>
    <cellStyle name="20% - 輔色2 2 15 7 2 2" xfId="3299"/>
    <cellStyle name="20% - 輔色2 2 15 7 2 3" xfId="5827"/>
    <cellStyle name="20% - 輔色2 2 15 7 2 3 2" xfId="13111"/>
    <cellStyle name="20% - 輔色2 2 15 7 2 3 2 2" xfId="19135"/>
    <cellStyle name="20% - 輔色2 2 15 7 2 3 2 2 2" xfId="31211"/>
    <cellStyle name="20% - 輔色2 2 15 7 2 3 2 3" xfId="25187"/>
    <cellStyle name="20% - 輔色2 2 15 7 2 3 3" xfId="16123"/>
    <cellStyle name="20% - 輔色2 2 15 7 2 3 3 2" xfId="28199"/>
    <cellStyle name="20% - 輔色2 2 15 7 2 3 4" xfId="22175"/>
    <cellStyle name="20% - 輔色2 2 15 7 2 4" xfId="6746"/>
    <cellStyle name="20% - 輔色2 2 15 7 2 5" xfId="8923"/>
    <cellStyle name="20% - 輔色2 2 15 7 2 6" xfId="11611"/>
    <cellStyle name="20% - 輔色2 2 15 7 2 6 2" xfId="17635"/>
    <cellStyle name="20% - 輔色2 2 15 7 2 6 2 2" xfId="29711"/>
    <cellStyle name="20% - 輔色2 2 15 7 2 6 3" xfId="23687"/>
    <cellStyle name="20% - 輔色2 2 15 7 2 7" xfId="14623"/>
    <cellStyle name="20% - 輔色2 2 15 7 2 7 2" xfId="26699"/>
    <cellStyle name="20% - 輔色2 2 15 7 2 8" xfId="20675"/>
    <cellStyle name="20% - 輔色2 2 15 7 3" xfId="3298"/>
    <cellStyle name="20% - 輔色2 2 15 7 4" xfId="5220"/>
    <cellStyle name="20% - 輔色2 2 15 7 4 2" xfId="12504"/>
    <cellStyle name="20% - 輔色2 2 15 7 4 2 2" xfId="18528"/>
    <cellStyle name="20% - 輔色2 2 15 7 4 2 2 2" xfId="30604"/>
    <cellStyle name="20% - 輔色2 2 15 7 4 2 3" xfId="24580"/>
    <cellStyle name="20% - 輔色2 2 15 7 4 3" xfId="15516"/>
    <cellStyle name="20% - 輔色2 2 15 7 4 3 2" xfId="27592"/>
    <cellStyle name="20% - 輔色2 2 15 7 4 4" xfId="21568"/>
    <cellStyle name="20% - 輔色2 2 15 7 5" xfId="6745"/>
    <cellStyle name="20% - 輔色2 2 15 7 6" xfId="8925"/>
    <cellStyle name="20% - 輔色2 2 15 7 7" xfId="11004"/>
    <cellStyle name="20% - 輔色2 2 15 7 7 2" xfId="17028"/>
    <cellStyle name="20% - 輔色2 2 15 7 7 2 2" xfId="29104"/>
    <cellStyle name="20% - 輔色2 2 15 7 7 3" xfId="23080"/>
    <cellStyle name="20% - 輔色2 2 15 7 8" xfId="14016"/>
    <cellStyle name="20% - 輔色2 2 15 7 8 2" xfId="26092"/>
    <cellStyle name="20% - 輔色2 2 15 7 9" xfId="20068"/>
    <cellStyle name="20% - 輔色2 2 15 8" xfId="2399"/>
    <cellStyle name="20% - 輔色2 2 15 8 2" xfId="3300"/>
    <cellStyle name="20% - 輔色2 2 15 8 3" xfId="6301"/>
    <cellStyle name="20% - 輔色2 2 15 8 3 2" xfId="13585"/>
    <cellStyle name="20% - 輔色2 2 15 8 3 2 2" xfId="19609"/>
    <cellStyle name="20% - 輔色2 2 15 8 3 2 2 2" xfId="31685"/>
    <cellStyle name="20% - 輔色2 2 15 8 3 2 3" xfId="25661"/>
    <cellStyle name="20% - 輔色2 2 15 8 3 3" xfId="16597"/>
    <cellStyle name="20% - 輔色2 2 15 8 3 3 2" xfId="28673"/>
    <cellStyle name="20% - 輔色2 2 15 8 3 4" xfId="22649"/>
    <cellStyle name="20% - 輔色2 2 15 8 4" xfId="6747"/>
    <cellStyle name="20% - 輔色2 2 15 8 5" xfId="8922"/>
    <cellStyle name="20% - 輔色2 2 15 8 6" xfId="12085"/>
    <cellStyle name="20% - 輔色2 2 15 8 6 2" xfId="18109"/>
    <cellStyle name="20% - 輔色2 2 15 8 6 2 2" xfId="30185"/>
    <cellStyle name="20% - 輔色2 2 15 8 6 3" xfId="24161"/>
    <cellStyle name="20% - 輔色2 2 15 8 7" xfId="15097"/>
    <cellStyle name="20% - 輔色2 2 15 8 7 2" xfId="27173"/>
    <cellStyle name="20% - 輔色2 2 15 8 8" xfId="21149"/>
    <cellStyle name="20% - 輔色2 2 15 9" xfId="2533"/>
    <cellStyle name="20% - 輔色2 2 15 9 2" xfId="3301"/>
    <cellStyle name="20% - 輔色2 2 15 9 3" xfId="8921"/>
    <cellStyle name="20% - 輔色2 2 16" xfId="73"/>
    <cellStyle name="20% - 輔色2 2 16 10" xfId="2894"/>
    <cellStyle name="20% - 輔色2 2 16 10 2" xfId="3302"/>
    <cellStyle name="20% - 輔色2 2 16 10 3" xfId="8916"/>
    <cellStyle name="20% - 輔色2 2 16 11" xfId="1847"/>
    <cellStyle name="20% - 輔色2 2 16 11 2" xfId="3303"/>
    <cellStyle name="20% - 輔色2 2 16 11 3" xfId="5750"/>
    <cellStyle name="20% - 輔色2 2 16 11 3 2" xfId="13034"/>
    <cellStyle name="20% - 輔色2 2 16 11 3 2 2" xfId="19058"/>
    <cellStyle name="20% - 輔色2 2 16 11 3 2 2 2" xfId="31134"/>
    <cellStyle name="20% - 輔色2 2 16 11 3 2 3" xfId="25110"/>
    <cellStyle name="20% - 輔色2 2 16 11 3 3" xfId="16046"/>
    <cellStyle name="20% - 輔色2 2 16 11 3 3 2" xfId="28122"/>
    <cellStyle name="20% - 輔色2 2 16 11 3 4" xfId="22098"/>
    <cellStyle name="20% - 輔色2 2 16 11 4" xfId="6751"/>
    <cellStyle name="20% - 輔色2 2 16 11 5" xfId="8915"/>
    <cellStyle name="20% - 輔色2 2 16 11 6" xfId="11534"/>
    <cellStyle name="20% - 輔色2 2 16 11 6 2" xfId="17558"/>
    <cellStyle name="20% - 輔色2 2 16 11 6 2 2" xfId="29634"/>
    <cellStyle name="20% - 輔色2 2 16 11 6 3" xfId="23610"/>
    <cellStyle name="20% - 輔色2 2 16 11 7" xfId="14546"/>
    <cellStyle name="20% - 輔色2 2 16 11 7 2" xfId="26622"/>
    <cellStyle name="20% - 輔色2 2 16 11 8" xfId="20598"/>
    <cellStyle name="20% - 輔色2 2 16 12" xfId="4921"/>
    <cellStyle name="20% - 輔色2 2 16 12 2" xfId="12205"/>
    <cellStyle name="20% - 輔色2 2 16 12 2 2" xfId="18229"/>
    <cellStyle name="20% - 輔色2 2 16 12 2 2 2" xfId="30305"/>
    <cellStyle name="20% - 輔色2 2 16 12 2 3" xfId="24281"/>
    <cellStyle name="20% - 輔色2 2 16 12 3" xfId="15217"/>
    <cellStyle name="20% - 輔色2 2 16 12 3 2" xfId="27293"/>
    <cellStyle name="20% - 輔色2 2 16 12 4" xfId="21269"/>
    <cellStyle name="20% - 輔色2 2 16 13" xfId="8920"/>
    <cellStyle name="20% - 輔色2 2 16 14" xfId="10691"/>
    <cellStyle name="20% - 輔色2 2 16 14 2" xfId="16724"/>
    <cellStyle name="20% - 輔色2 2 16 14 2 2" xfId="28800"/>
    <cellStyle name="20% - 輔色2 2 16 14 3" xfId="22776"/>
    <cellStyle name="20% - 輔色2 2 16 15" xfId="13717"/>
    <cellStyle name="20% - 輔色2 2 16 15 2" xfId="25793"/>
    <cellStyle name="20% - 輔色2 2 16 16" xfId="19769"/>
    <cellStyle name="20% - 輔色2 2 16 2" xfId="99"/>
    <cellStyle name="20% - 輔色2 2 16 2 2" xfId="8913"/>
    <cellStyle name="20% - 輔色2 2 16 3" xfId="168"/>
    <cellStyle name="20% - 輔色2 2 16 3 10" xfId="8912"/>
    <cellStyle name="20% - 輔色2 2 16 3 11" xfId="10744"/>
    <cellStyle name="20% - 輔色2 2 16 3 11 2" xfId="16768"/>
    <cellStyle name="20% - 輔色2 2 16 3 11 2 2" xfId="28844"/>
    <cellStyle name="20% - 輔色2 2 16 3 11 3" xfId="22820"/>
    <cellStyle name="20% - 輔色2 2 16 3 12" xfId="13756"/>
    <cellStyle name="20% - 輔色2 2 16 3 12 2" xfId="25832"/>
    <cellStyle name="20% - 輔色2 2 16 3 13" xfId="19808"/>
    <cellStyle name="20% - 輔色2 2 16 3 2" xfId="256"/>
    <cellStyle name="20% - 輔色2 2 16 3 2 2" xfId="521"/>
    <cellStyle name="20% - 輔色2 2 16 3 2 2 2" xfId="1151"/>
    <cellStyle name="20% - 輔色2 2 16 3 2 2 2 2" xfId="8906"/>
    <cellStyle name="20% - 輔色2 2 16 3 2 2 3" xfId="8907"/>
    <cellStyle name="20% - 輔色2 2 16 3 2 3" xfId="8910"/>
    <cellStyle name="20% - 輔色2 2 16 3 3" xfId="419"/>
    <cellStyle name="20% - 輔色2 2 16 3 3 10" xfId="10894"/>
    <cellStyle name="20% - 輔色2 2 16 3 3 10 2" xfId="16918"/>
    <cellStyle name="20% - 輔色2 2 16 3 3 10 2 2" xfId="28994"/>
    <cellStyle name="20% - 輔色2 2 16 3 3 10 3" xfId="22970"/>
    <cellStyle name="20% - 輔色2 2 16 3 3 11" xfId="13906"/>
    <cellStyle name="20% - 輔色2 2 16 3 3 11 2" xfId="25982"/>
    <cellStyle name="20% - 輔色2 2 16 3 3 12" xfId="19958"/>
    <cellStyle name="20% - 輔色2 2 16 3 3 2" xfId="688"/>
    <cellStyle name="20% - 輔色2 2 16 3 3 2 2" xfId="1153"/>
    <cellStyle name="20% - 輔色2 2 16 3 3 2 2 2" xfId="8902"/>
    <cellStyle name="20% - 輔色2 2 16 3 3 2 3" xfId="8903"/>
    <cellStyle name="20% - 輔色2 2 16 3 3 3" xfId="1021"/>
    <cellStyle name="20% - 輔色2 2 16 3 3 3 2" xfId="2220"/>
    <cellStyle name="20% - 輔色2 2 16 3 3 3 2 2" xfId="3305"/>
    <cellStyle name="20% - 輔色2 2 16 3 3 3 2 3" xfId="6122"/>
    <cellStyle name="20% - 輔色2 2 16 3 3 3 2 3 2" xfId="13406"/>
    <cellStyle name="20% - 輔色2 2 16 3 3 3 2 3 2 2" xfId="19430"/>
    <cellStyle name="20% - 輔色2 2 16 3 3 3 2 3 2 2 2" xfId="31506"/>
    <cellStyle name="20% - 輔色2 2 16 3 3 3 2 3 2 3" xfId="25482"/>
    <cellStyle name="20% - 輔色2 2 16 3 3 3 2 3 3" xfId="16418"/>
    <cellStyle name="20% - 輔色2 2 16 3 3 3 2 3 3 2" xfId="28494"/>
    <cellStyle name="20% - 輔色2 2 16 3 3 3 2 3 4" xfId="22470"/>
    <cellStyle name="20% - 輔色2 2 16 3 3 3 2 4" xfId="6761"/>
    <cellStyle name="20% - 輔色2 2 16 3 3 3 2 5" xfId="8896"/>
    <cellStyle name="20% - 輔色2 2 16 3 3 3 2 6" xfId="11906"/>
    <cellStyle name="20% - 輔色2 2 16 3 3 3 2 6 2" xfId="17930"/>
    <cellStyle name="20% - 輔色2 2 16 3 3 3 2 6 2 2" xfId="30006"/>
    <cellStyle name="20% - 輔色2 2 16 3 3 3 2 6 3" xfId="23982"/>
    <cellStyle name="20% - 輔色2 2 16 3 3 3 2 7" xfId="14918"/>
    <cellStyle name="20% - 輔色2 2 16 3 3 3 2 7 2" xfId="26994"/>
    <cellStyle name="20% - 輔色2 2 16 3 3 3 2 8" xfId="20970"/>
    <cellStyle name="20% - 輔色2 2 16 3 3 3 3" xfId="3304"/>
    <cellStyle name="20% - 輔色2 2 16 3 3 3 4" xfId="5410"/>
    <cellStyle name="20% - 輔色2 2 16 3 3 3 4 2" xfId="12694"/>
    <cellStyle name="20% - 輔色2 2 16 3 3 3 4 2 2" xfId="18718"/>
    <cellStyle name="20% - 輔色2 2 16 3 3 3 4 2 2 2" xfId="30794"/>
    <cellStyle name="20% - 輔色2 2 16 3 3 3 4 2 3" xfId="24770"/>
    <cellStyle name="20% - 輔色2 2 16 3 3 3 4 3" xfId="15706"/>
    <cellStyle name="20% - 輔色2 2 16 3 3 3 4 3 2" xfId="27782"/>
    <cellStyle name="20% - 輔色2 2 16 3 3 3 4 4" xfId="21758"/>
    <cellStyle name="20% - 輔色2 2 16 3 3 3 5" xfId="6760"/>
    <cellStyle name="20% - 輔色2 2 16 3 3 3 6" xfId="8897"/>
    <cellStyle name="20% - 輔色2 2 16 3 3 3 7" xfId="11194"/>
    <cellStyle name="20% - 輔色2 2 16 3 3 3 7 2" xfId="17218"/>
    <cellStyle name="20% - 輔色2 2 16 3 3 3 7 2 2" xfId="29294"/>
    <cellStyle name="20% - 輔色2 2 16 3 3 3 7 3" xfId="23270"/>
    <cellStyle name="20% - 輔色2 2 16 3 3 3 8" xfId="14206"/>
    <cellStyle name="20% - 輔色2 2 16 3 3 3 8 2" xfId="26282"/>
    <cellStyle name="20% - 輔色2 2 16 3 3 3 9" xfId="20258"/>
    <cellStyle name="20% - 輔色2 2 16 3 3 4" xfId="1152"/>
    <cellStyle name="20% - 輔色2 2 16 3 3 4 2" xfId="2318"/>
    <cellStyle name="20% - 輔色2 2 16 3 3 4 2 2" xfId="3306"/>
    <cellStyle name="20% - 輔色2 2 16 3 3 4 2 3" xfId="6220"/>
    <cellStyle name="20% - 輔色2 2 16 3 3 4 2 3 2" xfId="13504"/>
    <cellStyle name="20% - 輔色2 2 16 3 3 4 2 3 2 2" xfId="19528"/>
    <cellStyle name="20% - 輔色2 2 16 3 3 4 2 3 2 2 2" xfId="31604"/>
    <cellStyle name="20% - 輔色2 2 16 3 3 4 2 3 2 3" xfId="25580"/>
    <cellStyle name="20% - 輔色2 2 16 3 3 4 2 3 3" xfId="16516"/>
    <cellStyle name="20% - 輔色2 2 16 3 3 4 2 3 3 2" xfId="28592"/>
    <cellStyle name="20% - 輔色2 2 16 3 3 4 2 3 4" xfId="22568"/>
    <cellStyle name="20% - 輔色2 2 16 3 3 4 2 4" xfId="6763"/>
    <cellStyle name="20% - 輔色2 2 16 3 3 4 2 5" xfId="8891"/>
    <cellStyle name="20% - 輔色2 2 16 3 3 4 2 6" xfId="12004"/>
    <cellStyle name="20% - 輔色2 2 16 3 3 4 2 6 2" xfId="18028"/>
    <cellStyle name="20% - 輔色2 2 16 3 3 4 2 6 2 2" xfId="30104"/>
    <cellStyle name="20% - 輔色2 2 16 3 3 4 2 6 3" xfId="24080"/>
    <cellStyle name="20% - 輔色2 2 16 3 3 4 2 7" xfId="15016"/>
    <cellStyle name="20% - 輔色2 2 16 3 3 4 2 7 2" xfId="27092"/>
    <cellStyle name="20% - 輔色2 2 16 3 3 4 2 8" xfId="21068"/>
    <cellStyle name="20% - 輔色2 2 16 3 3 4 3" xfId="8894"/>
    <cellStyle name="20% - 輔色2 2 16 3 3 5" xfId="2546"/>
    <cellStyle name="20% - 輔色2 2 16 3 3 5 2" xfId="3307"/>
    <cellStyle name="20% - 輔色2 2 16 3 3 5 3" xfId="8890"/>
    <cellStyle name="20% - 輔色2 2 16 3 3 6" xfId="2888"/>
    <cellStyle name="20% - 輔色2 2 16 3 3 6 2" xfId="3308"/>
    <cellStyle name="20% - 輔色2 2 16 3 3 6 3" xfId="8889"/>
    <cellStyle name="20% - 輔色2 2 16 3 3 7" xfId="1658"/>
    <cellStyle name="20% - 輔色2 2 16 3 3 7 2" xfId="3309"/>
    <cellStyle name="20% - 輔色2 2 16 3 3 7 3" xfId="5561"/>
    <cellStyle name="20% - 輔色2 2 16 3 3 7 3 2" xfId="12845"/>
    <cellStyle name="20% - 輔色2 2 16 3 3 7 3 2 2" xfId="18869"/>
    <cellStyle name="20% - 輔色2 2 16 3 3 7 3 2 2 2" xfId="30945"/>
    <cellStyle name="20% - 輔色2 2 16 3 3 7 3 2 3" xfId="24921"/>
    <cellStyle name="20% - 輔色2 2 16 3 3 7 3 3" xfId="15857"/>
    <cellStyle name="20% - 輔色2 2 16 3 3 7 3 3 2" xfId="27933"/>
    <cellStyle name="20% - 輔色2 2 16 3 3 7 3 4" xfId="21909"/>
    <cellStyle name="20% - 輔色2 2 16 3 3 7 4" xfId="6766"/>
    <cellStyle name="20% - 輔色2 2 16 3 3 7 5" xfId="8888"/>
    <cellStyle name="20% - 輔色2 2 16 3 3 7 6" xfId="11345"/>
    <cellStyle name="20% - 輔色2 2 16 3 3 7 6 2" xfId="17369"/>
    <cellStyle name="20% - 輔色2 2 16 3 3 7 6 2 2" xfId="29445"/>
    <cellStyle name="20% - 輔色2 2 16 3 3 7 6 3" xfId="23421"/>
    <cellStyle name="20% - 輔色2 2 16 3 3 7 7" xfId="14357"/>
    <cellStyle name="20% - 輔色2 2 16 3 3 7 7 2" xfId="26433"/>
    <cellStyle name="20% - 輔色2 2 16 3 3 7 8" xfId="20409"/>
    <cellStyle name="20% - 輔色2 2 16 3 3 8" xfId="5110"/>
    <cellStyle name="20% - 輔色2 2 16 3 3 8 2" xfId="12394"/>
    <cellStyle name="20% - 輔色2 2 16 3 3 8 2 2" xfId="18418"/>
    <cellStyle name="20% - 輔色2 2 16 3 3 8 2 2 2" xfId="30494"/>
    <cellStyle name="20% - 輔色2 2 16 3 3 8 2 3" xfId="24470"/>
    <cellStyle name="20% - 輔色2 2 16 3 3 8 3" xfId="15406"/>
    <cellStyle name="20% - 輔色2 2 16 3 3 8 3 2" xfId="27482"/>
    <cellStyle name="20% - 輔色2 2 16 3 3 8 4" xfId="21458"/>
    <cellStyle name="20% - 輔色2 2 16 3 3 9" xfId="8905"/>
    <cellStyle name="20% - 輔色2 2 16 3 4" xfId="871"/>
    <cellStyle name="20% - 輔色2 2 16 3 4 2" xfId="2007"/>
    <cellStyle name="20% - 輔色2 2 16 3 4 2 2" xfId="3311"/>
    <cellStyle name="20% - 輔色2 2 16 3 4 2 3" xfId="5909"/>
    <cellStyle name="20% - 輔色2 2 16 3 4 2 3 2" xfId="13193"/>
    <cellStyle name="20% - 輔色2 2 16 3 4 2 3 2 2" xfId="19217"/>
    <cellStyle name="20% - 輔色2 2 16 3 4 2 3 2 2 2" xfId="31293"/>
    <cellStyle name="20% - 輔色2 2 16 3 4 2 3 2 3" xfId="25269"/>
    <cellStyle name="20% - 輔色2 2 16 3 4 2 3 3" xfId="16205"/>
    <cellStyle name="20% - 輔色2 2 16 3 4 2 3 3 2" xfId="28281"/>
    <cellStyle name="20% - 輔色2 2 16 3 4 2 3 4" xfId="22257"/>
    <cellStyle name="20% - 輔色2 2 16 3 4 2 4" xfId="6768"/>
    <cellStyle name="20% - 輔色2 2 16 3 4 2 5" xfId="8886"/>
    <cellStyle name="20% - 輔色2 2 16 3 4 2 6" xfId="11693"/>
    <cellStyle name="20% - 輔色2 2 16 3 4 2 6 2" xfId="17717"/>
    <cellStyle name="20% - 輔色2 2 16 3 4 2 6 2 2" xfId="29793"/>
    <cellStyle name="20% - 輔色2 2 16 3 4 2 6 3" xfId="23769"/>
    <cellStyle name="20% - 輔色2 2 16 3 4 2 7" xfId="14705"/>
    <cellStyle name="20% - 輔色2 2 16 3 4 2 7 2" xfId="26781"/>
    <cellStyle name="20% - 輔色2 2 16 3 4 2 8" xfId="20757"/>
    <cellStyle name="20% - 輔色2 2 16 3 4 3" xfId="3310"/>
    <cellStyle name="20% - 輔色2 2 16 3 4 4" xfId="5260"/>
    <cellStyle name="20% - 輔色2 2 16 3 4 4 2" xfId="12544"/>
    <cellStyle name="20% - 輔色2 2 16 3 4 4 2 2" xfId="18568"/>
    <cellStyle name="20% - 輔色2 2 16 3 4 4 2 2 2" xfId="30644"/>
    <cellStyle name="20% - 輔色2 2 16 3 4 4 2 3" xfId="24620"/>
    <cellStyle name="20% - 輔色2 2 16 3 4 4 3" xfId="15556"/>
    <cellStyle name="20% - 輔色2 2 16 3 4 4 3 2" xfId="27632"/>
    <cellStyle name="20% - 輔色2 2 16 3 4 4 4" xfId="21608"/>
    <cellStyle name="20% - 輔色2 2 16 3 4 5" xfId="6767"/>
    <cellStyle name="20% - 輔色2 2 16 3 4 6" xfId="8887"/>
    <cellStyle name="20% - 輔色2 2 16 3 4 7" xfId="11044"/>
    <cellStyle name="20% - 輔色2 2 16 3 4 7 2" xfId="17068"/>
    <cellStyle name="20% - 輔色2 2 16 3 4 7 2 2" xfId="29144"/>
    <cellStyle name="20% - 輔色2 2 16 3 4 7 3" xfId="23120"/>
    <cellStyle name="20% - 輔色2 2 16 3 4 8" xfId="14056"/>
    <cellStyle name="20% - 輔色2 2 16 3 4 8 2" xfId="26132"/>
    <cellStyle name="20% - 輔色2 2 16 3 4 9" xfId="20108"/>
    <cellStyle name="20% - 輔色2 2 16 3 5" xfId="1978"/>
    <cellStyle name="20% - 輔色2 2 16 3 5 2" xfId="3312"/>
    <cellStyle name="20% - 輔色2 2 16 3 5 3" xfId="5880"/>
    <cellStyle name="20% - 輔色2 2 16 3 5 3 2" xfId="13164"/>
    <cellStyle name="20% - 輔色2 2 16 3 5 3 2 2" xfId="19188"/>
    <cellStyle name="20% - 輔色2 2 16 3 5 3 2 2 2" xfId="31264"/>
    <cellStyle name="20% - 輔色2 2 16 3 5 3 2 3" xfId="25240"/>
    <cellStyle name="20% - 輔色2 2 16 3 5 3 3" xfId="16176"/>
    <cellStyle name="20% - 輔色2 2 16 3 5 3 3 2" xfId="28252"/>
    <cellStyle name="20% - 輔色2 2 16 3 5 3 4" xfId="22228"/>
    <cellStyle name="20% - 輔色2 2 16 3 5 4" xfId="6769"/>
    <cellStyle name="20% - 輔色2 2 16 3 5 5" xfId="8885"/>
    <cellStyle name="20% - 輔色2 2 16 3 5 6" xfId="11664"/>
    <cellStyle name="20% - 輔色2 2 16 3 5 6 2" xfId="17688"/>
    <cellStyle name="20% - 輔色2 2 16 3 5 6 2 2" xfId="29764"/>
    <cellStyle name="20% - 輔色2 2 16 3 5 6 3" xfId="23740"/>
    <cellStyle name="20% - 輔色2 2 16 3 5 7" xfId="14676"/>
    <cellStyle name="20% - 輔色2 2 16 3 5 7 2" xfId="26752"/>
    <cellStyle name="20% - 輔色2 2 16 3 5 8" xfId="20728"/>
    <cellStyle name="20% - 輔色2 2 16 3 6" xfId="2544"/>
    <cellStyle name="20% - 輔色2 2 16 3 6 2" xfId="3313"/>
    <cellStyle name="20% - 輔色2 2 16 3 6 3" xfId="8883"/>
    <cellStyle name="20% - 輔色2 2 16 3 7" xfId="2891"/>
    <cellStyle name="20% - 輔色2 2 16 3 7 2" xfId="3314"/>
    <cellStyle name="20% - 輔色2 2 16 3 7 3" xfId="8882"/>
    <cellStyle name="20% - 輔色2 2 16 3 8" xfId="1808"/>
    <cellStyle name="20% - 輔色2 2 16 3 8 2" xfId="3315"/>
    <cellStyle name="20% - 輔色2 2 16 3 8 3" xfId="5711"/>
    <cellStyle name="20% - 輔色2 2 16 3 8 3 2" xfId="12995"/>
    <cellStyle name="20% - 輔色2 2 16 3 8 3 2 2" xfId="19019"/>
    <cellStyle name="20% - 輔色2 2 16 3 8 3 2 2 2" xfId="31095"/>
    <cellStyle name="20% - 輔色2 2 16 3 8 3 2 3" xfId="25071"/>
    <cellStyle name="20% - 輔色2 2 16 3 8 3 3" xfId="16007"/>
    <cellStyle name="20% - 輔色2 2 16 3 8 3 3 2" xfId="28083"/>
    <cellStyle name="20% - 輔色2 2 16 3 8 3 4" xfId="22059"/>
    <cellStyle name="20% - 輔色2 2 16 3 8 4" xfId="6772"/>
    <cellStyle name="20% - 輔色2 2 16 3 8 5" xfId="8877"/>
    <cellStyle name="20% - 輔色2 2 16 3 8 6" xfId="11495"/>
    <cellStyle name="20% - 輔色2 2 16 3 8 6 2" xfId="17519"/>
    <cellStyle name="20% - 輔色2 2 16 3 8 6 2 2" xfId="29595"/>
    <cellStyle name="20% - 輔色2 2 16 3 8 6 3" xfId="23571"/>
    <cellStyle name="20% - 輔色2 2 16 3 8 7" xfId="14507"/>
    <cellStyle name="20% - 輔色2 2 16 3 8 7 2" xfId="26583"/>
    <cellStyle name="20% - 輔色2 2 16 3 8 8" xfId="20559"/>
    <cellStyle name="20% - 輔色2 2 16 3 9" xfId="4960"/>
    <cellStyle name="20% - 輔色2 2 16 3 9 2" xfId="12244"/>
    <cellStyle name="20% - 輔色2 2 16 3 9 2 2" xfId="18268"/>
    <cellStyle name="20% - 輔色2 2 16 3 9 2 2 2" xfId="30344"/>
    <cellStyle name="20% - 輔色2 2 16 3 9 2 3" xfId="24320"/>
    <cellStyle name="20% - 輔色2 2 16 3 9 3" xfId="15256"/>
    <cellStyle name="20% - 輔色2 2 16 3 9 3 2" xfId="27332"/>
    <cellStyle name="20% - 輔色2 2 16 3 9 4" xfId="21308"/>
    <cellStyle name="20% - 輔色2 2 16 4" xfId="229"/>
    <cellStyle name="20% - 輔色2 2 16 4 10" xfId="8876"/>
    <cellStyle name="20% - 輔色2 2 16 4 11" xfId="10805"/>
    <cellStyle name="20% - 輔色2 2 16 4 11 2" xfId="16829"/>
    <cellStyle name="20% - 輔色2 2 16 4 11 2 2" xfId="28905"/>
    <cellStyle name="20% - 輔色2 2 16 4 11 3" xfId="22881"/>
    <cellStyle name="20% - 輔色2 2 16 4 12" xfId="13817"/>
    <cellStyle name="20% - 輔色2 2 16 4 12 2" xfId="25893"/>
    <cellStyle name="20% - 輔色2 2 16 4 13" xfId="19869"/>
    <cellStyle name="20% - 輔色2 2 16 4 2" xfId="257"/>
    <cellStyle name="20% - 輔色2 2 16 4 2 2" xfId="522"/>
    <cellStyle name="20% - 輔色2 2 16 4 2 2 2" xfId="1154"/>
    <cellStyle name="20% - 輔色2 2 16 4 2 2 2 2" xfId="8870"/>
    <cellStyle name="20% - 輔色2 2 16 4 2 2 3" xfId="8871"/>
    <cellStyle name="20% - 輔色2 2 16 4 2 3" xfId="8874"/>
    <cellStyle name="20% - 輔色2 2 16 4 3" xfId="480"/>
    <cellStyle name="20% - 輔色2 2 16 4 3 10" xfId="10955"/>
    <cellStyle name="20% - 輔色2 2 16 4 3 10 2" xfId="16979"/>
    <cellStyle name="20% - 輔色2 2 16 4 3 10 2 2" xfId="29055"/>
    <cellStyle name="20% - 輔色2 2 16 4 3 10 3" xfId="23031"/>
    <cellStyle name="20% - 輔色2 2 16 4 3 11" xfId="13967"/>
    <cellStyle name="20% - 輔色2 2 16 4 3 11 2" xfId="26043"/>
    <cellStyle name="20% - 輔色2 2 16 4 3 12" xfId="20019"/>
    <cellStyle name="20% - 輔色2 2 16 4 3 2" xfId="687"/>
    <cellStyle name="20% - 輔色2 2 16 4 3 2 2" xfId="1156"/>
    <cellStyle name="20% - 輔色2 2 16 4 3 2 2 2" xfId="8867"/>
    <cellStyle name="20% - 輔色2 2 16 4 3 2 3" xfId="8868"/>
    <cellStyle name="20% - 輔色2 2 16 4 3 3" xfId="1082"/>
    <cellStyle name="20% - 輔色2 2 16 4 3 3 2" xfId="2281"/>
    <cellStyle name="20% - 輔色2 2 16 4 3 3 2 2" xfId="3317"/>
    <cellStyle name="20% - 輔色2 2 16 4 3 3 2 3" xfId="6183"/>
    <cellStyle name="20% - 輔色2 2 16 4 3 3 2 3 2" xfId="13467"/>
    <cellStyle name="20% - 輔色2 2 16 4 3 3 2 3 2 2" xfId="19491"/>
    <cellStyle name="20% - 輔色2 2 16 4 3 3 2 3 2 2 2" xfId="31567"/>
    <cellStyle name="20% - 輔色2 2 16 4 3 3 2 3 2 3" xfId="25543"/>
    <cellStyle name="20% - 輔色2 2 16 4 3 3 2 3 3" xfId="16479"/>
    <cellStyle name="20% - 輔色2 2 16 4 3 3 2 3 3 2" xfId="28555"/>
    <cellStyle name="20% - 輔色2 2 16 4 3 3 2 3 4" xfId="22531"/>
    <cellStyle name="20% - 輔色2 2 16 4 3 3 2 4" xfId="6781"/>
    <cellStyle name="20% - 輔色2 2 16 4 3 3 2 5" xfId="8865"/>
    <cellStyle name="20% - 輔色2 2 16 4 3 3 2 6" xfId="11967"/>
    <cellStyle name="20% - 輔色2 2 16 4 3 3 2 6 2" xfId="17991"/>
    <cellStyle name="20% - 輔色2 2 16 4 3 3 2 6 2 2" xfId="30067"/>
    <cellStyle name="20% - 輔色2 2 16 4 3 3 2 6 3" xfId="24043"/>
    <cellStyle name="20% - 輔色2 2 16 4 3 3 2 7" xfId="14979"/>
    <cellStyle name="20% - 輔色2 2 16 4 3 3 2 7 2" xfId="27055"/>
    <cellStyle name="20% - 輔色2 2 16 4 3 3 2 8" xfId="21031"/>
    <cellStyle name="20% - 輔色2 2 16 4 3 3 3" xfId="3316"/>
    <cellStyle name="20% - 輔色2 2 16 4 3 3 4" xfId="5471"/>
    <cellStyle name="20% - 輔色2 2 16 4 3 3 4 2" xfId="12755"/>
    <cellStyle name="20% - 輔色2 2 16 4 3 3 4 2 2" xfId="18779"/>
    <cellStyle name="20% - 輔色2 2 16 4 3 3 4 2 2 2" xfId="30855"/>
    <cellStyle name="20% - 輔色2 2 16 4 3 3 4 2 3" xfId="24831"/>
    <cellStyle name="20% - 輔色2 2 16 4 3 3 4 3" xfId="15767"/>
    <cellStyle name="20% - 輔色2 2 16 4 3 3 4 3 2" xfId="27843"/>
    <cellStyle name="20% - 輔色2 2 16 4 3 3 4 4" xfId="21819"/>
    <cellStyle name="20% - 輔色2 2 16 4 3 3 5" xfId="6780"/>
    <cellStyle name="20% - 輔色2 2 16 4 3 3 6" xfId="8866"/>
    <cellStyle name="20% - 輔色2 2 16 4 3 3 7" xfId="11255"/>
    <cellStyle name="20% - 輔色2 2 16 4 3 3 7 2" xfId="17279"/>
    <cellStyle name="20% - 輔色2 2 16 4 3 3 7 2 2" xfId="29355"/>
    <cellStyle name="20% - 輔色2 2 16 4 3 3 7 3" xfId="23331"/>
    <cellStyle name="20% - 輔色2 2 16 4 3 3 8" xfId="14267"/>
    <cellStyle name="20% - 輔色2 2 16 4 3 3 8 2" xfId="26343"/>
    <cellStyle name="20% - 輔色2 2 16 4 3 3 9" xfId="20319"/>
    <cellStyle name="20% - 輔色2 2 16 4 3 4" xfId="1155"/>
    <cellStyle name="20% - 輔色2 2 16 4 3 4 2" xfId="2430"/>
    <cellStyle name="20% - 輔色2 2 16 4 3 4 2 2" xfId="3318"/>
    <cellStyle name="20% - 輔色2 2 16 4 3 4 2 3" xfId="6332"/>
    <cellStyle name="20% - 輔色2 2 16 4 3 4 2 3 2" xfId="13616"/>
    <cellStyle name="20% - 輔色2 2 16 4 3 4 2 3 2 2" xfId="19640"/>
    <cellStyle name="20% - 輔色2 2 16 4 3 4 2 3 2 2 2" xfId="31716"/>
    <cellStyle name="20% - 輔色2 2 16 4 3 4 2 3 2 3" xfId="25692"/>
    <cellStyle name="20% - 輔色2 2 16 4 3 4 2 3 3" xfId="16628"/>
    <cellStyle name="20% - 輔色2 2 16 4 3 4 2 3 3 2" xfId="28704"/>
    <cellStyle name="20% - 輔色2 2 16 4 3 4 2 3 4" xfId="22680"/>
    <cellStyle name="20% - 輔色2 2 16 4 3 4 2 4" xfId="6783"/>
    <cellStyle name="20% - 輔色2 2 16 4 3 4 2 5" xfId="8862"/>
    <cellStyle name="20% - 輔色2 2 16 4 3 4 2 6" xfId="12116"/>
    <cellStyle name="20% - 輔色2 2 16 4 3 4 2 6 2" xfId="18140"/>
    <cellStyle name="20% - 輔色2 2 16 4 3 4 2 6 2 2" xfId="30216"/>
    <cellStyle name="20% - 輔色2 2 16 4 3 4 2 6 3" xfId="24192"/>
    <cellStyle name="20% - 輔色2 2 16 4 3 4 2 7" xfId="15128"/>
    <cellStyle name="20% - 輔色2 2 16 4 3 4 2 7 2" xfId="27204"/>
    <cellStyle name="20% - 輔色2 2 16 4 3 4 2 8" xfId="21180"/>
    <cellStyle name="20% - 輔色2 2 16 4 3 4 3" xfId="8864"/>
    <cellStyle name="20% - 輔色2 2 16 4 3 5" xfId="2549"/>
    <cellStyle name="20% - 輔色2 2 16 4 3 5 2" xfId="3319"/>
    <cellStyle name="20% - 輔色2 2 16 4 3 5 3" xfId="8861"/>
    <cellStyle name="20% - 輔色2 2 16 4 3 6" xfId="2884"/>
    <cellStyle name="20% - 輔色2 2 16 4 3 6 2" xfId="3320"/>
    <cellStyle name="20% - 輔色2 2 16 4 3 6 3" xfId="8860"/>
    <cellStyle name="20% - 輔色2 2 16 4 3 7" xfId="1597"/>
    <cellStyle name="20% - 輔色2 2 16 4 3 7 2" xfId="3321"/>
    <cellStyle name="20% - 輔色2 2 16 4 3 7 3" xfId="5500"/>
    <cellStyle name="20% - 輔色2 2 16 4 3 7 3 2" xfId="12784"/>
    <cellStyle name="20% - 輔色2 2 16 4 3 7 3 2 2" xfId="18808"/>
    <cellStyle name="20% - 輔色2 2 16 4 3 7 3 2 2 2" xfId="30884"/>
    <cellStyle name="20% - 輔色2 2 16 4 3 7 3 2 3" xfId="24860"/>
    <cellStyle name="20% - 輔色2 2 16 4 3 7 3 3" xfId="15796"/>
    <cellStyle name="20% - 輔色2 2 16 4 3 7 3 3 2" xfId="27872"/>
    <cellStyle name="20% - 輔色2 2 16 4 3 7 3 4" xfId="21848"/>
    <cellStyle name="20% - 輔色2 2 16 4 3 7 4" xfId="6786"/>
    <cellStyle name="20% - 輔色2 2 16 4 3 7 5" xfId="8856"/>
    <cellStyle name="20% - 輔色2 2 16 4 3 7 6" xfId="11284"/>
    <cellStyle name="20% - 輔色2 2 16 4 3 7 6 2" xfId="17308"/>
    <cellStyle name="20% - 輔色2 2 16 4 3 7 6 2 2" xfId="29384"/>
    <cellStyle name="20% - 輔色2 2 16 4 3 7 6 3" xfId="23360"/>
    <cellStyle name="20% - 輔色2 2 16 4 3 7 7" xfId="14296"/>
    <cellStyle name="20% - 輔色2 2 16 4 3 7 7 2" xfId="26372"/>
    <cellStyle name="20% - 輔色2 2 16 4 3 7 8" xfId="20348"/>
    <cellStyle name="20% - 輔色2 2 16 4 3 8" xfId="5171"/>
    <cellStyle name="20% - 輔色2 2 16 4 3 8 2" xfId="12455"/>
    <cellStyle name="20% - 輔色2 2 16 4 3 8 2 2" xfId="18479"/>
    <cellStyle name="20% - 輔色2 2 16 4 3 8 2 2 2" xfId="30555"/>
    <cellStyle name="20% - 輔色2 2 16 4 3 8 2 3" xfId="24531"/>
    <cellStyle name="20% - 輔色2 2 16 4 3 8 3" xfId="15467"/>
    <cellStyle name="20% - 輔色2 2 16 4 3 8 3 2" xfId="27543"/>
    <cellStyle name="20% - 輔色2 2 16 4 3 8 4" xfId="21519"/>
    <cellStyle name="20% - 輔色2 2 16 4 3 9" xfId="8869"/>
    <cellStyle name="20% - 輔色2 2 16 4 4" xfId="932"/>
    <cellStyle name="20% - 輔色2 2 16 4 4 2" xfId="2068"/>
    <cellStyle name="20% - 輔色2 2 16 4 4 2 2" xfId="3323"/>
    <cellStyle name="20% - 輔色2 2 16 4 4 2 3" xfId="5970"/>
    <cellStyle name="20% - 輔色2 2 16 4 4 2 3 2" xfId="13254"/>
    <cellStyle name="20% - 輔色2 2 16 4 4 2 3 2 2" xfId="19278"/>
    <cellStyle name="20% - 輔色2 2 16 4 4 2 3 2 2 2" xfId="31354"/>
    <cellStyle name="20% - 輔色2 2 16 4 4 2 3 2 3" xfId="25330"/>
    <cellStyle name="20% - 輔色2 2 16 4 4 2 3 3" xfId="16266"/>
    <cellStyle name="20% - 輔色2 2 16 4 4 2 3 3 2" xfId="28342"/>
    <cellStyle name="20% - 輔色2 2 16 4 4 2 3 4" xfId="22318"/>
    <cellStyle name="20% - 輔色2 2 16 4 4 2 4" xfId="6788"/>
    <cellStyle name="20% - 輔色2 2 16 4 4 2 5" xfId="8853"/>
    <cellStyle name="20% - 輔色2 2 16 4 4 2 6" xfId="11754"/>
    <cellStyle name="20% - 輔色2 2 16 4 4 2 6 2" xfId="17778"/>
    <cellStyle name="20% - 輔色2 2 16 4 4 2 6 2 2" xfId="29854"/>
    <cellStyle name="20% - 輔色2 2 16 4 4 2 6 3" xfId="23830"/>
    <cellStyle name="20% - 輔色2 2 16 4 4 2 7" xfId="14766"/>
    <cellStyle name="20% - 輔色2 2 16 4 4 2 7 2" xfId="26842"/>
    <cellStyle name="20% - 輔色2 2 16 4 4 2 8" xfId="20818"/>
    <cellStyle name="20% - 輔色2 2 16 4 4 3" xfId="3322"/>
    <cellStyle name="20% - 輔色2 2 16 4 4 4" xfId="5321"/>
    <cellStyle name="20% - 輔色2 2 16 4 4 4 2" xfId="12605"/>
    <cellStyle name="20% - 輔色2 2 16 4 4 4 2 2" xfId="18629"/>
    <cellStyle name="20% - 輔色2 2 16 4 4 4 2 2 2" xfId="30705"/>
    <cellStyle name="20% - 輔色2 2 16 4 4 4 2 3" xfId="24681"/>
    <cellStyle name="20% - 輔色2 2 16 4 4 4 3" xfId="15617"/>
    <cellStyle name="20% - 輔色2 2 16 4 4 4 3 2" xfId="27693"/>
    <cellStyle name="20% - 輔色2 2 16 4 4 4 4" xfId="21669"/>
    <cellStyle name="20% - 輔色2 2 16 4 4 5" xfId="6787"/>
    <cellStyle name="20% - 輔色2 2 16 4 4 6" xfId="8855"/>
    <cellStyle name="20% - 輔色2 2 16 4 4 7" xfId="11105"/>
    <cellStyle name="20% - 輔色2 2 16 4 4 7 2" xfId="17129"/>
    <cellStyle name="20% - 輔色2 2 16 4 4 7 2 2" xfId="29205"/>
    <cellStyle name="20% - 輔色2 2 16 4 4 7 3" xfId="23181"/>
    <cellStyle name="20% - 輔色2 2 16 4 4 8" xfId="14117"/>
    <cellStyle name="20% - 輔色2 2 16 4 4 8 2" xfId="26193"/>
    <cellStyle name="20% - 輔色2 2 16 4 4 9" xfId="20169"/>
    <cellStyle name="20% - 輔色2 2 16 4 5" xfId="2357"/>
    <cellStyle name="20% - 輔色2 2 16 4 5 2" xfId="3324"/>
    <cellStyle name="20% - 輔色2 2 16 4 5 3" xfId="6259"/>
    <cellStyle name="20% - 輔色2 2 16 4 5 3 2" xfId="13543"/>
    <cellStyle name="20% - 輔色2 2 16 4 5 3 2 2" xfId="19567"/>
    <cellStyle name="20% - 輔色2 2 16 4 5 3 2 2 2" xfId="31643"/>
    <cellStyle name="20% - 輔色2 2 16 4 5 3 2 3" xfId="25619"/>
    <cellStyle name="20% - 輔色2 2 16 4 5 3 3" xfId="16555"/>
    <cellStyle name="20% - 輔色2 2 16 4 5 3 3 2" xfId="28631"/>
    <cellStyle name="20% - 輔色2 2 16 4 5 3 4" xfId="22607"/>
    <cellStyle name="20% - 輔色2 2 16 4 5 4" xfId="6789"/>
    <cellStyle name="20% - 輔色2 2 16 4 5 5" xfId="8852"/>
    <cellStyle name="20% - 輔色2 2 16 4 5 6" xfId="12043"/>
    <cellStyle name="20% - 輔色2 2 16 4 5 6 2" xfId="18067"/>
    <cellStyle name="20% - 輔色2 2 16 4 5 6 2 2" xfId="30143"/>
    <cellStyle name="20% - 輔色2 2 16 4 5 6 3" xfId="24119"/>
    <cellStyle name="20% - 輔色2 2 16 4 5 7" xfId="15055"/>
    <cellStyle name="20% - 輔色2 2 16 4 5 7 2" xfId="27131"/>
    <cellStyle name="20% - 輔色2 2 16 4 5 8" xfId="21107"/>
    <cellStyle name="20% - 輔色2 2 16 4 6" xfId="2547"/>
    <cellStyle name="20% - 輔色2 2 16 4 6 2" xfId="3325"/>
    <cellStyle name="20% - 輔色2 2 16 4 6 3" xfId="8850"/>
    <cellStyle name="20% - 輔色2 2 16 4 7" xfId="2887"/>
    <cellStyle name="20% - 輔色2 2 16 4 7 2" xfId="3326"/>
    <cellStyle name="20% - 輔色2 2 16 4 7 3" xfId="8847"/>
    <cellStyle name="20% - 輔色2 2 16 4 8" xfId="1747"/>
    <cellStyle name="20% - 輔色2 2 16 4 8 2" xfId="3327"/>
    <cellStyle name="20% - 輔色2 2 16 4 8 3" xfId="5650"/>
    <cellStyle name="20% - 輔色2 2 16 4 8 3 2" xfId="12934"/>
    <cellStyle name="20% - 輔色2 2 16 4 8 3 2 2" xfId="18958"/>
    <cellStyle name="20% - 輔色2 2 16 4 8 3 2 2 2" xfId="31034"/>
    <cellStyle name="20% - 輔色2 2 16 4 8 3 2 3" xfId="25010"/>
    <cellStyle name="20% - 輔色2 2 16 4 8 3 3" xfId="15946"/>
    <cellStyle name="20% - 輔色2 2 16 4 8 3 3 2" xfId="28022"/>
    <cellStyle name="20% - 輔色2 2 16 4 8 3 4" xfId="21998"/>
    <cellStyle name="20% - 輔色2 2 16 4 8 4" xfId="6792"/>
    <cellStyle name="20% - 輔色2 2 16 4 8 5" xfId="8846"/>
    <cellStyle name="20% - 輔色2 2 16 4 8 6" xfId="11434"/>
    <cellStyle name="20% - 輔色2 2 16 4 8 6 2" xfId="17458"/>
    <cellStyle name="20% - 輔色2 2 16 4 8 6 2 2" xfId="29534"/>
    <cellStyle name="20% - 輔色2 2 16 4 8 6 3" xfId="23510"/>
    <cellStyle name="20% - 輔色2 2 16 4 8 7" xfId="14446"/>
    <cellStyle name="20% - 輔色2 2 16 4 8 7 2" xfId="26522"/>
    <cellStyle name="20% - 輔色2 2 16 4 8 8" xfId="20498"/>
    <cellStyle name="20% - 輔色2 2 16 4 9" xfId="5021"/>
    <cellStyle name="20% - 輔色2 2 16 4 9 2" xfId="12305"/>
    <cellStyle name="20% - 輔色2 2 16 4 9 2 2" xfId="18329"/>
    <cellStyle name="20% - 輔色2 2 16 4 9 2 2 2" xfId="30405"/>
    <cellStyle name="20% - 輔色2 2 16 4 9 2 3" xfId="24381"/>
    <cellStyle name="20% - 輔色2 2 16 4 9 3" xfId="15317"/>
    <cellStyle name="20% - 輔色2 2 16 4 9 3 2" xfId="27393"/>
    <cellStyle name="20% - 輔色2 2 16 4 9 4" xfId="21369"/>
    <cellStyle name="20% - 輔色2 2 16 5" xfId="380"/>
    <cellStyle name="20% - 輔色2 2 16 5 10" xfId="10855"/>
    <cellStyle name="20% - 輔色2 2 16 5 10 2" xfId="16879"/>
    <cellStyle name="20% - 輔色2 2 16 5 10 2 2" xfId="28955"/>
    <cellStyle name="20% - 輔色2 2 16 5 10 3" xfId="22931"/>
    <cellStyle name="20% - 輔色2 2 16 5 11" xfId="13867"/>
    <cellStyle name="20% - 輔色2 2 16 5 11 2" xfId="25943"/>
    <cellStyle name="20% - 輔色2 2 16 5 12" xfId="19919"/>
    <cellStyle name="20% - 輔色2 2 16 5 2" xfId="519"/>
    <cellStyle name="20% - 輔色2 2 16 5 2 2" xfId="1158"/>
    <cellStyle name="20% - 輔色2 2 16 5 2 2 2" xfId="8842"/>
    <cellStyle name="20% - 輔色2 2 16 5 2 3" xfId="8843"/>
    <cellStyle name="20% - 輔色2 2 16 5 3" xfId="982"/>
    <cellStyle name="20% - 輔色2 2 16 5 3 2" xfId="2181"/>
    <cellStyle name="20% - 輔色2 2 16 5 3 2 2" xfId="3329"/>
    <cellStyle name="20% - 輔色2 2 16 5 3 2 3" xfId="6083"/>
    <cellStyle name="20% - 輔色2 2 16 5 3 2 3 2" xfId="13367"/>
    <cellStyle name="20% - 輔色2 2 16 5 3 2 3 2 2" xfId="19391"/>
    <cellStyle name="20% - 輔色2 2 16 5 3 2 3 2 2 2" xfId="31467"/>
    <cellStyle name="20% - 輔色2 2 16 5 3 2 3 2 3" xfId="25443"/>
    <cellStyle name="20% - 輔色2 2 16 5 3 2 3 3" xfId="16379"/>
    <cellStyle name="20% - 輔色2 2 16 5 3 2 3 3 2" xfId="28455"/>
    <cellStyle name="20% - 輔色2 2 16 5 3 2 3 4" xfId="22431"/>
    <cellStyle name="20% - 輔色2 2 16 5 3 2 4" xfId="6797"/>
    <cellStyle name="20% - 輔色2 2 16 5 3 2 5" xfId="8836"/>
    <cellStyle name="20% - 輔色2 2 16 5 3 2 6" xfId="11867"/>
    <cellStyle name="20% - 輔色2 2 16 5 3 2 6 2" xfId="17891"/>
    <cellStyle name="20% - 輔色2 2 16 5 3 2 6 2 2" xfId="29967"/>
    <cellStyle name="20% - 輔色2 2 16 5 3 2 6 3" xfId="23943"/>
    <cellStyle name="20% - 輔色2 2 16 5 3 2 7" xfId="14879"/>
    <cellStyle name="20% - 輔色2 2 16 5 3 2 7 2" xfId="26955"/>
    <cellStyle name="20% - 輔色2 2 16 5 3 2 8" xfId="20931"/>
    <cellStyle name="20% - 輔色2 2 16 5 3 3" xfId="3328"/>
    <cellStyle name="20% - 輔色2 2 16 5 3 4" xfId="5371"/>
    <cellStyle name="20% - 輔色2 2 16 5 3 4 2" xfId="12655"/>
    <cellStyle name="20% - 輔色2 2 16 5 3 4 2 2" xfId="18679"/>
    <cellStyle name="20% - 輔色2 2 16 5 3 4 2 2 2" xfId="30755"/>
    <cellStyle name="20% - 輔色2 2 16 5 3 4 2 3" xfId="24731"/>
    <cellStyle name="20% - 輔色2 2 16 5 3 4 3" xfId="15667"/>
    <cellStyle name="20% - 輔色2 2 16 5 3 4 3 2" xfId="27743"/>
    <cellStyle name="20% - 輔色2 2 16 5 3 4 4" xfId="21719"/>
    <cellStyle name="20% - 輔色2 2 16 5 3 5" xfId="6796"/>
    <cellStyle name="20% - 輔色2 2 16 5 3 6" xfId="8837"/>
    <cellStyle name="20% - 輔色2 2 16 5 3 7" xfId="11155"/>
    <cellStyle name="20% - 輔色2 2 16 5 3 7 2" xfId="17179"/>
    <cellStyle name="20% - 輔色2 2 16 5 3 7 2 2" xfId="29255"/>
    <cellStyle name="20% - 輔色2 2 16 5 3 7 3" xfId="23231"/>
    <cellStyle name="20% - 輔色2 2 16 5 3 8" xfId="14167"/>
    <cellStyle name="20% - 輔色2 2 16 5 3 8 2" xfId="26243"/>
    <cellStyle name="20% - 輔色2 2 16 5 3 9" xfId="20219"/>
    <cellStyle name="20% - 輔色2 2 16 5 4" xfId="1157"/>
    <cellStyle name="20% - 輔色2 2 16 5 4 2" xfId="2107"/>
    <cellStyle name="20% - 輔色2 2 16 5 4 2 2" xfId="3330"/>
    <cellStyle name="20% - 輔色2 2 16 5 4 2 3" xfId="6009"/>
    <cellStyle name="20% - 輔色2 2 16 5 4 2 3 2" xfId="13293"/>
    <cellStyle name="20% - 輔色2 2 16 5 4 2 3 2 2" xfId="19317"/>
    <cellStyle name="20% - 輔色2 2 16 5 4 2 3 2 2 2" xfId="31393"/>
    <cellStyle name="20% - 輔色2 2 16 5 4 2 3 2 3" xfId="25369"/>
    <cellStyle name="20% - 輔色2 2 16 5 4 2 3 3" xfId="16305"/>
    <cellStyle name="20% - 輔色2 2 16 5 4 2 3 3 2" xfId="28381"/>
    <cellStyle name="20% - 輔色2 2 16 5 4 2 3 4" xfId="22357"/>
    <cellStyle name="20% - 輔色2 2 16 5 4 2 4" xfId="6799"/>
    <cellStyle name="20% - 輔色2 2 16 5 4 2 5" xfId="8831"/>
    <cellStyle name="20% - 輔色2 2 16 5 4 2 6" xfId="11793"/>
    <cellStyle name="20% - 輔色2 2 16 5 4 2 6 2" xfId="17817"/>
    <cellStyle name="20% - 輔色2 2 16 5 4 2 6 2 2" xfId="29893"/>
    <cellStyle name="20% - 輔色2 2 16 5 4 2 6 3" xfId="23869"/>
    <cellStyle name="20% - 輔色2 2 16 5 4 2 7" xfId="14805"/>
    <cellStyle name="20% - 輔色2 2 16 5 4 2 7 2" xfId="26881"/>
    <cellStyle name="20% - 輔色2 2 16 5 4 2 8" xfId="20857"/>
    <cellStyle name="20% - 輔色2 2 16 5 4 3" xfId="8834"/>
    <cellStyle name="20% - 輔色2 2 16 5 5" xfId="2550"/>
    <cellStyle name="20% - 輔色2 2 16 5 5 2" xfId="3331"/>
    <cellStyle name="20% - 輔色2 2 16 5 5 3" xfId="8830"/>
    <cellStyle name="20% - 輔色2 2 16 5 6" xfId="2881"/>
    <cellStyle name="20% - 輔色2 2 16 5 6 2" xfId="3332"/>
    <cellStyle name="20% - 輔色2 2 16 5 6 3" xfId="8829"/>
    <cellStyle name="20% - 輔色2 2 16 5 7" xfId="1697"/>
    <cellStyle name="20% - 輔色2 2 16 5 7 2" xfId="3333"/>
    <cellStyle name="20% - 輔色2 2 16 5 7 3" xfId="5600"/>
    <cellStyle name="20% - 輔色2 2 16 5 7 3 2" xfId="12884"/>
    <cellStyle name="20% - 輔色2 2 16 5 7 3 2 2" xfId="18908"/>
    <cellStyle name="20% - 輔色2 2 16 5 7 3 2 2 2" xfId="30984"/>
    <cellStyle name="20% - 輔色2 2 16 5 7 3 2 3" xfId="24960"/>
    <cellStyle name="20% - 輔色2 2 16 5 7 3 3" xfId="15896"/>
    <cellStyle name="20% - 輔色2 2 16 5 7 3 3 2" xfId="27972"/>
    <cellStyle name="20% - 輔色2 2 16 5 7 3 4" xfId="21948"/>
    <cellStyle name="20% - 輔色2 2 16 5 7 4" xfId="6802"/>
    <cellStyle name="20% - 輔色2 2 16 5 7 5" xfId="8828"/>
    <cellStyle name="20% - 輔色2 2 16 5 7 6" xfId="11384"/>
    <cellStyle name="20% - 輔色2 2 16 5 7 6 2" xfId="17408"/>
    <cellStyle name="20% - 輔色2 2 16 5 7 6 2 2" xfId="29484"/>
    <cellStyle name="20% - 輔色2 2 16 5 7 6 3" xfId="23460"/>
    <cellStyle name="20% - 輔色2 2 16 5 7 7" xfId="14396"/>
    <cellStyle name="20% - 輔色2 2 16 5 7 7 2" xfId="26472"/>
    <cellStyle name="20% - 輔色2 2 16 5 7 8" xfId="20448"/>
    <cellStyle name="20% - 輔色2 2 16 5 8" xfId="5071"/>
    <cellStyle name="20% - 輔色2 2 16 5 8 2" xfId="12355"/>
    <cellStyle name="20% - 輔色2 2 16 5 8 2 2" xfId="18379"/>
    <cellStyle name="20% - 輔色2 2 16 5 8 2 2 2" xfId="30455"/>
    <cellStyle name="20% - 輔色2 2 16 5 8 2 3" xfId="24431"/>
    <cellStyle name="20% - 輔色2 2 16 5 8 3" xfId="15367"/>
    <cellStyle name="20% - 輔色2 2 16 5 8 3 2" xfId="27443"/>
    <cellStyle name="20% - 輔色2 2 16 5 8 4" xfId="21419"/>
    <cellStyle name="20% - 輔色2 2 16 5 9" xfId="8845"/>
    <cellStyle name="20% - 輔色2 2 16 6" xfId="689"/>
    <cellStyle name="20% - 輔色2 2 16 6 2" xfId="1159"/>
    <cellStyle name="20% - 輔色2 2 16 6 2 2" xfId="8826"/>
    <cellStyle name="20% - 輔色2 2 16 6 3" xfId="8827"/>
    <cellStyle name="20% - 輔色2 2 16 7" xfId="832"/>
    <cellStyle name="20% - 輔色2 2 16 7 2" xfId="1927"/>
    <cellStyle name="20% - 輔色2 2 16 7 2 2" xfId="3335"/>
    <cellStyle name="20% - 輔色2 2 16 7 2 3" xfId="5829"/>
    <cellStyle name="20% - 輔色2 2 16 7 2 3 2" xfId="13113"/>
    <cellStyle name="20% - 輔色2 2 16 7 2 3 2 2" xfId="19137"/>
    <cellStyle name="20% - 輔色2 2 16 7 2 3 2 2 2" xfId="31213"/>
    <cellStyle name="20% - 輔色2 2 16 7 2 3 2 3" xfId="25189"/>
    <cellStyle name="20% - 輔色2 2 16 7 2 3 3" xfId="16125"/>
    <cellStyle name="20% - 輔色2 2 16 7 2 3 3 2" xfId="28201"/>
    <cellStyle name="20% - 輔色2 2 16 7 2 3 4" xfId="22177"/>
    <cellStyle name="20% - 輔色2 2 16 7 2 4" xfId="6806"/>
    <cellStyle name="20% - 輔色2 2 16 7 2 5" xfId="8823"/>
    <cellStyle name="20% - 輔色2 2 16 7 2 6" xfId="11613"/>
    <cellStyle name="20% - 輔色2 2 16 7 2 6 2" xfId="17637"/>
    <cellStyle name="20% - 輔色2 2 16 7 2 6 2 2" xfId="29713"/>
    <cellStyle name="20% - 輔色2 2 16 7 2 6 3" xfId="23689"/>
    <cellStyle name="20% - 輔色2 2 16 7 2 7" xfId="14625"/>
    <cellStyle name="20% - 輔色2 2 16 7 2 7 2" xfId="26701"/>
    <cellStyle name="20% - 輔色2 2 16 7 2 8" xfId="20677"/>
    <cellStyle name="20% - 輔色2 2 16 7 3" xfId="3334"/>
    <cellStyle name="20% - 輔色2 2 16 7 4" xfId="5221"/>
    <cellStyle name="20% - 輔色2 2 16 7 4 2" xfId="12505"/>
    <cellStyle name="20% - 輔色2 2 16 7 4 2 2" xfId="18529"/>
    <cellStyle name="20% - 輔色2 2 16 7 4 2 2 2" xfId="30605"/>
    <cellStyle name="20% - 輔色2 2 16 7 4 2 3" xfId="24581"/>
    <cellStyle name="20% - 輔色2 2 16 7 4 3" xfId="15517"/>
    <cellStyle name="20% - 輔色2 2 16 7 4 3 2" xfId="27593"/>
    <cellStyle name="20% - 輔色2 2 16 7 4 4" xfId="21569"/>
    <cellStyle name="20% - 輔色2 2 16 7 5" xfId="6805"/>
    <cellStyle name="20% - 輔色2 2 16 7 6" xfId="8825"/>
    <cellStyle name="20% - 輔色2 2 16 7 7" xfId="11005"/>
    <cellStyle name="20% - 輔色2 2 16 7 7 2" xfId="17029"/>
    <cellStyle name="20% - 輔色2 2 16 7 7 2 2" xfId="29105"/>
    <cellStyle name="20% - 輔色2 2 16 7 7 3" xfId="23081"/>
    <cellStyle name="20% - 輔色2 2 16 7 8" xfId="14017"/>
    <cellStyle name="20% - 輔色2 2 16 7 8 2" xfId="26093"/>
    <cellStyle name="20% - 輔色2 2 16 7 9" xfId="20069"/>
    <cellStyle name="20% - 輔色2 2 16 8" xfId="2402"/>
    <cellStyle name="20% - 輔色2 2 16 8 2" xfId="3336"/>
    <cellStyle name="20% - 輔色2 2 16 8 3" xfId="6304"/>
    <cellStyle name="20% - 輔色2 2 16 8 3 2" xfId="13588"/>
    <cellStyle name="20% - 輔色2 2 16 8 3 2 2" xfId="19612"/>
    <cellStyle name="20% - 輔色2 2 16 8 3 2 2 2" xfId="31688"/>
    <cellStyle name="20% - 輔色2 2 16 8 3 2 3" xfId="25664"/>
    <cellStyle name="20% - 輔色2 2 16 8 3 3" xfId="16600"/>
    <cellStyle name="20% - 輔色2 2 16 8 3 3 2" xfId="28676"/>
    <cellStyle name="20% - 輔色2 2 16 8 3 4" xfId="22652"/>
    <cellStyle name="20% - 輔色2 2 16 8 4" xfId="6807"/>
    <cellStyle name="20% - 輔色2 2 16 8 5" xfId="8822"/>
    <cellStyle name="20% - 輔色2 2 16 8 6" xfId="12088"/>
    <cellStyle name="20% - 輔色2 2 16 8 6 2" xfId="18112"/>
    <cellStyle name="20% - 輔色2 2 16 8 6 2 2" xfId="30188"/>
    <cellStyle name="20% - 輔色2 2 16 8 6 3" xfId="24164"/>
    <cellStyle name="20% - 輔色2 2 16 8 7" xfId="15100"/>
    <cellStyle name="20% - 輔色2 2 16 8 7 2" xfId="27176"/>
    <cellStyle name="20% - 輔色2 2 16 8 8" xfId="21152"/>
    <cellStyle name="20% - 輔色2 2 16 9" xfId="2543"/>
    <cellStyle name="20% - 輔色2 2 16 9 2" xfId="3337"/>
    <cellStyle name="20% - 輔色2 2 16 9 3" xfId="8817"/>
    <cellStyle name="20% - 輔色2 2 17" xfId="67"/>
    <cellStyle name="20% - 輔色2 2 17 2" xfId="100"/>
    <cellStyle name="20% - 輔色2 2 17 2 2" xfId="8814"/>
    <cellStyle name="20% - 輔色2 2 17 3" xfId="8816"/>
    <cellStyle name="20% - 輔色2 2 18" xfId="72"/>
    <cellStyle name="20% - 輔色2 2 18 2" xfId="101"/>
    <cellStyle name="20% - 輔色2 2 18 2 2" xfId="8810"/>
    <cellStyle name="20% - 輔色2 2 18 3" xfId="8811"/>
    <cellStyle name="20% - 輔色2 2 19" xfId="75"/>
    <cellStyle name="20% - 輔色2 2 19 2" xfId="102"/>
    <cellStyle name="20% - 輔色2 2 19 2 2" xfId="8808"/>
    <cellStyle name="20% - 輔色2 2 19 3" xfId="8809"/>
    <cellStyle name="20% - 輔色2 2 2" xfId="9"/>
    <cellStyle name="20% - 輔色2 2 2 10" xfId="64"/>
    <cellStyle name="20% - 輔色2 2 2 10 10" xfId="2873"/>
    <cellStyle name="20% - 輔色2 2 2 10 10 2" xfId="3338"/>
    <cellStyle name="20% - 輔色2 2 2 10 10 3" xfId="8805"/>
    <cellStyle name="20% - 輔色2 2 2 10 11" xfId="1852"/>
    <cellStyle name="20% - 輔色2 2 2 10 11 2" xfId="3339"/>
    <cellStyle name="20% - 輔色2 2 2 10 11 3" xfId="5755"/>
    <cellStyle name="20% - 輔色2 2 2 10 11 3 2" xfId="13039"/>
    <cellStyle name="20% - 輔色2 2 2 10 11 3 2 2" xfId="19063"/>
    <cellStyle name="20% - 輔色2 2 2 10 11 3 2 2 2" xfId="31139"/>
    <cellStyle name="20% - 輔色2 2 2 10 11 3 2 3" xfId="25115"/>
    <cellStyle name="20% - 輔色2 2 2 10 11 3 3" xfId="16051"/>
    <cellStyle name="20% - 輔色2 2 2 10 11 3 3 2" xfId="28127"/>
    <cellStyle name="20% - 輔色2 2 2 10 11 3 4" xfId="22103"/>
    <cellStyle name="20% - 輔色2 2 2 10 11 4" xfId="6818"/>
    <cellStyle name="20% - 輔色2 2 2 10 11 5" xfId="8804"/>
    <cellStyle name="20% - 輔色2 2 2 10 11 6" xfId="11539"/>
    <cellStyle name="20% - 輔色2 2 2 10 11 6 2" xfId="17563"/>
    <cellStyle name="20% - 輔色2 2 2 10 11 6 2 2" xfId="29639"/>
    <cellStyle name="20% - 輔色2 2 2 10 11 6 3" xfId="23615"/>
    <cellStyle name="20% - 輔色2 2 2 10 11 7" xfId="14551"/>
    <cellStyle name="20% - 輔色2 2 2 10 11 7 2" xfId="26627"/>
    <cellStyle name="20% - 輔色2 2 2 10 11 8" xfId="20603"/>
    <cellStyle name="20% - 輔色2 2 2 10 12" xfId="4916"/>
    <cellStyle name="20% - 輔色2 2 2 10 12 2" xfId="12200"/>
    <cellStyle name="20% - 輔色2 2 2 10 12 2 2" xfId="18224"/>
    <cellStyle name="20% - 輔色2 2 2 10 12 2 2 2" xfId="30300"/>
    <cellStyle name="20% - 輔色2 2 2 10 12 2 3" xfId="24276"/>
    <cellStyle name="20% - 輔色2 2 2 10 12 3" xfId="15212"/>
    <cellStyle name="20% - 輔色2 2 2 10 12 3 2" xfId="27288"/>
    <cellStyle name="20% - 輔色2 2 2 10 12 4" xfId="21264"/>
    <cellStyle name="20% - 輔色2 2 2 10 13" xfId="8806"/>
    <cellStyle name="20% - 輔色2 2 2 10 14" xfId="10685"/>
    <cellStyle name="20% - 輔色2 2 2 10 14 2" xfId="16718"/>
    <cellStyle name="20% - 輔色2 2 2 10 14 2 2" xfId="28794"/>
    <cellStyle name="20% - 輔色2 2 2 10 14 3" xfId="22770"/>
    <cellStyle name="20% - 輔色2 2 2 10 15" xfId="13712"/>
    <cellStyle name="20% - 輔色2 2 2 10 15 2" xfId="25788"/>
    <cellStyle name="20% - 輔色2 2 2 10 16" xfId="19764"/>
    <cellStyle name="20% - 輔色2 2 2 10 2" xfId="104"/>
    <cellStyle name="20% - 輔色2 2 2 10 2 2" xfId="8802"/>
    <cellStyle name="20% - 輔色2 2 2 10 3" xfId="163"/>
    <cellStyle name="20% - 輔色2 2 2 10 3 10" xfId="8801"/>
    <cellStyle name="20% - 輔色2 2 2 10 3 11" xfId="10739"/>
    <cellStyle name="20% - 輔色2 2 2 10 3 11 2" xfId="16763"/>
    <cellStyle name="20% - 輔色2 2 2 10 3 11 2 2" xfId="28839"/>
    <cellStyle name="20% - 輔色2 2 2 10 3 11 3" xfId="22815"/>
    <cellStyle name="20% - 輔色2 2 2 10 3 12" xfId="13751"/>
    <cellStyle name="20% - 輔色2 2 2 10 3 12 2" xfId="25827"/>
    <cellStyle name="20% - 輔色2 2 2 10 3 13" xfId="19803"/>
    <cellStyle name="20% - 輔色2 2 2 10 3 2" xfId="258"/>
    <cellStyle name="20% - 輔色2 2 2 10 3 2 2" xfId="530"/>
    <cellStyle name="20% - 輔色2 2 2 10 3 2 2 2" xfId="1160"/>
    <cellStyle name="20% - 輔色2 2 2 10 3 2 2 2 2" xfId="8795"/>
    <cellStyle name="20% - 輔色2 2 2 10 3 2 2 3" xfId="8796"/>
    <cellStyle name="20% - 輔色2 2 2 10 3 2 3" xfId="8800"/>
    <cellStyle name="20% - 輔色2 2 2 10 3 3" xfId="414"/>
    <cellStyle name="20% - 輔色2 2 2 10 3 3 10" xfId="10889"/>
    <cellStyle name="20% - 輔色2 2 2 10 3 3 10 2" xfId="16913"/>
    <cellStyle name="20% - 輔色2 2 2 10 3 3 10 2 2" xfId="28989"/>
    <cellStyle name="20% - 輔色2 2 2 10 3 3 10 3" xfId="22965"/>
    <cellStyle name="20% - 輔色2 2 2 10 3 3 11" xfId="13901"/>
    <cellStyle name="20% - 輔色2 2 2 10 3 3 11 2" xfId="25977"/>
    <cellStyle name="20% - 輔色2 2 2 10 3 3 12" xfId="19953"/>
    <cellStyle name="20% - 輔色2 2 2 10 3 3 2" xfId="673"/>
    <cellStyle name="20% - 輔色2 2 2 10 3 3 2 2" xfId="1162"/>
    <cellStyle name="20% - 輔色2 2 2 10 3 3 2 2 2" xfId="8790"/>
    <cellStyle name="20% - 輔色2 2 2 10 3 3 2 3" xfId="8792"/>
    <cellStyle name="20% - 輔色2 2 2 10 3 3 3" xfId="1016"/>
    <cellStyle name="20% - 輔色2 2 2 10 3 3 3 2" xfId="2215"/>
    <cellStyle name="20% - 輔色2 2 2 10 3 3 3 2 2" xfId="3341"/>
    <cellStyle name="20% - 輔色2 2 2 10 3 3 3 2 3" xfId="6117"/>
    <cellStyle name="20% - 輔色2 2 2 10 3 3 3 2 3 2" xfId="13401"/>
    <cellStyle name="20% - 輔色2 2 2 10 3 3 3 2 3 2 2" xfId="19425"/>
    <cellStyle name="20% - 輔色2 2 2 10 3 3 3 2 3 2 2 2" xfId="31501"/>
    <cellStyle name="20% - 輔色2 2 2 10 3 3 3 2 3 2 3" xfId="25477"/>
    <cellStyle name="20% - 輔色2 2 2 10 3 3 3 2 3 3" xfId="16413"/>
    <cellStyle name="20% - 輔色2 2 2 10 3 3 3 2 3 3 2" xfId="28489"/>
    <cellStyle name="20% - 輔色2 2 2 10 3 3 3 2 3 4" xfId="22465"/>
    <cellStyle name="20% - 輔色2 2 2 10 3 3 3 2 4" xfId="6828"/>
    <cellStyle name="20% - 輔色2 2 2 10 3 3 3 2 5" xfId="8786"/>
    <cellStyle name="20% - 輔色2 2 2 10 3 3 3 2 6" xfId="11901"/>
    <cellStyle name="20% - 輔色2 2 2 10 3 3 3 2 6 2" xfId="17925"/>
    <cellStyle name="20% - 輔色2 2 2 10 3 3 3 2 6 2 2" xfId="30001"/>
    <cellStyle name="20% - 輔色2 2 2 10 3 3 3 2 6 3" xfId="23977"/>
    <cellStyle name="20% - 輔色2 2 2 10 3 3 3 2 7" xfId="14913"/>
    <cellStyle name="20% - 輔色2 2 2 10 3 3 3 2 7 2" xfId="26989"/>
    <cellStyle name="20% - 輔色2 2 2 10 3 3 3 2 8" xfId="20965"/>
    <cellStyle name="20% - 輔色2 2 2 10 3 3 3 3" xfId="3340"/>
    <cellStyle name="20% - 輔色2 2 2 10 3 3 3 4" xfId="5405"/>
    <cellStyle name="20% - 輔色2 2 2 10 3 3 3 4 2" xfId="12689"/>
    <cellStyle name="20% - 輔色2 2 2 10 3 3 3 4 2 2" xfId="18713"/>
    <cellStyle name="20% - 輔色2 2 2 10 3 3 3 4 2 2 2" xfId="30789"/>
    <cellStyle name="20% - 輔色2 2 2 10 3 3 3 4 2 3" xfId="24765"/>
    <cellStyle name="20% - 輔色2 2 2 10 3 3 3 4 3" xfId="15701"/>
    <cellStyle name="20% - 輔色2 2 2 10 3 3 3 4 3 2" xfId="27777"/>
    <cellStyle name="20% - 輔色2 2 2 10 3 3 3 4 4" xfId="21753"/>
    <cellStyle name="20% - 輔色2 2 2 10 3 3 3 5" xfId="6827"/>
    <cellStyle name="20% - 輔色2 2 2 10 3 3 3 6" xfId="8787"/>
    <cellStyle name="20% - 輔色2 2 2 10 3 3 3 7" xfId="11189"/>
    <cellStyle name="20% - 輔色2 2 2 10 3 3 3 7 2" xfId="17213"/>
    <cellStyle name="20% - 輔色2 2 2 10 3 3 3 7 2 2" xfId="29289"/>
    <cellStyle name="20% - 輔色2 2 2 10 3 3 3 7 3" xfId="23265"/>
    <cellStyle name="20% - 輔色2 2 2 10 3 3 3 8" xfId="14201"/>
    <cellStyle name="20% - 輔色2 2 2 10 3 3 3 8 2" xfId="26277"/>
    <cellStyle name="20% - 輔色2 2 2 10 3 3 3 9" xfId="20253"/>
    <cellStyle name="20% - 輔色2 2 2 10 3 3 4" xfId="1161"/>
    <cellStyle name="20% - 輔色2 2 2 10 3 3 4 2" xfId="2393"/>
    <cellStyle name="20% - 輔色2 2 2 10 3 3 4 2 2" xfId="3342"/>
    <cellStyle name="20% - 輔色2 2 2 10 3 3 4 2 3" xfId="6295"/>
    <cellStyle name="20% - 輔色2 2 2 10 3 3 4 2 3 2" xfId="13579"/>
    <cellStyle name="20% - 輔色2 2 2 10 3 3 4 2 3 2 2" xfId="19603"/>
    <cellStyle name="20% - 輔色2 2 2 10 3 3 4 2 3 2 2 2" xfId="31679"/>
    <cellStyle name="20% - 輔色2 2 2 10 3 3 4 2 3 2 3" xfId="25655"/>
    <cellStyle name="20% - 輔色2 2 2 10 3 3 4 2 3 3" xfId="16591"/>
    <cellStyle name="20% - 輔色2 2 2 10 3 3 4 2 3 3 2" xfId="28667"/>
    <cellStyle name="20% - 輔色2 2 2 10 3 3 4 2 3 4" xfId="22643"/>
    <cellStyle name="20% - 輔色2 2 2 10 3 3 4 2 4" xfId="6830"/>
    <cellStyle name="20% - 輔色2 2 2 10 3 3 4 2 5" xfId="8783"/>
    <cellStyle name="20% - 輔色2 2 2 10 3 3 4 2 6" xfId="12079"/>
    <cellStyle name="20% - 輔色2 2 2 10 3 3 4 2 6 2" xfId="18103"/>
    <cellStyle name="20% - 輔色2 2 2 10 3 3 4 2 6 2 2" xfId="30179"/>
    <cellStyle name="20% - 輔色2 2 2 10 3 3 4 2 6 3" xfId="24155"/>
    <cellStyle name="20% - 輔色2 2 2 10 3 3 4 2 7" xfId="15091"/>
    <cellStyle name="20% - 輔色2 2 2 10 3 3 4 2 7 2" xfId="27167"/>
    <cellStyle name="20% - 輔色2 2 2 10 3 3 4 2 8" xfId="21143"/>
    <cellStyle name="20% - 輔色2 2 2 10 3 3 4 3" xfId="8785"/>
    <cellStyle name="20% - 輔色2 2 2 10 3 3 5" xfId="2559"/>
    <cellStyle name="20% - 輔色2 2 2 10 3 3 5 2" xfId="3343"/>
    <cellStyle name="20% - 輔色2 2 2 10 3 3 5 3" xfId="8782"/>
    <cellStyle name="20% - 輔色2 2 2 10 3 3 6" xfId="2867"/>
    <cellStyle name="20% - 輔色2 2 2 10 3 3 6 2" xfId="3344"/>
    <cellStyle name="20% - 輔色2 2 2 10 3 3 6 3" xfId="8777"/>
    <cellStyle name="20% - 輔色2 2 2 10 3 3 7" xfId="1663"/>
    <cellStyle name="20% - 輔色2 2 2 10 3 3 7 2" xfId="3345"/>
    <cellStyle name="20% - 輔色2 2 2 10 3 3 7 3" xfId="5566"/>
    <cellStyle name="20% - 輔色2 2 2 10 3 3 7 3 2" xfId="12850"/>
    <cellStyle name="20% - 輔色2 2 2 10 3 3 7 3 2 2" xfId="18874"/>
    <cellStyle name="20% - 輔色2 2 2 10 3 3 7 3 2 2 2" xfId="30950"/>
    <cellStyle name="20% - 輔色2 2 2 10 3 3 7 3 2 3" xfId="24926"/>
    <cellStyle name="20% - 輔色2 2 2 10 3 3 7 3 3" xfId="15862"/>
    <cellStyle name="20% - 輔色2 2 2 10 3 3 7 3 3 2" xfId="27938"/>
    <cellStyle name="20% - 輔色2 2 2 10 3 3 7 3 4" xfId="21914"/>
    <cellStyle name="20% - 輔色2 2 2 10 3 3 7 4" xfId="6833"/>
    <cellStyle name="20% - 輔色2 2 2 10 3 3 7 5" xfId="8776"/>
    <cellStyle name="20% - 輔色2 2 2 10 3 3 7 6" xfId="11350"/>
    <cellStyle name="20% - 輔色2 2 2 10 3 3 7 6 2" xfId="17374"/>
    <cellStyle name="20% - 輔色2 2 2 10 3 3 7 6 2 2" xfId="29450"/>
    <cellStyle name="20% - 輔色2 2 2 10 3 3 7 6 3" xfId="23426"/>
    <cellStyle name="20% - 輔色2 2 2 10 3 3 7 7" xfId="14362"/>
    <cellStyle name="20% - 輔色2 2 2 10 3 3 7 7 2" xfId="26438"/>
    <cellStyle name="20% - 輔色2 2 2 10 3 3 7 8" xfId="20414"/>
    <cellStyle name="20% - 輔色2 2 2 10 3 3 8" xfId="5105"/>
    <cellStyle name="20% - 輔色2 2 2 10 3 3 8 2" xfId="12389"/>
    <cellStyle name="20% - 輔色2 2 2 10 3 3 8 2 2" xfId="18413"/>
    <cellStyle name="20% - 輔色2 2 2 10 3 3 8 2 2 2" xfId="30489"/>
    <cellStyle name="20% - 輔色2 2 2 10 3 3 8 2 3" xfId="24465"/>
    <cellStyle name="20% - 輔色2 2 2 10 3 3 8 3" xfId="15401"/>
    <cellStyle name="20% - 輔色2 2 2 10 3 3 8 3 2" xfId="27477"/>
    <cellStyle name="20% - 輔色2 2 2 10 3 3 8 4" xfId="21453"/>
    <cellStyle name="20% - 輔色2 2 2 10 3 3 9" xfId="8793"/>
    <cellStyle name="20% - 輔色2 2 2 10 3 4" xfId="866"/>
    <cellStyle name="20% - 輔色2 2 2 10 3 4 2" xfId="2002"/>
    <cellStyle name="20% - 輔色2 2 2 10 3 4 2 2" xfId="3347"/>
    <cellStyle name="20% - 輔色2 2 2 10 3 4 2 3" xfId="5904"/>
    <cellStyle name="20% - 輔色2 2 2 10 3 4 2 3 2" xfId="13188"/>
    <cellStyle name="20% - 輔色2 2 2 10 3 4 2 3 2 2" xfId="19212"/>
    <cellStyle name="20% - 輔色2 2 2 10 3 4 2 3 2 2 2" xfId="31288"/>
    <cellStyle name="20% - 輔色2 2 2 10 3 4 2 3 2 3" xfId="25264"/>
    <cellStyle name="20% - 輔色2 2 2 10 3 4 2 3 3" xfId="16200"/>
    <cellStyle name="20% - 輔色2 2 2 10 3 4 2 3 3 2" xfId="28276"/>
    <cellStyle name="20% - 輔色2 2 2 10 3 4 2 3 4" xfId="22252"/>
    <cellStyle name="20% - 輔色2 2 2 10 3 4 2 4" xfId="6835"/>
    <cellStyle name="20% - 輔色2 2 2 10 3 4 2 5" xfId="8771"/>
    <cellStyle name="20% - 輔色2 2 2 10 3 4 2 6" xfId="11688"/>
    <cellStyle name="20% - 輔色2 2 2 10 3 4 2 6 2" xfId="17712"/>
    <cellStyle name="20% - 輔色2 2 2 10 3 4 2 6 2 2" xfId="29788"/>
    <cellStyle name="20% - 輔色2 2 2 10 3 4 2 6 3" xfId="23764"/>
    <cellStyle name="20% - 輔色2 2 2 10 3 4 2 7" xfId="14700"/>
    <cellStyle name="20% - 輔色2 2 2 10 3 4 2 7 2" xfId="26776"/>
    <cellStyle name="20% - 輔色2 2 2 10 3 4 2 8" xfId="20752"/>
    <cellStyle name="20% - 輔色2 2 2 10 3 4 3" xfId="3346"/>
    <cellStyle name="20% - 輔色2 2 2 10 3 4 4" xfId="5255"/>
    <cellStyle name="20% - 輔色2 2 2 10 3 4 4 2" xfId="12539"/>
    <cellStyle name="20% - 輔色2 2 2 10 3 4 4 2 2" xfId="18563"/>
    <cellStyle name="20% - 輔色2 2 2 10 3 4 4 2 2 2" xfId="30639"/>
    <cellStyle name="20% - 輔色2 2 2 10 3 4 4 2 3" xfId="24615"/>
    <cellStyle name="20% - 輔色2 2 2 10 3 4 4 3" xfId="15551"/>
    <cellStyle name="20% - 輔色2 2 2 10 3 4 4 3 2" xfId="27627"/>
    <cellStyle name="20% - 輔色2 2 2 10 3 4 4 4" xfId="21603"/>
    <cellStyle name="20% - 輔色2 2 2 10 3 4 5" xfId="6834"/>
    <cellStyle name="20% - 輔色2 2 2 10 3 4 6" xfId="8774"/>
    <cellStyle name="20% - 輔色2 2 2 10 3 4 7" xfId="11039"/>
    <cellStyle name="20% - 輔色2 2 2 10 3 4 7 2" xfId="17063"/>
    <cellStyle name="20% - 輔色2 2 2 10 3 4 7 2 2" xfId="29139"/>
    <cellStyle name="20% - 輔色2 2 2 10 3 4 7 3" xfId="23115"/>
    <cellStyle name="20% - 輔色2 2 2 10 3 4 8" xfId="14051"/>
    <cellStyle name="20% - 輔色2 2 2 10 3 4 8 2" xfId="26127"/>
    <cellStyle name="20% - 輔色2 2 2 10 3 4 9" xfId="20103"/>
    <cellStyle name="20% - 輔色2 2 2 10 3 5" xfId="2384"/>
    <cellStyle name="20% - 輔色2 2 2 10 3 5 2" xfId="3348"/>
    <cellStyle name="20% - 輔色2 2 2 10 3 5 3" xfId="6286"/>
    <cellStyle name="20% - 輔色2 2 2 10 3 5 3 2" xfId="13570"/>
    <cellStyle name="20% - 輔色2 2 2 10 3 5 3 2 2" xfId="19594"/>
    <cellStyle name="20% - 輔色2 2 2 10 3 5 3 2 2 2" xfId="31670"/>
    <cellStyle name="20% - 輔色2 2 2 10 3 5 3 2 3" xfId="25646"/>
    <cellStyle name="20% - 輔色2 2 2 10 3 5 3 3" xfId="16582"/>
    <cellStyle name="20% - 輔色2 2 2 10 3 5 3 3 2" xfId="28658"/>
    <cellStyle name="20% - 輔色2 2 2 10 3 5 3 4" xfId="22634"/>
    <cellStyle name="20% - 輔色2 2 2 10 3 5 4" xfId="6836"/>
    <cellStyle name="20% - 輔色2 2 2 10 3 5 5" xfId="8770"/>
    <cellStyle name="20% - 輔色2 2 2 10 3 5 6" xfId="12070"/>
    <cellStyle name="20% - 輔色2 2 2 10 3 5 6 2" xfId="18094"/>
    <cellStyle name="20% - 輔色2 2 2 10 3 5 6 2 2" xfId="30170"/>
    <cellStyle name="20% - 輔色2 2 2 10 3 5 6 3" xfId="24146"/>
    <cellStyle name="20% - 輔色2 2 2 10 3 5 7" xfId="15082"/>
    <cellStyle name="20% - 輔色2 2 2 10 3 5 7 2" xfId="27158"/>
    <cellStyle name="20% - 輔色2 2 2 10 3 5 8" xfId="21134"/>
    <cellStyle name="20% - 輔色2 2 2 10 3 6" xfId="2557"/>
    <cellStyle name="20% - 輔色2 2 2 10 3 6 2" xfId="3349"/>
    <cellStyle name="20% - 輔色2 2 2 10 3 6 3" xfId="8769"/>
    <cellStyle name="20% - 輔色2 2 2 10 3 7" xfId="2870"/>
    <cellStyle name="20% - 輔色2 2 2 10 3 7 2" xfId="3350"/>
    <cellStyle name="20% - 輔色2 2 2 10 3 7 3" xfId="8768"/>
    <cellStyle name="20% - 輔色2 2 2 10 3 8" xfId="1813"/>
    <cellStyle name="20% - 輔色2 2 2 10 3 8 2" xfId="3351"/>
    <cellStyle name="20% - 輔色2 2 2 10 3 8 3" xfId="5716"/>
    <cellStyle name="20% - 輔色2 2 2 10 3 8 3 2" xfId="13000"/>
    <cellStyle name="20% - 輔色2 2 2 10 3 8 3 2 2" xfId="19024"/>
    <cellStyle name="20% - 輔色2 2 2 10 3 8 3 2 2 2" xfId="31100"/>
    <cellStyle name="20% - 輔色2 2 2 10 3 8 3 2 3" xfId="25076"/>
    <cellStyle name="20% - 輔色2 2 2 10 3 8 3 3" xfId="16012"/>
    <cellStyle name="20% - 輔色2 2 2 10 3 8 3 3 2" xfId="28088"/>
    <cellStyle name="20% - 輔色2 2 2 10 3 8 3 4" xfId="22064"/>
    <cellStyle name="20% - 輔色2 2 2 10 3 8 4" xfId="6839"/>
    <cellStyle name="20% - 輔色2 2 2 10 3 8 5" xfId="8767"/>
    <cellStyle name="20% - 輔色2 2 2 10 3 8 6" xfId="11500"/>
    <cellStyle name="20% - 輔色2 2 2 10 3 8 6 2" xfId="17524"/>
    <cellStyle name="20% - 輔色2 2 2 10 3 8 6 2 2" xfId="29600"/>
    <cellStyle name="20% - 輔色2 2 2 10 3 8 6 3" xfId="23576"/>
    <cellStyle name="20% - 輔色2 2 2 10 3 8 7" xfId="14512"/>
    <cellStyle name="20% - 輔色2 2 2 10 3 8 7 2" xfId="26588"/>
    <cellStyle name="20% - 輔色2 2 2 10 3 8 8" xfId="20564"/>
    <cellStyle name="20% - 輔色2 2 2 10 3 9" xfId="4955"/>
    <cellStyle name="20% - 輔色2 2 2 10 3 9 2" xfId="12239"/>
    <cellStyle name="20% - 輔色2 2 2 10 3 9 2 2" xfId="18263"/>
    <cellStyle name="20% - 輔色2 2 2 10 3 9 2 2 2" xfId="30339"/>
    <cellStyle name="20% - 輔色2 2 2 10 3 9 2 3" xfId="24315"/>
    <cellStyle name="20% - 輔色2 2 2 10 3 9 3" xfId="15251"/>
    <cellStyle name="20% - 輔色2 2 2 10 3 9 3 2" xfId="27327"/>
    <cellStyle name="20% - 輔色2 2 2 10 3 9 4" xfId="21303"/>
    <cellStyle name="20% - 輔色2 2 2 10 4" xfId="224"/>
    <cellStyle name="20% - 輔色2 2 2 10 4 10" xfId="8766"/>
    <cellStyle name="20% - 輔色2 2 2 10 4 11" xfId="10800"/>
    <cellStyle name="20% - 輔色2 2 2 10 4 11 2" xfId="16824"/>
    <cellStyle name="20% - 輔色2 2 2 10 4 11 2 2" xfId="28900"/>
    <cellStyle name="20% - 輔色2 2 2 10 4 11 3" xfId="22876"/>
    <cellStyle name="20% - 輔色2 2 2 10 4 12" xfId="13812"/>
    <cellStyle name="20% - 輔色2 2 2 10 4 12 2" xfId="25888"/>
    <cellStyle name="20% - 輔色2 2 2 10 4 13" xfId="19864"/>
    <cellStyle name="20% - 輔色2 2 2 10 4 2" xfId="259"/>
    <cellStyle name="20% - 輔色2 2 2 10 4 2 2" xfId="531"/>
    <cellStyle name="20% - 輔色2 2 2 10 4 2 2 2" xfId="1163"/>
    <cellStyle name="20% - 輔色2 2 2 10 4 2 2 2 2" xfId="8762"/>
    <cellStyle name="20% - 輔色2 2 2 10 4 2 2 3" xfId="8763"/>
    <cellStyle name="20% - 輔色2 2 2 10 4 2 3" xfId="8765"/>
    <cellStyle name="20% - 輔色2 2 2 10 4 3" xfId="475"/>
    <cellStyle name="20% - 輔色2 2 2 10 4 3 10" xfId="10950"/>
    <cellStyle name="20% - 輔色2 2 2 10 4 3 10 2" xfId="16974"/>
    <cellStyle name="20% - 輔色2 2 2 10 4 3 10 2 2" xfId="29050"/>
    <cellStyle name="20% - 輔色2 2 2 10 4 3 10 3" xfId="23026"/>
    <cellStyle name="20% - 輔色2 2 2 10 4 3 11" xfId="13962"/>
    <cellStyle name="20% - 輔色2 2 2 10 4 3 11 2" xfId="26038"/>
    <cellStyle name="20% - 輔色2 2 2 10 4 3 12" xfId="20014"/>
    <cellStyle name="20% - 輔色2 2 2 10 4 3 2" xfId="669"/>
    <cellStyle name="20% - 輔色2 2 2 10 4 3 2 2" xfId="1165"/>
    <cellStyle name="20% - 輔色2 2 2 10 4 3 2 2 2" xfId="8754"/>
    <cellStyle name="20% - 輔色2 2 2 10 4 3 2 3" xfId="8756"/>
    <cellStyle name="20% - 輔色2 2 2 10 4 3 3" xfId="1077"/>
    <cellStyle name="20% - 輔色2 2 2 10 4 3 3 2" xfId="2276"/>
    <cellStyle name="20% - 輔色2 2 2 10 4 3 3 2 2" xfId="3353"/>
    <cellStyle name="20% - 輔色2 2 2 10 4 3 3 2 3" xfId="6178"/>
    <cellStyle name="20% - 輔色2 2 2 10 4 3 3 2 3 2" xfId="13462"/>
    <cellStyle name="20% - 輔色2 2 2 10 4 3 3 2 3 2 2" xfId="19486"/>
    <cellStyle name="20% - 輔色2 2 2 10 4 3 3 2 3 2 2 2" xfId="31562"/>
    <cellStyle name="20% - 輔色2 2 2 10 4 3 3 2 3 2 3" xfId="25538"/>
    <cellStyle name="20% - 輔色2 2 2 10 4 3 3 2 3 3" xfId="16474"/>
    <cellStyle name="20% - 輔色2 2 2 10 4 3 3 2 3 3 2" xfId="28550"/>
    <cellStyle name="20% - 輔色2 2 2 10 4 3 3 2 3 4" xfId="22526"/>
    <cellStyle name="20% - 輔色2 2 2 10 4 3 3 2 4" xfId="6848"/>
    <cellStyle name="20% - 輔色2 2 2 10 4 3 3 2 5" xfId="8750"/>
    <cellStyle name="20% - 輔色2 2 2 10 4 3 3 2 6" xfId="11962"/>
    <cellStyle name="20% - 輔色2 2 2 10 4 3 3 2 6 2" xfId="17986"/>
    <cellStyle name="20% - 輔色2 2 2 10 4 3 3 2 6 2 2" xfId="30062"/>
    <cellStyle name="20% - 輔色2 2 2 10 4 3 3 2 6 3" xfId="24038"/>
    <cellStyle name="20% - 輔色2 2 2 10 4 3 3 2 7" xfId="14974"/>
    <cellStyle name="20% - 輔色2 2 2 10 4 3 3 2 7 2" xfId="27050"/>
    <cellStyle name="20% - 輔色2 2 2 10 4 3 3 2 8" xfId="21026"/>
    <cellStyle name="20% - 輔色2 2 2 10 4 3 3 3" xfId="3352"/>
    <cellStyle name="20% - 輔色2 2 2 10 4 3 3 4" xfId="5466"/>
    <cellStyle name="20% - 輔色2 2 2 10 4 3 3 4 2" xfId="12750"/>
    <cellStyle name="20% - 輔色2 2 2 10 4 3 3 4 2 2" xfId="18774"/>
    <cellStyle name="20% - 輔色2 2 2 10 4 3 3 4 2 2 2" xfId="30850"/>
    <cellStyle name="20% - 輔色2 2 2 10 4 3 3 4 2 3" xfId="24826"/>
    <cellStyle name="20% - 輔色2 2 2 10 4 3 3 4 3" xfId="15762"/>
    <cellStyle name="20% - 輔色2 2 2 10 4 3 3 4 3 2" xfId="27838"/>
    <cellStyle name="20% - 輔色2 2 2 10 4 3 3 4 4" xfId="21814"/>
    <cellStyle name="20% - 輔色2 2 2 10 4 3 3 5" xfId="6847"/>
    <cellStyle name="20% - 輔色2 2 2 10 4 3 3 6" xfId="8751"/>
    <cellStyle name="20% - 輔色2 2 2 10 4 3 3 7" xfId="11250"/>
    <cellStyle name="20% - 輔色2 2 2 10 4 3 3 7 2" xfId="17274"/>
    <cellStyle name="20% - 輔色2 2 2 10 4 3 3 7 2 2" xfId="29350"/>
    <cellStyle name="20% - 輔色2 2 2 10 4 3 3 7 3" xfId="23326"/>
    <cellStyle name="20% - 輔色2 2 2 10 4 3 3 8" xfId="14262"/>
    <cellStyle name="20% - 輔色2 2 2 10 4 3 3 8 2" xfId="26338"/>
    <cellStyle name="20% - 輔色2 2 2 10 4 3 3 9" xfId="20314"/>
    <cellStyle name="20% - 輔色2 2 2 10 4 3 4" xfId="1164"/>
    <cellStyle name="20% - 輔色2 2 2 10 4 3 4 2" xfId="2304"/>
    <cellStyle name="20% - 輔色2 2 2 10 4 3 4 2 2" xfId="3354"/>
    <cellStyle name="20% - 輔色2 2 2 10 4 3 4 2 3" xfId="6206"/>
    <cellStyle name="20% - 輔色2 2 2 10 4 3 4 2 3 2" xfId="13490"/>
    <cellStyle name="20% - 輔色2 2 2 10 4 3 4 2 3 2 2" xfId="19514"/>
    <cellStyle name="20% - 輔色2 2 2 10 4 3 4 2 3 2 2 2" xfId="31590"/>
    <cellStyle name="20% - 輔色2 2 2 10 4 3 4 2 3 2 3" xfId="25566"/>
    <cellStyle name="20% - 輔色2 2 2 10 4 3 4 2 3 3" xfId="16502"/>
    <cellStyle name="20% - 輔色2 2 2 10 4 3 4 2 3 3 2" xfId="28578"/>
    <cellStyle name="20% - 輔色2 2 2 10 4 3 4 2 3 4" xfId="22554"/>
    <cellStyle name="20% - 輔色2 2 2 10 4 3 4 2 4" xfId="6850"/>
    <cellStyle name="20% - 輔色2 2 2 10 4 3 4 2 5" xfId="8748"/>
    <cellStyle name="20% - 輔色2 2 2 10 4 3 4 2 6" xfId="11990"/>
    <cellStyle name="20% - 輔色2 2 2 10 4 3 4 2 6 2" xfId="18014"/>
    <cellStyle name="20% - 輔色2 2 2 10 4 3 4 2 6 2 2" xfId="30090"/>
    <cellStyle name="20% - 輔色2 2 2 10 4 3 4 2 6 3" xfId="24066"/>
    <cellStyle name="20% - 輔色2 2 2 10 4 3 4 2 7" xfId="15002"/>
    <cellStyle name="20% - 輔色2 2 2 10 4 3 4 2 7 2" xfId="27078"/>
    <cellStyle name="20% - 輔色2 2 2 10 4 3 4 2 8" xfId="21054"/>
    <cellStyle name="20% - 輔色2 2 2 10 4 3 4 3" xfId="8749"/>
    <cellStyle name="20% - 輔色2 2 2 10 4 3 5" xfId="2562"/>
    <cellStyle name="20% - 輔色2 2 2 10 4 3 5 2" xfId="3355"/>
    <cellStyle name="20% - 輔色2 2 2 10 4 3 5 3" xfId="8747"/>
    <cellStyle name="20% - 輔色2 2 2 10 4 3 6" xfId="2862"/>
    <cellStyle name="20% - 輔色2 2 2 10 4 3 6 2" xfId="3356"/>
    <cellStyle name="20% - 輔色2 2 2 10 4 3 6 3" xfId="8746"/>
    <cellStyle name="20% - 輔色2 2 2 10 4 3 7" xfId="1602"/>
    <cellStyle name="20% - 輔色2 2 2 10 4 3 7 2" xfId="3357"/>
    <cellStyle name="20% - 輔色2 2 2 10 4 3 7 3" xfId="5505"/>
    <cellStyle name="20% - 輔色2 2 2 10 4 3 7 3 2" xfId="12789"/>
    <cellStyle name="20% - 輔色2 2 2 10 4 3 7 3 2 2" xfId="18813"/>
    <cellStyle name="20% - 輔色2 2 2 10 4 3 7 3 2 2 2" xfId="30889"/>
    <cellStyle name="20% - 輔色2 2 2 10 4 3 7 3 2 3" xfId="24865"/>
    <cellStyle name="20% - 輔色2 2 2 10 4 3 7 3 3" xfId="15801"/>
    <cellStyle name="20% - 輔色2 2 2 10 4 3 7 3 3 2" xfId="27877"/>
    <cellStyle name="20% - 輔色2 2 2 10 4 3 7 3 4" xfId="21853"/>
    <cellStyle name="20% - 輔色2 2 2 10 4 3 7 4" xfId="6853"/>
    <cellStyle name="20% - 輔色2 2 2 10 4 3 7 5" xfId="8745"/>
    <cellStyle name="20% - 輔色2 2 2 10 4 3 7 6" xfId="11289"/>
    <cellStyle name="20% - 輔色2 2 2 10 4 3 7 6 2" xfId="17313"/>
    <cellStyle name="20% - 輔色2 2 2 10 4 3 7 6 2 2" xfId="29389"/>
    <cellStyle name="20% - 輔色2 2 2 10 4 3 7 6 3" xfId="23365"/>
    <cellStyle name="20% - 輔色2 2 2 10 4 3 7 7" xfId="14301"/>
    <cellStyle name="20% - 輔色2 2 2 10 4 3 7 7 2" xfId="26377"/>
    <cellStyle name="20% - 輔色2 2 2 10 4 3 7 8" xfId="20353"/>
    <cellStyle name="20% - 輔色2 2 2 10 4 3 8" xfId="5166"/>
    <cellStyle name="20% - 輔色2 2 2 10 4 3 8 2" xfId="12450"/>
    <cellStyle name="20% - 輔色2 2 2 10 4 3 8 2 2" xfId="18474"/>
    <cellStyle name="20% - 輔色2 2 2 10 4 3 8 2 2 2" xfId="30550"/>
    <cellStyle name="20% - 輔色2 2 2 10 4 3 8 2 3" xfId="24526"/>
    <cellStyle name="20% - 輔色2 2 2 10 4 3 8 3" xfId="15462"/>
    <cellStyle name="20% - 輔色2 2 2 10 4 3 8 3 2" xfId="27538"/>
    <cellStyle name="20% - 輔色2 2 2 10 4 3 8 4" xfId="21514"/>
    <cellStyle name="20% - 輔色2 2 2 10 4 3 9" xfId="8757"/>
    <cellStyle name="20% - 輔色2 2 2 10 4 4" xfId="927"/>
    <cellStyle name="20% - 輔色2 2 2 10 4 4 2" xfId="2063"/>
    <cellStyle name="20% - 輔色2 2 2 10 4 4 2 2" xfId="3359"/>
    <cellStyle name="20% - 輔色2 2 2 10 4 4 2 3" xfId="5965"/>
    <cellStyle name="20% - 輔色2 2 2 10 4 4 2 3 2" xfId="13249"/>
    <cellStyle name="20% - 輔色2 2 2 10 4 4 2 3 2 2" xfId="19273"/>
    <cellStyle name="20% - 輔色2 2 2 10 4 4 2 3 2 2 2" xfId="31349"/>
    <cellStyle name="20% - 輔色2 2 2 10 4 4 2 3 2 3" xfId="25325"/>
    <cellStyle name="20% - 輔色2 2 2 10 4 4 2 3 3" xfId="16261"/>
    <cellStyle name="20% - 輔色2 2 2 10 4 4 2 3 3 2" xfId="28337"/>
    <cellStyle name="20% - 輔色2 2 2 10 4 4 2 3 4" xfId="22313"/>
    <cellStyle name="20% - 輔色2 2 2 10 4 4 2 4" xfId="6855"/>
    <cellStyle name="20% - 輔色2 2 2 10 4 4 2 5" xfId="8742"/>
    <cellStyle name="20% - 輔色2 2 2 10 4 4 2 6" xfId="11749"/>
    <cellStyle name="20% - 輔色2 2 2 10 4 4 2 6 2" xfId="17773"/>
    <cellStyle name="20% - 輔色2 2 2 10 4 4 2 6 2 2" xfId="29849"/>
    <cellStyle name="20% - 輔色2 2 2 10 4 4 2 6 3" xfId="23825"/>
    <cellStyle name="20% - 輔色2 2 2 10 4 4 2 7" xfId="14761"/>
    <cellStyle name="20% - 輔色2 2 2 10 4 4 2 7 2" xfId="26837"/>
    <cellStyle name="20% - 輔色2 2 2 10 4 4 2 8" xfId="20813"/>
    <cellStyle name="20% - 輔色2 2 2 10 4 4 3" xfId="3358"/>
    <cellStyle name="20% - 輔色2 2 2 10 4 4 4" xfId="5316"/>
    <cellStyle name="20% - 輔色2 2 2 10 4 4 4 2" xfId="12600"/>
    <cellStyle name="20% - 輔色2 2 2 10 4 4 4 2 2" xfId="18624"/>
    <cellStyle name="20% - 輔色2 2 2 10 4 4 4 2 2 2" xfId="30700"/>
    <cellStyle name="20% - 輔色2 2 2 10 4 4 4 2 3" xfId="24676"/>
    <cellStyle name="20% - 輔色2 2 2 10 4 4 4 3" xfId="15612"/>
    <cellStyle name="20% - 輔色2 2 2 10 4 4 4 3 2" xfId="27688"/>
    <cellStyle name="20% - 輔色2 2 2 10 4 4 4 4" xfId="21664"/>
    <cellStyle name="20% - 輔色2 2 2 10 4 4 5" xfId="6854"/>
    <cellStyle name="20% - 輔色2 2 2 10 4 4 6" xfId="8744"/>
    <cellStyle name="20% - 輔色2 2 2 10 4 4 7" xfId="11100"/>
    <cellStyle name="20% - 輔色2 2 2 10 4 4 7 2" xfId="17124"/>
    <cellStyle name="20% - 輔色2 2 2 10 4 4 7 2 2" xfId="29200"/>
    <cellStyle name="20% - 輔色2 2 2 10 4 4 7 3" xfId="23176"/>
    <cellStyle name="20% - 輔色2 2 2 10 4 4 8" xfId="14112"/>
    <cellStyle name="20% - 輔色2 2 2 10 4 4 8 2" xfId="26188"/>
    <cellStyle name="20% - 輔色2 2 2 10 4 4 9" xfId="20164"/>
    <cellStyle name="20% - 輔色2 2 2 10 4 5" xfId="2355"/>
    <cellStyle name="20% - 輔色2 2 2 10 4 5 2" xfId="3360"/>
    <cellStyle name="20% - 輔色2 2 2 10 4 5 3" xfId="6257"/>
    <cellStyle name="20% - 輔色2 2 2 10 4 5 3 2" xfId="13541"/>
    <cellStyle name="20% - 輔色2 2 2 10 4 5 3 2 2" xfId="19565"/>
    <cellStyle name="20% - 輔色2 2 2 10 4 5 3 2 2 2" xfId="31641"/>
    <cellStyle name="20% - 輔色2 2 2 10 4 5 3 2 3" xfId="25617"/>
    <cellStyle name="20% - 輔色2 2 2 10 4 5 3 3" xfId="16553"/>
    <cellStyle name="20% - 輔色2 2 2 10 4 5 3 3 2" xfId="28629"/>
    <cellStyle name="20% - 輔色2 2 2 10 4 5 3 4" xfId="22605"/>
    <cellStyle name="20% - 輔色2 2 2 10 4 5 4" xfId="6856"/>
    <cellStyle name="20% - 輔色2 2 2 10 4 5 5" xfId="8741"/>
    <cellStyle name="20% - 輔色2 2 2 10 4 5 6" xfId="12041"/>
    <cellStyle name="20% - 輔色2 2 2 10 4 5 6 2" xfId="18065"/>
    <cellStyle name="20% - 輔色2 2 2 10 4 5 6 2 2" xfId="30141"/>
    <cellStyle name="20% - 輔色2 2 2 10 4 5 6 3" xfId="24117"/>
    <cellStyle name="20% - 輔色2 2 2 10 4 5 7" xfId="15053"/>
    <cellStyle name="20% - 輔色2 2 2 10 4 5 7 2" xfId="27129"/>
    <cellStyle name="20% - 輔色2 2 2 10 4 5 8" xfId="21105"/>
    <cellStyle name="20% - 輔色2 2 2 10 4 6" xfId="2560"/>
    <cellStyle name="20% - 輔色2 2 2 10 4 6 2" xfId="3361"/>
    <cellStyle name="20% - 輔色2 2 2 10 4 6 3" xfId="8740"/>
    <cellStyle name="20% - 輔色2 2 2 10 4 7" xfId="2865"/>
    <cellStyle name="20% - 輔色2 2 2 10 4 7 2" xfId="3362"/>
    <cellStyle name="20% - 輔色2 2 2 10 4 7 3" xfId="8736"/>
    <cellStyle name="20% - 輔色2 2 2 10 4 8" xfId="1752"/>
    <cellStyle name="20% - 輔色2 2 2 10 4 8 2" xfId="3363"/>
    <cellStyle name="20% - 輔色2 2 2 10 4 8 3" xfId="5655"/>
    <cellStyle name="20% - 輔色2 2 2 10 4 8 3 2" xfId="12939"/>
    <cellStyle name="20% - 輔色2 2 2 10 4 8 3 2 2" xfId="18963"/>
    <cellStyle name="20% - 輔色2 2 2 10 4 8 3 2 2 2" xfId="31039"/>
    <cellStyle name="20% - 輔色2 2 2 10 4 8 3 2 3" xfId="25015"/>
    <cellStyle name="20% - 輔色2 2 2 10 4 8 3 3" xfId="15951"/>
    <cellStyle name="20% - 輔色2 2 2 10 4 8 3 3 2" xfId="28027"/>
    <cellStyle name="20% - 輔色2 2 2 10 4 8 3 4" xfId="22003"/>
    <cellStyle name="20% - 輔色2 2 2 10 4 8 4" xfId="6859"/>
    <cellStyle name="20% - 輔色2 2 2 10 4 8 5" xfId="8735"/>
    <cellStyle name="20% - 輔色2 2 2 10 4 8 6" xfId="11439"/>
    <cellStyle name="20% - 輔色2 2 2 10 4 8 6 2" xfId="17463"/>
    <cellStyle name="20% - 輔色2 2 2 10 4 8 6 2 2" xfId="29539"/>
    <cellStyle name="20% - 輔色2 2 2 10 4 8 6 3" xfId="23515"/>
    <cellStyle name="20% - 輔色2 2 2 10 4 8 7" xfId="14451"/>
    <cellStyle name="20% - 輔色2 2 2 10 4 8 7 2" xfId="26527"/>
    <cellStyle name="20% - 輔色2 2 2 10 4 8 8" xfId="20503"/>
    <cellStyle name="20% - 輔色2 2 2 10 4 9" xfId="5016"/>
    <cellStyle name="20% - 輔色2 2 2 10 4 9 2" xfId="12300"/>
    <cellStyle name="20% - 輔色2 2 2 10 4 9 2 2" xfId="18324"/>
    <cellStyle name="20% - 輔色2 2 2 10 4 9 2 2 2" xfId="30400"/>
    <cellStyle name="20% - 輔色2 2 2 10 4 9 2 3" xfId="24376"/>
    <cellStyle name="20% - 輔色2 2 2 10 4 9 3" xfId="15312"/>
    <cellStyle name="20% - 輔色2 2 2 10 4 9 3 2" xfId="27388"/>
    <cellStyle name="20% - 輔色2 2 2 10 4 9 4" xfId="21364"/>
    <cellStyle name="20% - 輔色2 2 2 10 5" xfId="375"/>
    <cellStyle name="20% - 輔色2 2 2 10 5 10" xfId="10850"/>
    <cellStyle name="20% - 輔色2 2 2 10 5 10 2" xfId="16874"/>
    <cellStyle name="20% - 輔色2 2 2 10 5 10 2 2" xfId="28950"/>
    <cellStyle name="20% - 輔色2 2 2 10 5 10 3" xfId="22926"/>
    <cellStyle name="20% - 輔色2 2 2 10 5 11" xfId="13862"/>
    <cellStyle name="20% - 輔色2 2 2 10 5 11 2" xfId="25938"/>
    <cellStyle name="20% - 輔色2 2 2 10 5 12" xfId="19914"/>
    <cellStyle name="20% - 輔色2 2 2 10 5 2" xfId="528"/>
    <cellStyle name="20% - 輔色2 2 2 10 5 2 2" xfId="1167"/>
    <cellStyle name="20% - 輔色2 2 2 10 5 2 2 2" xfId="8730"/>
    <cellStyle name="20% - 輔色2 2 2 10 5 2 3" xfId="8732"/>
    <cellStyle name="20% - 輔色2 2 2 10 5 3" xfId="977"/>
    <cellStyle name="20% - 輔色2 2 2 10 5 3 2" xfId="2176"/>
    <cellStyle name="20% - 輔色2 2 2 10 5 3 2 2" xfId="3365"/>
    <cellStyle name="20% - 輔色2 2 2 10 5 3 2 3" xfId="6078"/>
    <cellStyle name="20% - 輔色2 2 2 10 5 3 2 3 2" xfId="13362"/>
    <cellStyle name="20% - 輔色2 2 2 10 5 3 2 3 2 2" xfId="19386"/>
    <cellStyle name="20% - 輔色2 2 2 10 5 3 2 3 2 2 2" xfId="31462"/>
    <cellStyle name="20% - 輔色2 2 2 10 5 3 2 3 2 3" xfId="25438"/>
    <cellStyle name="20% - 輔色2 2 2 10 5 3 2 3 3" xfId="16374"/>
    <cellStyle name="20% - 輔色2 2 2 10 5 3 2 3 3 2" xfId="28450"/>
    <cellStyle name="20% - 輔色2 2 2 10 5 3 2 3 4" xfId="22426"/>
    <cellStyle name="20% - 輔色2 2 2 10 5 3 2 4" xfId="6864"/>
    <cellStyle name="20% - 輔色2 2 2 10 5 3 2 5" xfId="8726"/>
    <cellStyle name="20% - 輔色2 2 2 10 5 3 2 6" xfId="11862"/>
    <cellStyle name="20% - 輔色2 2 2 10 5 3 2 6 2" xfId="17886"/>
    <cellStyle name="20% - 輔色2 2 2 10 5 3 2 6 2 2" xfId="29962"/>
    <cellStyle name="20% - 輔色2 2 2 10 5 3 2 6 3" xfId="23938"/>
    <cellStyle name="20% - 輔色2 2 2 10 5 3 2 7" xfId="14874"/>
    <cellStyle name="20% - 輔色2 2 2 10 5 3 2 7 2" xfId="26950"/>
    <cellStyle name="20% - 輔色2 2 2 10 5 3 2 8" xfId="20926"/>
    <cellStyle name="20% - 輔色2 2 2 10 5 3 3" xfId="3364"/>
    <cellStyle name="20% - 輔色2 2 2 10 5 3 4" xfId="5366"/>
    <cellStyle name="20% - 輔色2 2 2 10 5 3 4 2" xfId="12650"/>
    <cellStyle name="20% - 輔色2 2 2 10 5 3 4 2 2" xfId="18674"/>
    <cellStyle name="20% - 輔色2 2 2 10 5 3 4 2 2 2" xfId="30750"/>
    <cellStyle name="20% - 輔色2 2 2 10 5 3 4 2 3" xfId="24726"/>
    <cellStyle name="20% - 輔色2 2 2 10 5 3 4 3" xfId="15662"/>
    <cellStyle name="20% - 輔色2 2 2 10 5 3 4 3 2" xfId="27738"/>
    <cellStyle name="20% - 輔色2 2 2 10 5 3 4 4" xfId="21714"/>
    <cellStyle name="20% - 輔色2 2 2 10 5 3 5" xfId="6863"/>
    <cellStyle name="20% - 輔色2 2 2 10 5 3 6" xfId="8727"/>
    <cellStyle name="20% - 輔色2 2 2 10 5 3 7" xfId="11150"/>
    <cellStyle name="20% - 輔色2 2 2 10 5 3 7 2" xfId="17174"/>
    <cellStyle name="20% - 輔色2 2 2 10 5 3 7 2 2" xfId="29250"/>
    <cellStyle name="20% - 輔色2 2 2 10 5 3 7 3" xfId="23226"/>
    <cellStyle name="20% - 輔色2 2 2 10 5 3 8" xfId="14162"/>
    <cellStyle name="20% - 輔色2 2 2 10 5 3 8 2" xfId="26238"/>
    <cellStyle name="20% - 輔色2 2 2 10 5 3 9" xfId="20214"/>
    <cellStyle name="20% - 輔色2 2 2 10 5 4" xfId="1166"/>
    <cellStyle name="20% - 輔色2 2 2 10 5 4 2" xfId="2349"/>
    <cellStyle name="20% - 輔色2 2 2 10 5 4 2 2" xfId="3366"/>
    <cellStyle name="20% - 輔色2 2 2 10 5 4 2 3" xfId="6251"/>
    <cellStyle name="20% - 輔色2 2 2 10 5 4 2 3 2" xfId="13535"/>
    <cellStyle name="20% - 輔色2 2 2 10 5 4 2 3 2 2" xfId="19559"/>
    <cellStyle name="20% - 輔色2 2 2 10 5 4 2 3 2 2 2" xfId="31635"/>
    <cellStyle name="20% - 輔色2 2 2 10 5 4 2 3 2 3" xfId="25611"/>
    <cellStyle name="20% - 輔色2 2 2 10 5 4 2 3 3" xfId="16547"/>
    <cellStyle name="20% - 輔色2 2 2 10 5 4 2 3 3 2" xfId="28623"/>
    <cellStyle name="20% - 輔色2 2 2 10 5 4 2 3 4" xfId="22599"/>
    <cellStyle name="20% - 輔色2 2 2 10 5 4 2 4" xfId="6866"/>
    <cellStyle name="20% - 輔色2 2 2 10 5 4 2 5" xfId="8723"/>
    <cellStyle name="20% - 輔色2 2 2 10 5 4 2 6" xfId="12035"/>
    <cellStyle name="20% - 輔色2 2 2 10 5 4 2 6 2" xfId="18059"/>
    <cellStyle name="20% - 輔色2 2 2 10 5 4 2 6 2 2" xfId="30135"/>
    <cellStyle name="20% - 輔色2 2 2 10 5 4 2 6 3" xfId="24111"/>
    <cellStyle name="20% - 輔色2 2 2 10 5 4 2 7" xfId="15047"/>
    <cellStyle name="20% - 輔色2 2 2 10 5 4 2 7 2" xfId="27123"/>
    <cellStyle name="20% - 輔色2 2 2 10 5 4 2 8" xfId="21099"/>
    <cellStyle name="20% - 輔色2 2 2 10 5 4 3" xfId="8725"/>
    <cellStyle name="20% - 輔色2 2 2 10 5 5" xfId="2563"/>
    <cellStyle name="20% - 輔色2 2 2 10 5 5 2" xfId="3367"/>
    <cellStyle name="20% - 輔色2 2 2 10 5 5 3" xfId="8722"/>
    <cellStyle name="20% - 輔色2 2 2 10 5 6" xfId="2860"/>
    <cellStyle name="20% - 輔色2 2 2 10 5 6 2" xfId="3368"/>
    <cellStyle name="20% - 輔色2 2 2 10 5 6 3" xfId="8717"/>
    <cellStyle name="20% - 輔色2 2 2 10 5 7" xfId="1702"/>
    <cellStyle name="20% - 輔色2 2 2 10 5 7 2" xfId="3369"/>
    <cellStyle name="20% - 輔色2 2 2 10 5 7 3" xfId="5605"/>
    <cellStyle name="20% - 輔色2 2 2 10 5 7 3 2" xfId="12889"/>
    <cellStyle name="20% - 輔色2 2 2 10 5 7 3 2 2" xfId="18913"/>
    <cellStyle name="20% - 輔色2 2 2 10 5 7 3 2 2 2" xfId="30989"/>
    <cellStyle name="20% - 輔色2 2 2 10 5 7 3 2 3" xfId="24965"/>
    <cellStyle name="20% - 輔色2 2 2 10 5 7 3 3" xfId="15901"/>
    <cellStyle name="20% - 輔色2 2 2 10 5 7 3 3 2" xfId="27977"/>
    <cellStyle name="20% - 輔色2 2 2 10 5 7 3 4" xfId="21953"/>
    <cellStyle name="20% - 輔色2 2 2 10 5 7 4" xfId="6869"/>
    <cellStyle name="20% - 輔色2 2 2 10 5 7 5" xfId="8716"/>
    <cellStyle name="20% - 輔色2 2 2 10 5 7 6" xfId="11389"/>
    <cellStyle name="20% - 輔色2 2 2 10 5 7 6 2" xfId="17413"/>
    <cellStyle name="20% - 輔色2 2 2 10 5 7 6 2 2" xfId="29489"/>
    <cellStyle name="20% - 輔色2 2 2 10 5 7 6 3" xfId="23465"/>
    <cellStyle name="20% - 輔色2 2 2 10 5 7 7" xfId="14401"/>
    <cellStyle name="20% - 輔色2 2 2 10 5 7 7 2" xfId="26477"/>
    <cellStyle name="20% - 輔色2 2 2 10 5 7 8" xfId="20453"/>
    <cellStyle name="20% - 輔色2 2 2 10 5 8" xfId="5066"/>
    <cellStyle name="20% - 輔色2 2 2 10 5 8 2" xfId="12350"/>
    <cellStyle name="20% - 輔色2 2 2 10 5 8 2 2" xfId="18374"/>
    <cellStyle name="20% - 輔色2 2 2 10 5 8 2 2 2" xfId="30450"/>
    <cellStyle name="20% - 輔色2 2 2 10 5 8 2 3" xfId="24426"/>
    <cellStyle name="20% - 輔色2 2 2 10 5 8 3" xfId="15362"/>
    <cellStyle name="20% - 輔色2 2 2 10 5 8 3 2" xfId="27438"/>
    <cellStyle name="20% - 輔色2 2 2 10 5 8 4" xfId="21414"/>
    <cellStyle name="20% - 輔色2 2 2 10 5 9" xfId="8733"/>
    <cellStyle name="20% - 輔色2 2 2 10 6" xfId="680"/>
    <cellStyle name="20% - 輔色2 2 2 10 6 2" xfId="1168"/>
    <cellStyle name="20% - 輔色2 2 2 10 6 2 2" xfId="8711"/>
    <cellStyle name="20% - 輔色2 2 2 10 6 3" xfId="8714"/>
    <cellStyle name="20% - 輔色2 2 2 10 7" xfId="827"/>
    <cellStyle name="20% - 輔色2 2 2 10 7 2" xfId="1918"/>
    <cellStyle name="20% - 輔色2 2 2 10 7 2 2" xfId="3371"/>
    <cellStyle name="20% - 輔色2 2 2 10 7 2 3" xfId="5820"/>
    <cellStyle name="20% - 輔色2 2 2 10 7 2 3 2" xfId="13104"/>
    <cellStyle name="20% - 輔色2 2 2 10 7 2 3 2 2" xfId="19128"/>
    <cellStyle name="20% - 輔色2 2 2 10 7 2 3 2 2 2" xfId="31204"/>
    <cellStyle name="20% - 輔色2 2 2 10 7 2 3 2 3" xfId="25180"/>
    <cellStyle name="20% - 輔色2 2 2 10 7 2 3 3" xfId="16116"/>
    <cellStyle name="20% - 輔色2 2 2 10 7 2 3 3 2" xfId="28192"/>
    <cellStyle name="20% - 輔色2 2 2 10 7 2 3 4" xfId="22168"/>
    <cellStyle name="20% - 輔色2 2 2 10 7 2 4" xfId="6873"/>
    <cellStyle name="20% - 輔色2 2 2 10 7 2 5" xfId="8709"/>
    <cellStyle name="20% - 輔色2 2 2 10 7 2 6" xfId="11604"/>
    <cellStyle name="20% - 輔色2 2 2 10 7 2 6 2" xfId="17628"/>
    <cellStyle name="20% - 輔色2 2 2 10 7 2 6 2 2" xfId="29704"/>
    <cellStyle name="20% - 輔色2 2 2 10 7 2 6 3" xfId="23680"/>
    <cellStyle name="20% - 輔色2 2 2 10 7 2 7" xfId="14616"/>
    <cellStyle name="20% - 輔色2 2 2 10 7 2 7 2" xfId="26692"/>
    <cellStyle name="20% - 輔色2 2 2 10 7 2 8" xfId="20668"/>
    <cellStyle name="20% - 輔色2 2 2 10 7 3" xfId="3370"/>
    <cellStyle name="20% - 輔色2 2 2 10 7 4" xfId="5216"/>
    <cellStyle name="20% - 輔色2 2 2 10 7 4 2" xfId="12500"/>
    <cellStyle name="20% - 輔色2 2 2 10 7 4 2 2" xfId="18524"/>
    <cellStyle name="20% - 輔色2 2 2 10 7 4 2 2 2" xfId="30600"/>
    <cellStyle name="20% - 輔色2 2 2 10 7 4 2 3" xfId="24576"/>
    <cellStyle name="20% - 輔色2 2 2 10 7 4 3" xfId="15512"/>
    <cellStyle name="20% - 輔色2 2 2 10 7 4 3 2" xfId="27588"/>
    <cellStyle name="20% - 輔色2 2 2 10 7 4 4" xfId="21564"/>
    <cellStyle name="20% - 輔色2 2 2 10 7 5" xfId="6872"/>
    <cellStyle name="20% - 輔色2 2 2 10 7 6" xfId="8710"/>
    <cellStyle name="20% - 輔色2 2 2 10 7 7" xfId="11000"/>
    <cellStyle name="20% - 輔色2 2 2 10 7 7 2" xfId="17024"/>
    <cellStyle name="20% - 輔色2 2 2 10 7 7 2 2" xfId="29100"/>
    <cellStyle name="20% - 輔色2 2 2 10 7 7 3" xfId="23076"/>
    <cellStyle name="20% - 輔色2 2 2 10 7 8" xfId="14012"/>
    <cellStyle name="20% - 輔色2 2 2 10 7 8 2" xfId="26088"/>
    <cellStyle name="20% - 輔色2 2 2 10 7 9" xfId="20064"/>
    <cellStyle name="20% - 輔色2 2 2 10 8" xfId="2405"/>
    <cellStyle name="20% - 輔色2 2 2 10 8 2" xfId="3372"/>
    <cellStyle name="20% - 輔色2 2 2 10 8 3" xfId="6307"/>
    <cellStyle name="20% - 輔色2 2 2 10 8 3 2" xfId="13591"/>
    <cellStyle name="20% - 輔色2 2 2 10 8 3 2 2" xfId="19615"/>
    <cellStyle name="20% - 輔色2 2 2 10 8 3 2 2 2" xfId="31691"/>
    <cellStyle name="20% - 輔色2 2 2 10 8 3 2 3" xfId="25667"/>
    <cellStyle name="20% - 輔色2 2 2 10 8 3 3" xfId="16603"/>
    <cellStyle name="20% - 輔色2 2 2 10 8 3 3 2" xfId="28679"/>
    <cellStyle name="20% - 輔色2 2 2 10 8 3 4" xfId="22655"/>
    <cellStyle name="20% - 輔色2 2 2 10 8 4" xfId="6874"/>
    <cellStyle name="20% - 輔色2 2 2 10 8 5" xfId="8708"/>
    <cellStyle name="20% - 輔色2 2 2 10 8 6" xfId="12091"/>
    <cellStyle name="20% - 輔色2 2 2 10 8 6 2" xfId="18115"/>
    <cellStyle name="20% - 輔色2 2 2 10 8 6 2 2" xfId="30191"/>
    <cellStyle name="20% - 輔色2 2 2 10 8 6 3" xfId="24167"/>
    <cellStyle name="20% - 輔色2 2 2 10 8 7" xfId="15103"/>
    <cellStyle name="20% - 輔色2 2 2 10 8 7 2" xfId="27179"/>
    <cellStyle name="20% - 輔色2 2 2 10 8 8" xfId="21155"/>
    <cellStyle name="20% - 輔色2 2 2 10 9" xfId="2556"/>
    <cellStyle name="20% - 輔色2 2 2 10 9 2" xfId="3373"/>
    <cellStyle name="20% - 輔色2 2 2 10 9 3" xfId="8707"/>
    <cellStyle name="20% - 輔色2 2 2 11" xfId="51"/>
    <cellStyle name="20% - 輔色2 2 2 11 10" xfId="2857"/>
    <cellStyle name="20% - 輔色2 2 2 11 10 2" xfId="3374"/>
    <cellStyle name="20% - 輔色2 2 2 11 10 3" xfId="8705"/>
    <cellStyle name="20% - 輔色2 2 2 11 11" xfId="1864"/>
    <cellStyle name="20% - 輔色2 2 2 11 11 2" xfId="3375"/>
    <cellStyle name="20% - 輔色2 2 2 11 11 3" xfId="5767"/>
    <cellStyle name="20% - 輔色2 2 2 11 11 3 2" xfId="13051"/>
    <cellStyle name="20% - 輔色2 2 2 11 11 3 2 2" xfId="19075"/>
    <cellStyle name="20% - 輔色2 2 2 11 11 3 2 2 2" xfId="31151"/>
    <cellStyle name="20% - 輔色2 2 2 11 11 3 2 3" xfId="25127"/>
    <cellStyle name="20% - 輔色2 2 2 11 11 3 3" xfId="16063"/>
    <cellStyle name="20% - 輔色2 2 2 11 11 3 3 2" xfId="28139"/>
    <cellStyle name="20% - 輔色2 2 2 11 11 3 4" xfId="22115"/>
    <cellStyle name="20% - 輔色2 2 2 11 11 4" xfId="6878"/>
    <cellStyle name="20% - 輔色2 2 2 11 11 5" xfId="8703"/>
    <cellStyle name="20% - 輔色2 2 2 11 11 6" xfId="11551"/>
    <cellStyle name="20% - 輔色2 2 2 11 11 6 2" xfId="17575"/>
    <cellStyle name="20% - 輔色2 2 2 11 11 6 2 2" xfId="29651"/>
    <cellStyle name="20% - 輔色2 2 2 11 11 6 3" xfId="23627"/>
    <cellStyle name="20% - 輔色2 2 2 11 11 7" xfId="14563"/>
    <cellStyle name="20% - 輔色2 2 2 11 11 7 2" xfId="26639"/>
    <cellStyle name="20% - 輔色2 2 2 11 11 8" xfId="20615"/>
    <cellStyle name="20% - 輔色2 2 2 11 12" xfId="4904"/>
    <cellStyle name="20% - 輔色2 2 2 11 12 2" xfId="12188"/>
    <cellStyle name="20% - 輔色2 2 2 11 12 2 2" xfId="18212"/>
    <cellStyle name="20% - 輔色2 2 2 11 12 2 2 2" xfId="30288"/>
    <cellStyle name="20% - 輔色2 2 2 11 12 2 3" xfId="24264"/>
    <cellStyle name="20% - 輔色2 2 2 11 12 3" xfId="15200"/>
    <cellStyle name="20% - 輔色2 2 2 11 12 3 2" xfId="27276"/>
    <cellStyle name="20% - 輔色2 2 2 11 12 4" xfId="21252"/>
    <cellStyle name="20% - 輔色2 2 2 11 13" xfId="8706"/>
    <cellStyle name="20% - 輔色2 2 2 11 14" xfId="10673"/>
    <cellStyle name="20% - 輔色2 2 2 11 14 2" xfId="16706"/>
    <cellStyle name="20% - 輔色2 2 2 11 14 2 2" xfId="28782"/>
    <cellStyle name="20% - 輔色2 2 2 11 14 3" xfId="22758"/>
    <cellStyle name="20% - 輔色2 2 2 11 15" xfId="13700"/>
    <cellStyle name="20% - 輔色2 2 2 11 15 2" xfId="25776"/>
    <cellStyle name="20% - 輔色2 2 2 11 16" xfId="19752"/>
    <cellStyle name="20% - 輔色2 2 2 11 2" xfId="105"/>
    <cellStyle name="20% - 輔色2 2 2 11 2 2" xfId="8702"/>
    <cellStyle name="20% - 輔色2 2 2 11 3" xfId="151"/>
    <cellStyle name="20% - 輔色2 2 2 11 3 10" xfId="8697"/>
    <cellStyle name="20% - 輔色2 2 2 11 3 11" xfId="10727"/>
    <cellStyle name="20% - 輔色2 2 2 11 3 11 2" xfId="16751"/>
    <cellStyle name="20% - 輔色2 2 2 11 3 11 2 2" xfId="28827"/>
    <cellStyle name="20% - 輔色2 2 2 11 3 11 3" xfId="22803"/>
    <cellStyle name="20% - 輔色2 2 2 11 3 12" xfId="13739"/>
    <cellStyle name="20% - 輔色2 2 2 11 3 12 2" xfId="25815"/>
    <cellStyle name="20% - 輔色2 2 2 11 3 13" xfId="19791"/>
    <cellStyle name="20% - 輔色2 2 2 11 3 2" xfId="260"/>
    <cellStyle name="20% - 輔色2 2 2 11 3 2 2" xfId="534"/>
    <cellStyle name="20% - 輔色2 2 2 11 3 2 2 2" xfId="1169"/>
    <cellStyle name="20% - 輔色2 2 2 11 3 2 2 2 2" xfId="8691"/>
    <cellStyle name="20% - 輔色2 2 2 11 3 2 2 3" xfId="8694"/>
    <cellStyle name="20% - 輔色2 2 2 11 3 2 3" xfId="8696"/>
    <cellStyle name="20% - 輔色2 2 2 11 3 3" xfId="402"/>
    <cellStyle name="20% - 輔色2 2 2 11 3 3 10" xfId="10877"/>
    <cellStyle name="20% - 輔色2 2 2 11 3 3 10 2" xfId="16901"/>
    <cellStyle name="20% - 輔色2 2 2 11 3 3 10 2 2" xfId="28977"/>
    <cellStyle name="20% - 輔色2 2 2 11 3 3 10 3" xfId="22953"/>
    <cellStyle name="20% - 輔色2 2 2 11 3 3 11" xfId="13889"/>
    <cellStyle name="20% - 輔色2 2 2 11 3 3 11 2" xfId="25965"/>
    <cellStyle name="20% - 輔色2 2 2 11 3 3 12" xfId="19941"/>
    <cellStyle name="20% - 輔色2 2 2 11 3 3 2" xfId="658"/>
    <cellStyle name="20% - 輔色2 2 2 11 3 3 2 2" xfId="1171"/>
    <cellStyle name="20% - 輔色2 2 2 11 3 3 2 2 2" xfId="8688"/>
    <cellStyle name="20% - 輔色2 2 2 11 3 3 2 3" xfId="8689"/>
    <cellStyle name="20% - 輔色2 2 2 11 3 3 3" xfId="1004"/>
    <cellStyle name="20% - 輔色2 2 2 11 3 3 3 2" xfId="2203"/>
    <cellStyle name="20% - 輔色2 2 2 11 3 3 3 2 2" xfId="3377"/>
    <cellStyle name="20% - 輔色2 2 2 11 3 3 3 2 3" xfId="6105"/>
    <cellStyle name="20% - 輔色2 2 2 11 3 3 3 2 3 2" xfId="13389"/>
    <cellStyle name="20% - 輔色2 2 2 11 3 3 3 2 3 2 2" xfId="19413"/>
    <cellStyle name="20% - 輔色2 2 2 11 3 3 3 2 3 2 2 2" xfId="31489"/>
    <cellStyle name="20% - 輔色2 2 2 11 3 3 3 2 3 2 3" xfId="25465"/>
    <cellStyle name="20% - 輔色2 2 2 11 3 3 3 2 3 3" xfId="16401"/>
    <cellStyle name="20% - 輔色2 2 2 11 3 3 3 2 3 3 2" xfId="28477"/>
    <cellStyle name="20% - 輔色2 2 2 11 3 3 3 2 3 4" xfId="22453"/>
    <cellStyle name="20% - 輔色2 2 2 11 3 3 3 2 4" xfId="6888"/>
    <cellStyle name="20% - 輔色2 2 2 11 3 3 3 2 5" xfId="8686"/>
    <cellStyle name="20% - 輔色2 2 2 11 3 3 3 2 6" xfId="11889"/>
    <cellStyle name="20% - 輔色2 2 2 11 3 3 3 2 6 2" xfId="17913"/>
    <cellStyle name="20% - 輔色2 2 2 11 3 3 3 2 6 2 2" xfId="29989"/>
    <cellStyle name="20% - 輔色2 2 2 11 3 3 3 2 6 3" xfId="23965"/>
    <cellStyle name="20% - 輔色2 2 2 11 3 3 3 2 7" xfId="14901"/>
    <cellStyle name="20% - 輔色2 2 2 11 3 3 3 2 7 2" xfId="26977"/>
    <cellStyle name="20% - 輔色2 2 2 11 3 3 3 2 8" xfId="20953"/>
    <cellStyle name="20% - 輔色2 2 2 11 3 3 3 3" xfId="3376"/>
    <cellStyle name="20% - 輔色2 2 2 11 3 3 3 4" xfId="5393"/>
    <cellStyle name="20% - 輔色2 2 2 11 3 3 3 4 2" xfId="12677"/>
    <cellStyle name="20% - 輔色2 2 2 11 3 3 3 4 2 2" xfId="18701"/>
    <cellStyle name="20% - 輔色2 2 2 11 3 3 3 4 2 2 2" xfId="30777"/>
    <cellStyle name="20% - 輔色2 2 2 11 3 3 3 4 2 3" xfId="24753"/>
    <cellStyle name="20% - 輔色2 2 2 11 3 3 3 4 3" xfId="15689"/>
    <cellStyle name="20% - 輔色2 2 2 11 3 3 3 4 3 2" xfId="27765"/>
    <cellStyle name="20% - 輔色2 2 2 11 3 3 3 4 4" xfId="21741"/>
    <cellStyle name="20% - 輔色2 2 2 11 3 3 3 5" xfId="6887"/>
    <cellStyle name="20% - 輔色2 2 2 11 3 3 3 6" xfId="8687"/>
    <cellStyle name="20% - 輔色2 2 2 11 3 3 3 7" xfId="11177"/>
    <cellStyle name="20% - 輔色2 2 2 11 3 3 3 7 2" xfId="17201"/>
    <cellStyle name="20% - 輔色2 2 2 11 3 3 3 7 2 2" xfId="29277"/>
    <cellStyle name="20% - 輔色2 2 2 11 3 3 3 7 3" xfId="23253"/>
    <cellStyle name="20% - 輔色2 2 2 11 3 3 3 8" xfId="14189"/>
    <cellStyle name="20% - 輔色2 2 2 11 3 3 3 8 2" xfId="26265"/>
    <cellStyle name="20% - 輔色2 2 2 11 3 3 3 9" xfId="20241"/>
    <cellStyle name="20% - 輔色2 2 2 11 3 3 4" xfId="1170"/>
    <cellStyle name="20% - 輔色2 2 2 11 3 3 4 2" xfId="2389"/>
    <cellStyle name="20% - 輔色2 2 2 11 3 3 4 2 2" xfId="3378"/>
    <cellStyle name="20% - 輔色2 2 2 11 3 3 4 2 3" xfId="6291"/>
    <cellStyle name="20% - 輔色2 2 2 11 3 3 4 2 3 2" xfId="13575"/>
    <cellStyle name="20% - 輔色2 2 2 11 3 3 4 2 3 2 2" xfId="19599"/>
    <cellStyle name="20% - 輔色2 2 2 11 3 3 4 2 3 2 2 2" xfId="31675"/>
    <cellStyle name="20% - 輔色2 2 2 11 3 3 4 2 3 2 3" xfId="25651"/>
    <cellStyle name="20% - 輔色2 2 2 11 3 3 4 2 3 3" xfId="16587"/>
    <cellStyle name="20% - 輔色2 2 2 11 3 3 4 2 3 3 2" xfId="28663"/>
    <cellStyle name="20% - 輔色2 2 2 11 3 3 4 2 3 4" xfId="22639"/>
    <cellStyle name="20% - 輔色2 2 2 11 3 3 4 2 4" xfId="6890"/>
    <cellStyle name="20% - 輔色2 2 2 11 3 3 4 2 5" xfId="8684"/>
    <cellStyle name="20% - 輔色2 2 2 11 3 3 4 2 6" xfId="12075"/>
    <cellStyle name="20% - 輔色2 2 2 11 3 3 4 2 6 2" xfId="18099"/>
    <cellStyle name="20% - 輔色2 2 2 11 3 3 4 2 6 2 2" xfId="30175"/>
    <cellStyle name="20% - 輔色2 2 2 11 3 3 4 2 6 3" xfId="24151"/>
    <cellStyle name="20% - 輔色2 2 2 11 3 3 4 2 7" xfId="15087"/>
    <cellStyle name="20% - 輔色2 2 2 11 3 3 4 2 7 2" xfId="27163"/>
    <cellStyle name="20% - 輔色2 2 2 11 3 3 4 2 8" xfId="21139"/>
    <cellStyle name="20% - 輔色2 2 2 11 3 3 4 3" xfId="8685"/>
    <cellStyle name="20% - 輔色2 2 2 11 3 3 5" xfId="2568"/>
    <cellStyle name="20% - 輔色2 2 2 11 3 3 5 2" xfId="3379"/>
    <cellStyle name="20% - 輔色2 2 2 11 3 3 5 3" xfId="8682"/>
    <cellStyle name="20% - 輔色2 2 2 11 3 3 6" xfId="2851"/>
    <cellStyle name="20% - 輔色2 2 2 11 3 3 6 2" xfId="3380"/>
    <cellStyle name="20% - 輔色2 2 2 11 3 3 6 3" xfId="8681"/>
    <cellStyle name="20% - 輔色2 2 2 11 3 3 7" xfId="1675"/>
    <cellStyle name="20% - 輔色2 2 2 11 3 3 7 2" xfId="3381"/>
    <cellStyle name="20% - 輔色2 2 2 11 3 3 7 3" xfId="5578"/>
    <cellStyle name="20% - 輔色2 2 2 11 3 3 7 3 2" xfId="12862"/>
    <cellStyle name="20% - 輔色2 2 2 11 3 3 7 3 2 2" xfId="18886"/>
    <cellStyle name="20% - 輔色2 2 2 11 3 3 7 3 2 2 2" xfId="30962"/>
    <cellStyle name="20% - 輔色2 2 2 11 3 3 7 3 2 3" xfId="24938"/>
    <cellStyle name="20% - 輔色2 2 2 11 3 3 7 3 3" xfId="15874"/>
    <cellStyle name="20% - 輔色2 2 2 11 3 3 7 3 3 2" xfId="27950"/>
    <cellStyle name="20% - 輔色2 2 2 11 3 3 7 3 4" xfId="21926"/>
    <cellStyle name="20% - 輔色2 2 2 11 3 3 7 4" xfId="6893"/>
    <cellStyle name="20% - 輔色2 2 2 11 3 3 7 5" xfId="8680"/>
    <cellStyle name="20% - 輔色2 2 2 11 3 3 7 6" xfId="11362"/>
    <cellStyle name="20% - 輔色2 2 2 11 3 3 7 6 2" xfId="17386"/>
    <cellStyle name="20% - 輔色2 2 2 11 3 3 7 6 2 2" xfId="29462"/>
    <cellStyle name="20% - 輔色2 2 2 11 3 3 7 6 3" xfId="23438"/>
    <cellStyle name="20% - 輔色2 2 2 11 3 3 7 7" xfId="14374"/>
    <cellStyle name="20% - 輔色2 2 2 11 3 3 7 7 2" xfId="26450"/>
    <cellStyle name="20% - 輔色2 2 2 11 3 3 7 8" xfId="20426"/>
    <cellStyle name="20% - 輔色2 2 2 11 3 3 8" xfId="5093"/>
    <cellStyle name="20% - 輔色2 2 2 11 3 3 8 2" xfId="12377"/>
    <cellStyle name="20% - 輔色2 2 2 11 3 3 8 2 2" xfId="18401"/>
    <cellStyle name="20% - 輔色2 2 2 11 3 3 8 2 2 2" xfId="30477"/>
    <cellStyle name="20% - 輔色2 2 2 11 3 3 8 2 3" xfId="24453"/>
    <cellStyle name="20% - 輔色2 2 2 11 3 3 8 3" xfId="15389"/>
    <cellStyle name="20% - 輔色2 2 2 11 3 3 8 3 2" xfId="27465"/>
    <cellStyle name="20% - 輔色2 2 2 11 3 3 8 4" xfId="21441"/>
    <cellStyle name="20% - 輔色2 2 2 11 3 3 9" xfId="8690"/>
    <cellStyle name="20% - 輔色2 2 2 11 3 4" xfId="854"/>
    <cellStyle name="20% - 輔色2 2 2 11 3 4 2" xfId="1990"/>
    <cellStyle name="20% - 輔色2 2 2 11 3 4 2 2" xfId="3383"/>
    <cellStyle name="20% - 輔色2 2 2 11 3 4 2 3" xfId="5892"/>
    <cellStyle name="20% - 輔色2 2 2 11 3 4 2 3 2" xfId="13176"/>
    <cellStyle name="20% - 輔色2 2 2 11 3 4 2 3 2 2" xfId="19200"/>
    <cellStyle name="20% - 輔色2 2 2 11 3 4 2 3 2 2 2" xfId="31276"/>
    <cellStyle name="20% - 輔色2 2 2 11 3 4 2 3 2 3" xfId="25252"/>
    <cellStyle name="20% - 輔色2 2 2 11 3 4 2 3 3" xfId="16188"/>
    <cellStyle name="20% - 輔色2 2 2 11 3 4 2 3 3 2" xfId="28264"/>
    <cellStyle name="20% - 輔色2 2 2 11 3 4 2 3 4" xfId="22240"/>
    <cellStyle name="20% - 輔色2 2 2 11 3 4 2 4" xfId="6895"/>
    <cellStyle name="20% - 輔色2 2 2 11 3 4 2 5" xfId="8675"/>
    <cellStyle name="20% - 輔色2 2 2 11 3 4 2 6" xfId="11676"/>
    <cellStyle name="20% - 輔色2 2 2 11 3 4 2 6 2" xfId="17700"/>
    <cellStyle name="20% - 輔色2 2 2 11 3 4 2 6 2 2" xfId="29776"/>
    <cellStyle name="20% - 輔色2 2 2 11 3 4 2 6 3" xfId="23752"/>
    <cellStyle name="20% - 輔色2 2 2 11 3 4 2 7" xfId="14688"/>
    <cellStyle name="20% - 輔色2 2 2 11 3 4 2 7 2" xfId="26764"/>
    <cellStyle name="20% - 輔色2 2 2 11 3 4 2 8" xfId="20740"/>
    <cellStyle name="20% - 輔色2 2 2 11 3 4 3" xfId="3382"/>
    <cellStyle name="20% - 輔色2 2 2 11 3 4 4" xfId="5243"/>
    <cellStyle name="20% - 輔色2 2 2 11 3 4 4 2" xfId="12527"/>
    <cellStyle name="20% - 輔色2 2 2 11 3 4 4 2 2" xfId="18551"/>
    <cellStyle name="20% - 輔色2 2 2 11 3 4 4 2 2 2" xfId="30627"/>
    <cellStyle name="20% - 輔色2 2 2 11 3 4 4 2 3" xfId="24603"/>
    <cellStyle name="20% - 輔色2 2 2 11 3 4 4 3" xfId="15539"/>
    <cellStyle name="20% - 輔色2 2 2 11 3 4 4 3 2" xfId="27615"/>
    <cellStyle name="20% - 輔色2 2 2 11 3 4 4 4" xfId="21591"/>
    <cellStyle name="20% - 輔色2 2 2 11 3 4 5" xfId="6894"/>
    <cellStyle name="20% - 輔色2 2 2 11 3 4 6" xfId="8676"/>
    <cellStyle name="20% - 輔色2 2 2 11 3 4 7" xfId="11027"/>
    <cellStyle name="20% - 輔色2 2 2 11 3 4 7 2" xfId="17051"/>
    <cellStyle name="20% - 輔色2 2 2 11 3 4 7 2 2" xfId="29127"/>
    <cellStyle name="20% - 輔色2 2 2 11 3 4 7 3" xfId="23103"/>
    <cellStyle name="20% - 輔色2 2 2 11 3 4 8" xfId="14039"/>
    <cellStyle name="20% - 輔色2 2 2 11 3 4 8 2" xfId="26115"/>
    <cellStyle name="20% - 輔色2 2 2 11 3 4 9" xfId="20091"/>
    <cellStyle name="20% - 輔色2 2 2 11 3 5" xfId="2466"/>
    <cellStyle name="20% - 輔色2 2 2 11 3 5 2" xfId="3384"/>
    <cellStyle name="20% - 輔色2 2 2 11 3 5 3" xfId="6368"/>
    <cellStyle name="20% - 輔色2 2 2 11 3 5 3 2" xfId="13652"/>
    <cellStyle name="20% - 輔色2 2 2 11 3 5 3 2 2" xfId="19676"/>
    <cellStyle name="20% - 輔色2 2 2 11 3 5 3 2 2 2" xfId="31752"/>
    <cellStyle name="20% - 輔色2 2 2 11 3 5 3 2 3" xfId="25728"/>
    <cellStyle name="20% - 輔色2 2 2 11 3 5 3 3" xfId="16664"/>
    <cellStyle name="20% - 輔色2 2 2 11 3 5 3 3 2" xfId="28740"/>
    <cellStyle name="20% - 輔色2 2 2 11 3 5 3 4" xfId="22716"/>
    <cellStyle name="20% - 輔色2 2 2 11 3 5 4" xfId="6896"/>
    <cellStyle name="20% - 輔色2 2 2 11 3 5 5" xfId="8673"/>
    <cellStyle name="20% - 輔色2 2 2 11 3 5 6" xfId="12152"/>
    <cellStyle name="20% - 輔色2 2 2 11 3 5 6 2" xfId="18176"/>
    <cellStyle name="20% - 輔色2 2 2 11 3 5 6 2 2" xfId="30252"/>
    <cellStyle name="20% - 輔色2 2 2 11 3 5 6 3" xfId="24228"/>
    <cellStyle name="20% - 輔色2 2 2 11 3 5 7" xfId="15164"/>
    <cellStyle name="20% - 輔色2 2 2 11 3 5 7 2" xfId="27240"/>
    <cellStyle name="20% - 輔色2 2 2 11 3 5 8" xfId="21216"/>
    <cellStyle name="20% - 輔色2 2 2 11 3 6" xfId="2567"/>
    <cellStyle name="20% - 輔色2 2 2 11 3 6 2" xfId="3385"/>
    <cellStyle name="20% - 輔色2 2 2 11 3 6 3" xfId="8672"/>
    <cellStyle name="20% - 輔色2 2 2 11 3 7" xfId="2854"/>
    <cellStyle name="20% - 輔色2 2 2 11 3 7 2" xfId="3386"/>
    <cellStyle name="20% - 輔色2 2 2 11 3 7 3" xfId="8670"/>
    <cellStyle name="20% - 輔色2 2 2 11 3 8" xfId="1825"/>
    <cellStyle name="20% - 輔色2 2 2 11 3 8 2" xfId="3387"/>
    <cellStyle name="20% - 輔色2 2 2 11 3 8 3" xfId="5728"/>
    <cellStyle name="20% - 輔色2 2 2 11 3 8 3 2" xfId="13012"/>
    <cellStyle name="20% - 輔色2 2 2 11 3 8 3 2 2" xfId="19036"/>
    <cellStyle name="20% - 輔色2 2 2 11 3 8 3 2 2 2" xfId="31112"/>
    <cellStyle name="20% - 輔色2 2 2 11 3 8 3 2 3" xfId="25088"/>
    <cellStyle name="20% - 輔色2 2 2 11 3 8 3 3" xfId="16024"/>
    <cellStyle name="20% - 輔色2 2 2 11 3 8 3 3 2" xfId="28100"/>
    <cellStyle name="20% - 輔色2 2 2 11 3 8 3 4" xfId="22076"/>
    <cellStyle name="20% - 輔色2 2 2 11 3 8 4" xfId="6899"/>
    <cellStyle name="20% - 輔色2 2 2 11 3 8 5" xfId="8667"/>
    <cellStyle name="20% - 輔色2 2 2 11 3 8 6" xfId="11512"/>
    <cellStyle name="20% - 輔色2 2 2 11 3 8 6 2" xfId="17536"/>
    <cellStyle name="20% - 輔色2 2 2 11 3 8 6 2 2" xfId="29612"/>
    <cellStyle name="20% - 輔色2 2 2 11 3 8 6 3" xfId="23588"/>
    <cellStyle name="20% - 輔色2 2 2 11 3 8 7" xfId="14524"/>
    <cellStyle name="20% - 輔色2 2 2 11 3 8 7 2" xfId="26600"/>
    <cellStyle name="20% - 輔色2 2 2 11 3 8 8" xfId="20576"/>
    <cellStyle name="20% - 輔色2 2 2 11 3 9" xfId="4943"/>
    <cellStyle name="20% - 輔色2 2 2 11 3 9 2" xfId="12227"/>
    <cellStyle name="20% - 輔色2 2 2 11 3 9 2 2" xfId="18251"/>
    <cellStyle name="20% - 輔色2 2 2 11 3 9 2 2 2" xfId="30327"/>
    <cellStyle name="20% - 輔色2 2 2 11 3 9 2 3" xfId="24303"/>
    <cellStyle name="20% - 輔色2 2 2 11 3 9 3" xfId="15239"/>
    <cellStyle name="20% - 輔色2 2 2 11 3 9 3 2" xfId="27315"/>
    <cellStyle name="20% - 輔色2 2 2 11 3 9 4" xfId="21291"/>
    <cellStyle name="20% - 輔色2 2 2 11 4" xfId="213"/>
    <cellStyle name="20% - 輔色2 2 2 11 4 10" xfId="8666"/>
    <cellStyle name="20% - 輔色2 2 2 11 4 11" xfId="10789"/>
    <cellStyle name="20% - 輔色2 2 2 11 4 11 2" xfId="16813"/>
    <cellStyle name="20% - 輔色2 2 2 11 4 11 2 2" xfId="28889"/>
    <cellStyle name="20% - 輔色2 2 2 11 4 11 3" xfId="22865"/>
    <cellStyle name="20% - 輔色2 2 2 11 4 12" xfId="13801"/>
    <cellStyle name="20% - 輔色2 2 2 11 4 12 2" xfId="25877"/>
    <cellStyle name="20% - 輔色2 2 2 11 4 13" xfId="19853"/>
    <cellStyle name="20% - 輔色2 2 2 11 4 2" xfId="261"/>
    <cellStyle name="20% - 輔色2 2 2 11 4 2 2" xfId="535"/>
    <cellStyle name="20% - 輔色2 2 2 11 4 2 2 2" xfId="1172"/>
    <cellStyle name="20% - 輔色2 2 2 11 4 2 2 2 2" xfId="8662"/>
    <cellStyle name="20% - 輔色2 2 2 11 4 2 2 3" xfId="8663"/>
    <cellStyle name="20% - 輔色2 2 2 11 4 2 3" xfId="8665"/>
    <cellStyle name="20% - 輔色2 2 2 11 4 3" xfId="464"/>
    <cellStyle name="20% - 輔色2 2 2 11 4 3 10" xfId="10939"/>
    <cellStyle name="20% - 輔色2 2 2 11 4 3 10 2" xfId="16963"/>
    <cellStyle name="20% - 輔色2 2 2 11 4 3 10 2 2" xfId="29039"/>
    <cellStyle name="20% - 輔色2 2 2 11 4 3 10 3" xfId="23015"/>
    <cellStyle name="20% - 輔色2 2 2 11 4 3 11" xfId="13951"/>
    <cellStyle name="20% - 輔色2 2 2 11 4 3 11 2" xfId="26027"/>
    <cellStyle name="20% - 輔色2 2 2 11 4 3 12" xfId="20003"/>
    <cellStyle name="20% - 輔色2 2 2 11 4 3 2" xfId="655"/>
    <cellStyle name="20% - 輔色2 2 2 11 4 3 2 2" xfId="1174"/>
    <cellStyle name="20% - 輔色2 2 2 11 4 3 2 2 2" xfId="8654"/>
    <cellStyle name="20% - 輔色2 2 2 11 4 3 2 3" xfId="8656"/>
    <cellStyle name="20% - 輔色2 2 2 11 4 3 3" xfId="1066"/>
    <cellStyle name="20% - 輔色2 2 2 11 4 3 3 2" xfId="2265"/>
    <cellStyle name="20% - 輔色2 2 2 11 4 3 3 2 2" xfId="3389"/>
    <cellStyle name="20% - 輔色2 2 2 11 4 3 3 2 3" xfId="6167"/>
    <cellStyle name="20% - 輔色2 2 2 11 4 3 3 2 3 2" xfId="13451"/>
    <cellStyle name="20% - 輔色2 2 2 11 4 3 3 2 3 2 2" xfId="19475"/>
    <cellStyle name="20% - 輔色2 2 2 11 4 3 3 2 3 2 2 2" xfId="31551"/>
    <cellStyle name="20% - 輔色2 2 2 11 4 3 3 2 3 2 3" xfId="25527"/>
    <cellStyle name="20% - 輔色2 2 2 11 4 3 3 2 3 3" xfId="16463"/>
    <cellStyle name="20% - 輔色2 2 2 11 4 3 3 2 3 3 2" xfId="28539"/>
    <cellStyle name="20% - 輔色2 2 2 11 4 3 3 2 3 4" xfId="22515"/>
    <cellStyle name="20% - 輔色2 2 2 11 4 3 3 2 4" xfId="6908"/>
    <cellStyle name="20% - 輔色2 2 2 11 4 3 3 2 5" xfId="8650"/>
    <cellStyle name="20% - 輔色2 2 2 11 4 3 3 2 6" xfId="11951"/>
    <cellStyle name="20% - 輔色2 2 2 11 4 3 3 2 6 2" xfId="17975"/>
    <cellStyle name="20% - 輔色2 2 2 11 4 3 3 2 6 2 2" xfId="30051"/>
    <cellStyle name="20% - 輔色2 2 2 11 4 3 3 2 6 3" xfId="24027"/>
    <cellStyle name="20% - 輔色2 2 2 11 4 3 3 2 7" xfId="14963"/>
    <cellStyle name="20% - 輔色2 2 2 11 4 3 3 2 7 2" xfId="27039"/>
    <cellStyle name="20% - 輔色2 2 2 11 4 3 3 2 8" xfId="21015"/>
    <cellStyle name="20% - 輔色2 2 2 11 4 3 3 3" xfId="3388"/>
    <cellStyle name="20% - 輔色2 2 2 11 4 3 3 4" xfId="5455"/>
    <cellStyle name="20% - 輔色2 2 2 11 4 3 3 4 2" xfId="12739"/>
    <cellStyle name="20% - 輔色2 2 2 11 4 3 3 4 2 2" xfId="18763"/>
    <cellStyle name="20% - 輔色2 2 2 11 4 3 3 4 2 2 2" xfId="30839"/>
    <cellStyle name="20% - 輔色2 2 2 11 4 3 3 4 2 3" xfId="24815"/>
    <cellStyle name="20% - 輔色2 2 2 11 4 3 3 4 3" xfId="15751"/>
    <cellStyle name="20% - 輔色2 2 2 11 4 3 3 4 3 2" xfId="27827"/>
    <cellStyle name="20% - 輔色2 2 2 11 4 3 3 4 4" xfId="21803"/>
    <cellStyle name="20% - 輔色2 2 2 11 4 3 3 5" xfId="6907"/>
    <cellStyle name="20% - 輔色2 2 2 11 4 3 3 6" xfId="8651"/>
    <cellStyle name="20% - 輔色2 2 2 11 4 3 3 7" xfId="11239"/>
    <cellStyle name="20% - 輔色2 2 2 11 4 3 3 7 2" xfId="17263"/>
    <cellStyle name="20% - 輔色2 2 2 11 4 3 3 7 2 2" xfId="29339"/>
    <cellStyle name="20% - 輔色2 2 2 11 4 3 3 7 3" xfId="23315"/>
    <cellStyle name="20% - 輔色2 2 2 11 4 3 3 8" xfId="14251"/>
    <cellStyle name="20% - 輔色2 2 2 11 4 3 3 8 2" xfId="26327"/>
    <cellStyle name="20% - 輔色2 2 2 11 4 3 3 9" xfId="20303"/>
    <cellStyle name="20% - 輔色2 2 2 11 4 3 4" xfId="1173"/>
    <cellStyle name="20% - 輔色2 2 2 11 4 3 4 2" xfId="2090"/>
    <cellStyle name="20% - 輔色2 2 2 11 4 3 4 2 2" xfId="3390"/>
    <cellStyle name="20% - 輔色2 2 2 11 4 3 4 2 3" xfId="5992"/>
    <cellStyle name="20% - 輔色2 2 2 11 4 3 4 2 3 2" xfId="13276"/>
    <cellStyle name="20% - 輔色2 2 2 11 4 3 4 2 3 2 2" xfId="19300"/>
    <cellStyle name="20% - 輔色2 2 2 11 4 3 4 2 3 2 2 2" xfId="31376"/>
    <cellStyle name="20% - 輔色2 2 2 11 4 3 4 2 3 2 3" xfId="25352"/>
    <cellStyle name="20% - 輔色2 2 2 11 4 3 4 2 3 3" xfId="16288"/>
    <cellStyle name="20% - 輔色2 2 2 11 4 3 4 2 3 3 2" xfId="28364"/>
    <cellStyle name="20% - 輔色2 2 2 11 4 3 4 2 3 4" xfId="22340"/>
    <cellStyle name="20% - 輔色2 2 2 11 4 3 4 2 4" xfId="6910"/>
    <cellStyle name="20% - 輔色2 2 2 11 4 3 4 2 5" xfId="8648"/>
    <cellStyle name="20% - 輔色2 2 2 11 4 3 4 2 6" xfId="11776"/>
    <cellStyle name="20% - 輔色2 2 2 11 4 3 4 2 6 2" xfId="17800"/>
    <cellStyle name="20% - 輔色2 2 2 11 4 3 4 2 6 2 2" xfId="29876"/>
    <cellStyle name="20% - 輔色2 2 2 11 4 3 4 2 6 3" xfId="23852"/>
    <cellStyle name="20% - 輔色2 2 2 11 4 3 4 2 7" xfId="14788"/>
    <cellStyle name="20% - 輔色2 2 2 11 4 3 4 2 7 2" xfId="26864"/>
    <cellStyle name="20% - 輔色2 2 2 11 4 3 4 2 8" xfId="20840"/>
    <cellStyle name="20% - 輔色2 2 2 11 4 3 4 3" xfId="8649"/>
    <cellStyle name="20% - 輔色2 2 2 11 4 3 5" xfId="2572"/>
    <cellStyle name="20% - 輔色2 2 2 11 4 3 5 2" xfId="3391"/>
    <cellStyle name="20% - 輔色2 2 2 11 4 3 5 3" xfId="8647"/>
    <cellStyle name="20% - 輔色2 2 2 11 4 3 6" xfId="2846"/>
    <cellStyle name="20% - 輔色2 2 2 11 4 3 6 2" xfId="3392"/>
    <cellStyle name="20% - 輔色2 2 2 11 4 3 6 3" xfId="8646"/>
    <cellStyle name="20% - 輔色2 2 2 11 4 3 7" xfId="1613"/>
    <cellStyle name="20% - 輔色2 2 2 11 4 3 7 2" xfId="3393"/>
    <cellStyle name="20% - 輔色2 2 2 11 4 3 7 3" xfId="5516"/>
    <cellStyle name="20% - 輔色2 2 2 11 4 3 7 3 2" xfId="12800"/>
    <cellStyle name="20% - 輔色2 2 2 11 4 3 7 3 2 2" xfId="18824"/>
    <cellStyle name="20% - 輔色2 2 2 11 4 3 7 3 2 2 2" xfId="30900"/>
    <cellStyle name="20% - 輔色2 2 2 11 4 3 7 3 2 3" xfId="24876"/>
    <cellStyle name="20% - 輔色2 2 2 11 4 3 7 3 3" xfId="15812"/>
    <cellStyle name="20% - 輔色2 2 2 11 4 3 7 3 3 2" xfId="27888"/>
    <cellStyle name="20% - 輔色2 2 2 11 4 3 7 3 4" xfId="21864"/>
    <cellStyle name="20% - 輔色2 2 2 11 4 3 7 4" xfId="6913"/>
    <cellStyle name="20% - 輔色2 2 2 11 4 3 7 5" xfId="8645"/>
    <cellStyle name="20% - 輔色2 2 2 11 4 3 7 6" xfId="11300"/>
    <cellStyle name="20% - 輔色2 2 2 11 4 3 7 6 2" xfId="17324"/>
    <cellStyle name="20% - 輔色2 2 2 11 4 3 7 6 2 2" xfId="29400"/>
    <cellStyle name="20% - 輔色2 2 2 11 4 3 7 6 3" xfId="23376"/>
    <cellStyle name="20% - 輔色2 2 2 11 4 3 7 7" xfId="14312"/>
    <cellStyle name="20% - 輔色2 2 2 11 4 3 7 7 2" xfId="26388"/>
    <cellStyle name="20% - 輔色2 2 2 11 4 3 7 8" xfId="20364"/>
    <cellStyle name="20% - 輔色2 2 2 11 4 3 8" xfId="5155"/>
    <cellStyle name="20% - 輔色2 2 2 11 4 3 8 2" xfId="12439"/>
    <cellStyle name="20% - 輔色2 2 2 11 4 3 8 2 2" xfId="18463"/>
    <cellStyle name="20% - 輔色2 2 2 11 4 3 8 2 2 2" xfId="30539"/>
    <cellStyle name="20% - 輔色2 2 2 11 4 3 8 2 3" xfId="24515"/>
    <cellStyle name="20% - 輔色2 2 2 11 4 3 8 3" xfId="15451"/>
    <cellStyle name="20% - 輔色2 2 2 11 4 3 8 3 2" xfId="27527"/>
    <cellStyle name="20% - 輔色2 2 2 11 4 3 8 4" xfId="21503"/>
    <cellStyle name="20% - 輔色2 2 2 11 4 3 9" xfId="8657"/>
    <cellStyle name="20% - 輔色2 2 2 11 4 4" xfId="916"/>
    <cellStyle name="20% - 輔色2 2 2 11 4 4 2" xfId="2052"/>
    <cellStyle name="20% - 輔色2 2 2 11 4 4 2 2" xfId="3395"/>
    <cellStyle name="20% - 輔色2 2 2 11 4 4 2 3" xfId="5954"/>
    <cellStyle name="20% - 輔色2 2 2 11 4 4 2 3 2" xfId="13238"/>
    <cellStyle name="20% - 輔色2 2 2 11 4 4 2 3 2 2" xfId="19262"/>
    <cellStyle name="20% - 輔色2 2 2 11 4 4 2 3 2 2 2" xfId="31338"/>
    <cellStyle name="20% - 輔色2 2 2 11 4 4 2 3 2 3" xfId="25314"/>
    <cellStyle name="20% - 輔色2 2 2 11 4 4 2 3 3" xfId="16250"/>
    <cellStyle name="20% - 輔色2 2 2 11 4 4 2 3 3 2" xfId="28326"/>
    <cellStyle name="20% - 輔色2 2 2 11 4 4 2 3 4" xfId="22302"/>
    <cellStyle name="20% - 輔色2 2 2 11 4 4 2 4" xfId="6915"/>
    <cellStyle name="20% - 輔色2 2 2 11 4 4 2 5" xfId="8642"/>
    <cellStyle name="20% - 輔色2 2 2 11 4 4 2 6" xfId="11738"/>
    <cellStyle name="20% - 輔色2 2 2 11 4 4 2 6 2" xfId="17762"/>
    <cellStyle name="20% - 輔色2 2 2 11 4 4 2 6 2 2" xfId="29838"/>
    <cellStyle name="20% - 輔色2 2 2 11 4 4 2 6 3" xfId="23814"/>
    <cellStyle name="20% - 輔色2 2 2 11 4 4 2 7" xfId="14750"/>
    <cellStyle name="20% - 輔色2 2 2 11 4 4 2 7 2" xfId="26826"/>
    <cellStyle name="20% - 輔色2 2 2 11 4 4 2 8" xfId="20802"/>
    <cellStyle name="20% - 輔色2 2 2 11 4 4 3" xfId="3394"/>
    <cellStyle name="20% - 輔色2 2 2 11 4 4 4" xfId="5305"/>
    <cellStyle name="20% - 輔色2 2 2 11 4 4 4 2" xfId="12589"/>
    <cellStyle name="20% - 輔色2 2 2 11 4 4 4 2 2" xfId="18613"/>
    <cellStyle name="20% - 輔色2 2 2 11 4 4 4 2 2 2" xfId="30689"/>
    <cellStyle name="20% - 輔色2 2 2 11 4 4 4 2 3" xfId="24665"/>
    <cellStyle name="20% - 輔色2 2 2 11 4 4 4 3" xfId="15601"/>
    <cellStyle name="20% - 輔色2 2 2 11 4 4 4 3 2" xfId="27677"/>
    <cellStyle name="20% - 輔色2 2 2 11 4 4 4 4" xfId="21653"/>
    <cellStyle name="20% - 輔色2 2 2 11 4 4 5" xfId="6914"/>
    <cellStyle name="20% - 輔色2 2 2 11 4 4 6" xfId="8643"/>
    <cellStyle name="20% - 輔色2 2 2 11 4 4 7" xfId="11089"/>
    <cellStyle name="20% - 輔色2 2 2 11 4 4 7 2" xfId="17113"/>
    <cellStyle name="20% - 輔色2 2 2 11 4 4 7 2 2" xfId="29189"/>
    <cellStyle name="20% - 輔色2 2 2 11 4 4 7 3" xfId="23165"/>
    <cellStyle name="20% - 輔色2 2 2 11 4 4 8" xfId="14101"/>
    <cellStyle name="20% - 輔色2 2 2 11 4 4 8 2" xfId="26177"/>
    <cellStyle name="20% - 輔色2 2 2 11 4 4 9" xfId="20153"/>
    <cellStyle name="20% - 輔色2 2 2 11 4 5" xfId="1973"/>
    <cellStyle name="20% - 輔色2 2 2 11 4 5 2" xfId="3396"/>
    <cellStyle name="20% - 輔色2 2 2 11 4 5 3" xfId="5875"/>
    <cellStyle name="20% - 輔色2 2 2 11 4 5 3 2" xfId="13159"/>
    <cellStyle name="20% - 輔色2 2 2 11 4 5 3 2 2" xfId="19183"/>
    <cellStyle name="20% - 輔色2 2 2 11 4 5 3 2 2 2" xfId="31259"/>
    <cellStyle name="20% - 輔色2 2 2 11 4 5 3 2 3" xfId="25235"/>
    <cellStyle name="20% - 輔色2 2 2 11 4 5 3 3" xfId="16171"/>
    <cellStyle name="20% - 輔色2 2 2 11 4 5 3 3 2" xfId="28247"/>
    <cellStyle name="20% - 輔色2 2 2 11 4 5 3 4" xfId="22223"/>
    <cellStyle name="20% - 輔色2 2 2 11 4 5 4" xfId="6916"/>
    <cellStyle name="20% - 輔色2 2 2 11 4 5 5" xfId="8637"/>
    <cellStyle name="20% - 輔色2 2 2 11 4 5 6" xfId="11659"/>
    <cellStyle name="20% - 輔色2 2 2 11 4 5 6 2" xfId="17683"/>
    <cellStyle name="20% - 輔色2 2 2 11 4 5 6 2 2" xfId="29759"/>
    <cellStyle name="20% - 輔色2 2 2 11 4 5 6 3" xfId="23735"/>
    <cellStyle name="20% - 輔色2 2 2 11 4 5 7" xfId="14671"/>
    <cellStyle name="20% - 輔色2 2 2 11 4 5 7 2" xfId="26747"/>
    <cellStyle name="20% - 輔色2 2 2 11 4 5 8" xfId="20723"/>
    <cellStyle name="20% - 輔色2 2 2 11 4 6" xfId="2570"/>
    <cellStyle name="20% - 輔色2 2 2 11 4 6 2" xfId="3397"/>
    <cellStyle name="20% - 輔色2 2 2 11 4 6 3" xfId="8636"/>
    <cellStyle name="20% - 輔色2 2 2 11 4 7" xfId="2849"/>
    <cellStyle name="20% - 輔色2 2 2 11 4 7 2" xfId="3398"/>
    <cellStyle name="20% - 輔色2 2 2 11 4 7 3" xfId="8634"/>
    <cellStyle name="20% - 輔色2 2 2 11 4 8" xfId="1763"/>
    <cellStyle name="20% - 輔色2 2 2 11 4 8 2" xfId="3399"/>
    <cellStyle name="20% - 輔色2 2 2 11 4 8 3" xfId="5666"/>
    <cellStyle name="20% - 輔色2 2 2 11 4 8 3 2" xfId="12950"/>
    <cellStyle name="20% - 輔色2 2 2 11 4 8 3 2 2" xfId="18974"/>
    <cellStyle name="20% - 輔色2 2 2 11 4 8 3 2 2 2" xfId="31050"/>
    <cellStyle name="20% - 輔色2 2 2 11 4 8 3 2 3" xfId="25026"/>
    <cellStyle name="20% - 輔色2 2 2 11 4 8 3 3" xfId="15962"/>
    <cellStyle name="20% - 輔色2 2 2 11 4 8 3 3 2" xfId="28038"/>
    <cellStyle name="20% - 輔色2 2 2 11 4 8 3 4" xfId="22014"/>
    <cellStyle name="20% - 輔色2 2 2 11 4 8 4" xfId="6919"/>
    <cellStyle name="20% - 輔色2 2 2 11 4 8 5" xfId="8631"/>
    <cellStyle name="20% - 輔色2 2 2 11 4 8 6" xfId="11450"/>
    <cellStyle name="20% - 輔色2 2 2 11 4 8 6 2" xfId="17474"/>
    <cellStyle name="20% - 輔色2 2 2 11 4 8 6 2 2" xfId="29550"/>
    <cellStyle name="20% - 輔色2 2 2 11 4 8 6 3" xfId="23526"/>
    <cellStyle name="20% - 輔色2 2 2 11 4 8 7" xfId="14462"/>
    <cellStyle name="20% - 輔色2 2 2 11 4 8 7 2" xfId="26538"/>
    <cellStyle name="20% - 輔色2 2 2 11 4 8 8" xfId="20514"/>
    <cellStyle name="20% - 輔色2 2 2 11 4 9" xfId="5005"/>
    <cellStyle name="20% - 輔色2 2 2 11 4 9 2" xfId="12289"/>
    <cellStyle name="20% - 輔色2 2 2 11 4 9 2 2" xfId="18313"/>
    <cellStyle name="20% - 輔色2 2 2 11 4 9 2 2 2" xfId="30389"/>
    <cellStyle name="20% - 輔色2 2 2 11 4 9 2 3" xfId="24365"/>
    <cellStyle name="20% - 輔色2 2 2 11 4 9 3" xfId="15301"/>
    <cellStyle name="20% - 輔色2 2 2 11 4 9 3 2" xfId="27377"/>
    <cellStyle name="20% - 輔色2 2 2 11 4 9 4" xfId="21353"/>
    <cellStyle name="20% - 輔色2 2 2 11 5" xfId="363"/>
    <cellStyle name="20% - 輔色2 2 2 11 5 10" xfId="10838"/>
    <cellStyle name="20% - 輔色2 2 2 11 5 10 2" xfId="16862"/>
    <cellStyle name="20% - 輔色2 2 2 11 5 10 2 2" xfId="28938"/>
    <cellStyle name="20% - 輔色2 2 2 11 5 10 3" xfId="22914"/>
    <cellStyle name="20% - 輔色2 2 2 11 5 11" xfId="13850"/>
    <cellStyle name="20% - 輔色2 2 2 11 5 11 2" xfId="25926"/>
    <cellStyle name="20% - 輔色2 2 2 11 5 12" xfId="19902"/>
    <cellStyle name="20% - 輔色2 2 2 11 5 2" xfId="532"/>
    <cellStyle name="20% - 輔色2 2 2 11 5 2 2" xfId="1176"/>
    <cellStyle name="20% - 輔色2 2 2 11 5 2 2 2" xfId="8628"/>
    <cellStyle name="20% - 輔色2 2 2 11 5 2 3" xfId="8629"/>
    <cellStyle name="20% - 輔色2 2 2 11 5 3" xfId="965"/>
    <cellStyle name="20% - 輔色2 2 2 11 5 3 2" xfId="2164"/>
    <cellStyle name="20% - 輔色2 2 2 11 5 3 2 2" xfId="3401"/>
    <cellStyle name="20% - 輔色2 2 2 11 5 3 2 3" xfId="6066"/>
    <cellStyle name="20% - 輔色2 2 2 11 5 3 2 3 2" xfId="13350"/>
    <cellStyle name="20% - 輔色2 2 2 11 5 3 2 3 2 2" xfId="19374"/>
    <cellStyle name="20% - 輔色2 2 2 11 5 3 2 3 2 2 2" xfId="31450"/>
    <cellStyle name="20% - 輔色2 2 2 11 5 3 2 3 2 3" xfId="25426"/>
    <cellStyle name="20% - 輔色2 2 2 11 5 3 2 3 3" xfId="16362"/>
    <cellStyle name="20% - 輔色2 2 2 11 5 3 2 3 3 2" xfId="28438"/>
    <cellStyle name="20% - 輔色2 2 2 11 5 3 2 3 4" xfId="22414"/>
    <cellStyle name="20% - 輔色2 2 2 11 5 3 2 4" xfId="6924"/>
    <cellStyle name="20% - 輔色2 2 2 11 5 3 2 5" xfId="8626"/>
    <cellStyle name="20% - 輔色2 2 2 11 5 3 2 6" xfId="11850"/>
    <cellStyle name="20% - 輔色2 2 2 11 5 3 2 6 2" xfId="17874"/>
    <cellStyle name="20% - 輔色2 2 2 11 5 3 2 6 2 2" xfId="29950"/>
    <cellStyle name="20% - 輔色2 2 2 11 5 3 2 6 3" xfId="23926"/>
    <cellStyle name="20% - 輔色2 2 2 11 5 3 2 7" xfId="14862"/>
    <cellStyle name="20% - 輔色2 2 2 11 5 3 2 7 2" xfId="26938"/>
    <cellStyle name="20% - 輔色2 2 2 11 5 3 2 8" xfId="20914"/>
    <cellStyle name="20% - 輔色2 2 2 11 5 3 3" xfId="3400"/>
    <cellStyle name="20% - 輔色2 2 2 11 5 3 4" xfId="5354"/>
    <cellStyle name="20% - 輔色2 2 2 11 5 3 4 2" xfId="12638"/>
    <cellStyle name="20% - 輔色2 2 2 11 5 3 4 2 2" xfId="18662"/>
    <cellStyle name="20% - 輔色2 2 2 11 5 3 4 2 2 2" xfId="30738"/>
    <cellStyle name="20% - 輔色2 2 2 11 5 3 4 2 3" xfId="24714"/>
    <cellStyle name="20% - 輔色2 2 2 11 5 3 4 3" xfId="15650"/>
    <cellStyle name="20% - 輔色2 2 2 11 5 3 4 3 2" xfId="27726"/>
    <cellStyle name="20% - 輔色2 2 2 11 5 3 4 4" xfId="21702"/>
    <cellStyle name="20% - 輔色2 2 2 11 5 3 5" xfId="6923"/>
    <cellStyle name="20% - 輔色2 2 2 11 5 3 6" xfId="8627"/>
    <cellStyle name="20% - 輔色2 2 2 11 5 3 7" xfId="11138"/>
    <cellStyle name="20% - 輔色2 2 2 11 5 3 7 2" xfId="17162"/>
    <cellStyle name="20% - 輔色2 2 2 11 5 3 7 2 2" xfId="29238"/>
    <cellStyle name="20% - 輔色2 2 2 11 5 3 7 3" xfId="23214"/>
    <cellStyle name="20% - 輔色2 2 2 11 5 3 8" xfId="14150"/>
    <cellStyle name="20% - 輔色2 2 2 11 5 3 8 2" xfId="26226"/>
    <cellStyle name="20% - 輔色2 2 2 11 5 3 9" xfId="20202"/>
    <cellStyle name="20% - 輔色2 2 2 11 5 4" xfId="1175"/>
    <cellStyle name="20% - 輔色2 2 2 11 5 4 2" xfId="2346"/>
    <cellStyle name="20% - 輔色2 2 2 11 5 4 2 2" xfId="3402"/>
    <cellStyle name="20% - 輔色2 2 2 11 5 4 2 3" xfId="6248"/>
    <cellStyle name="20% - 輔色2 2 2 11 5 4 2 3 2" xfId="13532"/>
    <cellStyle name="20% - 輔色2 2 2 11 5 4 2 3 2 2" xfId="19556"/>
    <cellStyle name="20% - 輔色2 2 2 11 5 4 2 3 2 2 2" xfId="31632"/>
    <cellStyle name="20% - 輔色2 2 2 11 5 4 2 3 2 3" xfId="25608"/>
    <cellStyle name="20% - 輔色2 2 2 11 5 4 2 3 3" xfId="16544"/>
    <cellStyle name="20% - 輔色2 2 2 11 5 4 2 3 3 2" xfId="28620"/>
    <cellStyle name="20% - 輔色2 2 2 11 5 4 2 3 4" xfId="22596"/>
    <cellStyle name="20% - 輔色2 2 2 11 5 4 2 4" xfId="6926"/>
    <cellStyle name="20% - 輔色2 2 2 11 5 4 2 5" xfId="8624"/>
    <cellStyle name="20% - 輔色2 2 2 11 5 4 2 6" xfId="12032"/>
    <cellStyle name="20% - 輔色2 2 2 11 5 4 2 6 2" xfId="18056"/>
    <cellStyle name="20% - 輔色2 2 2 11 5 4 2 6 2 2" xfId="30132"/>
    <cellStyle name="20% - 輔色2 2 2 11 5 4 2 6 3" xfId="24108"/>
    <cellStyle name="20% - 輔色2 2 2 11 5 4 2 7" xfId="15044"/>
    <cellStyle name="20% - 輔色2 2 2 11 5 4 2 7 2" xfId="27120"/>
    <cellStyle name="20% - 輔色2 2 2 11 5 4 2 8" xfId="21096"/>
    <cellStyle name="20% - 輔色2 2 2 11 5 4 3" xfId="8625"/>
    <cellStyle name="20% - 輔色2 2 2 11 5 5" xfId="2573"/>
    <cellStyle name="20% - 輔色2 2 2 11 5 5 2" xfId="3403"/>
    <cellStyle name="20% - 輔色2 2 2 11 5 5 3" xfId="8622"/>
    <cellStyle name="20% - 輔色2 2 2 11 5 6" xfId="2844"/>
    <cellStyle name="20% - 輔色2 2 2 11 5 6 2" xfId="3404"/>
    <cellStyle name="20% - 輔色2 2 2 11 5 6 3" xfId="8621"/>
    <cellStyle name="20% - 輔色2 2 2 11 5 7" xfId="1714"/>
    <cellStyle name="20% - 輔色2 2 2 11 5 7 2" xfId="3405"/>
    <cellStyle name="20% - 輔色2 2 2 11 5 7 3" xfId="5617"/>
    <cellStyle name="20% - 輔色2 2 2 11 5 7 3 2" xfId="12901"/>
    <cellStyle name="20% - 輔色2 2 2 11 5 7 3 2 2" xfId="18925"/>
    <cellStyle name="20% - 輔色2 2 2 11 5 7 3 2 2 2" xfId="31001"/>
    <cellStyle name="20% - 輔色2 2 2 11 5 7 3 2 3" xfId="24977"/>
    <cellStyle name="20% - 輔色2 2 2 11 5 7 3 3" xfId="15913"/>
    <cellStyle name="20% - 輔色2 2 2 11 5 7 3 3 2" xfId="27989"/>
    <cellStyle name="20% - 輔色2 2 2 11 5 7 3 4" xfId="21965"/>
    <cellStyle name="20% - 輔色2 2 2 11 5 7 4" xfId="6929"/>
    <cellStyle name="20% - 輔色2 2 2 11 5 7 5" xfId="8620"/>
    <cellStyle name="20% - 輔色2 2 2 11 5 7 6" xfId="11401"/>
    <cellStyle name="20% - 輔色2 2 2 11 5 7 6 2" xfId="17425"/>
    <cellStyle name="20% - 輔色2 2 2 11 5 7 6 2 2" xfId="29501"/>
    <cellStyle name="20% - 輔色2 2 2 11 5 7 6 3" xfId="23477"/>
    <cellStyle name="20% - 輔色2 2 2 11 5 7 7" xfId="14413"/>
    <cellStyle name="20% - 輔色2 2 2 11 5 7 7 2" xfId="26489"/>
    <cellStyle name="20% - 輔色2 2 2 11 5 7 8" xfId="20465"/>
    <cellStyle name="20% - 輔色2 2 2 11 5 8" xfId="5054"/>
    <cellStyle name="20% - 輔色2 2 2 11 5 8 2" xfId="12338"/>
    <cellStyle name="20% - 輔色2 2 2 11 5 8 2 2" xfId="18362"/>
    <cellStyle name="20% - 輔色2 2 2 11 5 8 2 2 2" xfId="30438"/>
    <cellStyle name="20% - 輔色2 2 2 11 5 8 2 3" xfId="24414"/>
    <cellStyle name="20% - 輔色2 2 2 11 5 8 3" xfId="15350"/>
    <cellStyle name="20% - 輔色2 2 2 11 5 8 3 2" xfId="27426"/>
    <cellStyle name="20% - 輔色2 2 2 11 5 8 4" xfId="21402"/>
    <cellStyle name="20% - 輔色2 2 2 11 5 9" xfId="8630"/>
    <cellStyle name="20% - 輔色2 2 2 11 6" xfId="665"/>
    <cellStyle name="20% - 輔色2 2 2 11 6 2" xfId="1177"/>
    <cellStyle name="20% - 輔色2 2 2 11 6 2 2" xfId="8615"/>
    <cellStyle name="20% - 輔色2 2 2 11 6 3" xfId="8616"/>
    <cellStyle name="20% - 輔色2 2 2 11 7" xfId="815"/>
    <cellStyle name="20% - 輔色2 2 2 11 7 2" xfId="1906"/>
    <cellStyle name="20% - 輔色2 2 2 11 7 2 2" xfId="3407"/>
    <cellStyle name="20% - 輔色2 2 2 11 7 2 3" xfId="5808"/>
    <cellStyle name="20% - 輔色2 2 2 11 7 2 3 2" xfId="13092"/>
    <cellStyle name="20% - 輔色2 2 2 11 7 2 3 2 2" xfId="19116"/>
    <cellStyle name="20% - 輔色2 2 2 11 7 2 3 2 2 2" xfId="31192"/>
    <cellStyle name="20% - 輔色2 2 2 11 7 2 3 2 3" xfId="25168"/>
    <cellStyle name="20% - 輔色2 2 2 11 7 2 3 3" xfId="16104"/>
    <cellStyle name="20% - 輔色2 2 2 11 7 2 3 3 2" xfId="28180"/>
    <cellStyle name="20% - 輔色2 2 2 11 7 2 3 4" xfId="22156"/>
    <cellStyle name="20% - 輔色2 2 2 11 7 2 4" xfId="6933"/>
    <cellStyle name="20% - 輔色2 2 2 11 7 2 5" xfId="8612"/>
    <cellStyle name="20% - 輔色2 2 2 11 7 2 6" xfId="11592"/>
    <cellStyle name="20% - 輔色2 2 2 11 7 2 6 2" xfId="17616"/>
    <cellStyle name="20% - 輔色2 2 2 11 7 2 6 2 2" xfId="29692"/>
    <cellStyle name="20% - 輔色2 2 2 11 7 2 6 3" xfId="23668"/>
    <cellStyle name="20% - 輔色2 2 2 11 7 2 7" xfId="14604"/>
    <cellStyle name="20% - 輔色2 2 2 11 7 2 7 2" xfId="26680"/>
    <cellStyle name="20% - 輔色2 2 2 11 7 2 8" xfId="20656"/>
    <cellStyle name="20% - 輔色2 2 2 11 7 3" xfId="3406"/>
    <cellStyle name="20% - 輔色2 2 2 11 7 4" xfId="5204"/>
    <cellStyle name="20% - 輔色2 2 2 11 7 4 2" xfId="12488"/>
    <cellStyle name="20% - 輔色2 2 2 11 7 4 2 2" xfId="18512"/>
    <cellStyle name="20% - 輔色2 2 2 11 7 4 2 2 2" xfId="30588"/>
    <cellStyle name="20% - 輔色2 2 2 11 7 4 2 3" xfId="24564"/>
    <cellStyle name="20% - 輔色2 2 2 11 7 4 3" xfId="15500"/>
    <cellStyle name="20% - 輔色2 2 2 11 7 4 3 2" xfId="27576"/>
    <cellStyle name="20% - 輔色2 2 2 11 7 4 4" xfId="21552"/>
    <cellStyle name="20% - 輔色2 2 2 11 7 5" xfId="6932"/>
    <cellStyle name="20% - 輔色2 2 2 11 7 6" xfId="8613"/>
    <cellStyle name="20% - 輔色2 2 2 11 7 7" xfId="10988"/>
    <cellStyle name="20% - 輔色2 2 2 11 7 7 2" xfId="17012"/>
    <cellStyle name="20% - 輔色2 2 2 11 7 7 2 2" xfId="29088"/>
    <cellStyle name="20% - 輔色2 2 2 11 7 7 3" xfId="23064"/>
    <cellStyle name="20% - 輔色2 2 2 11 7 8" xfId="14000"/>
    <cellStyle name="20% - 輔色2 2 2 11 7 8 2" xfId="26076"/>
    <cellStyle name="20% - 輔色2 2 2 11 7 9" xfId="20052"/>
    <cellStyle name="20% - 輔色2 2 2 11 8" xfId="1987"/>
    <cellStyle name="20% - 輔色2 2 2 11 8 2" xfId="3408"/>
    <cellStyle name="20% - 輔色2 2 2 11 8 3" xfId="5889"/>
    <cellStyle name="20% - 輔色2 2 2 11 8 3 2" xfId="13173"/>
    <cellStyle name="20% - 輔色2 2 2 11 8 3 2 2" xfId="19197"/>
    <cellStyle name="20% - 輔色2 2 2 11 8 3 2 2 2" xfId="31273"/>
    <cellStyle name="20% - 輔色2 2 2 11 8 3 2 3" xfId="25249"/>
    <cellStyle name="20% - 輔色2 2 2 11 8 3 3" xfId="16185"/>
    <cellStyle name="20% - 輔色2 2 2 11 8 3 3 2" xfId="28261"/>
    <cellStyle name="20% - 輔色2 2 2 11 8 3 4" xfId="22237"/>
    <cellStyle name="20% - 輔色2 2 2 11 8 4" xfId="6934"/>
    <cellStyle name="20% - 輔色2 2 2 11 8 5" xfId="8610"/>
    <cellStyle name="20% - 輔色2 2 2 11 8 6" xfId="11673"/>
    <cellStyle name="20% - 輔色2 2 2 11 8 6 2" xfId="17697"/>
    <cellStyle name="20% - 輔色2 2 2 11 8 6 2 2" xfId="29773"/>
    <cellStyle name="20% - 輔色2 2 2 11 8 6 3" xfId="23749"/>
    <cellStyle name="20% - 輔色2 2 2 11 8 7" xfId="14685"/>
    <cellStyle name="20% - 輔色2 2 2 11 8 7 2" xfId="26761"/>
    <cellStyle name="20% - 輔色2 2 2 11 8 8" xfId="20737"/>
    <cellStyle name="20% - 輔色2 2 2 11 9" xfId="2565"/>
    <cellStyle name="20% - 輔色2 2 2 11 9 2" xfId="3409"/>
    <cellStyle name="20% - 輔色2 2 2 11 9 3" xfId="8607"/>
    <cellStyle name="20% - 輔色2 2 2 12" xfId="68"/>
    <cellStyle name="20% - 輔色2 2 2 12 10" xfId="2841"/>
    <cellStyle name="20% - 輔色2 2 2 12 10 2" xfId="3410"/>
    <cellStyle name="20% - 輔色2 2 2 12 10 3" xfId="8605"/>
    <cellStyle name="20% - 輔色2 2 2 12 11" xfId="1851"/>
    <cellStyle name="20% - 輔色2 2 2 12 11 2" xfId="3411"/>
    <cellStyle name="20% - 輔色2 2 2 12 11 3" xfId="5754"/>
    <cellStyle name="20% - 輔色2 2 2 12 11 3 2" xfId="13038"/>
    <cellStyle name="20% - 輔色2 2 2 12 11 3 2 2" xfId="19062"/>
    <cellStyle name="20% - 輔色2 2 2 12 11 3 2 2 2" xfId="31138"/>
    <cellStyle name="20% - 輔色2 2 2 12 11 3 2 3" xfId="25114"/>
    <cellStyle name="20% - 輔色2 2 2 12 11 3 3" xfId="16050"/>
    <cellStyle name="20% - 輔色2 2 2 12 11 3 3 2" xfId="28126"/>
    <cellStyle name="20% - 輔色2 2 2 12 11 3 4" xfId="22102"/>
    <cellStyle name="20% - 輔色2 2 2 12 11 4" xfId="6938"/>
    <cellStyle name="20% - 輔色2 2 2 12 11 5" xfId="8603"/>
    <cellStyle name="20% - 輔色2 2 2 12 11 6" xfId="11538"/>
    <cellStyle name="20% - 輔色2 2 2 12 11 6 2" xfId="17562"/>
    <cellStyle name="20% - 輔色2 2 2 12 11 6 2 2" xfId="29638"/>
    <cellStyle name="20% - 輔色2 2 2 12 11 6 3" xfId="23614"/>
    <cellStyle name="20% - 輔色2 2 2 12 11 7" xfId="14550"/>
    <cellStyle name="20% - 輔色2 2 2 12 11 7 2" xfId="26626"/>
    <cellStyle name="20% - 輔色2 2 2 12 11 8" xfId="20602"/>
    <cellStyle name="20% - 輔色2 2 2 12 12" xfId="4917"/>
    <cellStyle name="20% - 輔色2 2 2 12 12 2" xfId="12201"/>
    <cellStyle name="20% - 輔色2 2 2 12 12 2 2" xfId="18225"/>
    <cellStyle name="20% - 輔色2 2 2 12 12 2 2 2" xfId="30301"/>
    <cellStyle name="20% - 輔色2 2 2 12 12 2 3" xfId="24277"/>
    <cellStyle name="20% - 輔色2 2 2 12 12 3" xfId="15213"/>
    <cellStyle name="20% - 輔色2 2 2 12 12 3 2" xfId="27289"/>
    <cellStyle name="20% - 輔色2 2 2 12 12 4" xfId="21265"/>
    <cellStyle name="20% - 輔色2 2 2 12 13" xfId="8606"/>
    <cellStyle name="20% - 輔色2 2 2 12 14" xfId="10686"/>
    <cellStyle name="20% - 輔色2 2 2 12 14 2" xfId="16719"/>
    <cellStyle name="20% - 輔色2 2 2 12 14 2 2" xfId="28795"/>
    <cellStyle name="20% - 輔色2 2 2 12 14 3" xfId="22771"/>
    <cellStyle name="20% - 輔色2 2 2 12 15" xfId="13713"/>
    <cellStyle name="20% - 輔色2 2 2 12 15 2" xfId="25789"/>
    <cellStyle name="20% - 輔色2 2 2 12 16" xfId="19765"/>
    <cellStyle name="20% - 輔色2 2 2 12 2" xfId="106"/>
    <cellStyle name="20% - 輔色2 2 2 12 2 2" xfId="8602"/>
    <cellStyle name="20% - 輔色2 2 2 12 3" xfId="164"/>
    <cellStyle name="20% - 輔色2 2 2 12 3 10" xfId="8597"/>
    <cellStyle name="20% - 輔色2 2 2 12 3 11" xfId="10740"/>
    <cellStyle name="20% - 輔色2 2 2 12 3 11 2" xfId="16764"/>
    <cellStyle name="20% - 輔色2 2 2 12 3 11 2 2" xfId="28840"/>
    <cellStyle name="20% - 輔色2 2 2 12 3 11 3" xfId="22816"/>
    <cellStyle name="20% - 輔色2 2 2 12 3 12" xfId="13752"/>
    <cellStyle name="20% - 輔色2 2 2 12 3 12 2" xfId="25828"/>
    <cellStyle name="20% - 輔色2 2 2 12 3 13" xfId="19804"/>
    <cellStyle name="20% - 輔色2 2 2 12 3 2" xfId="262"/>
    <cellStyle name="20% - 輔色2 2 2 12 3 2 2" xfId="538"/>
    <cellStyle name="20% - 輔色2 2 2 12 3 2 2 2" xfId="1178"/>
    <cellStyle name="20% - 輔色2 2 2 12 3 2 2 2 2" xfId="8591"/>
    <cellStyle name="20% - 輔色2 2 2 12 3 2 2 3" xfId="8594"/>
    <cellStyle name="20% - 輔色2 2 2 12 3 2 3" xfId="8596"/>
    <cellStyle name="20% - 輔色2 2 2 12 3 3" xfId="415"/>
    <cellStyle name="20% - 輔色2 2 2 12 3 3 10" xfId="10890"/>
    <cellStyle name="20% - 輔色2 2 2 12 3 3 10 2" xfId="16914"/>
    <cellStyle name="20% - 輔色2 2 2 12 3 3 10 2 2" xfId="28990"/>
    <cellStyle name="20% - 輔色2 2 2 12 3 3 10 3" xfId="22966"/>
    <cellStyle name="20% - 輔色2 2 2 12 3 3 11" xfId="13902"/>
    <cellStyle name="20% - 輔色2 2 2 12 3 3 11 2" xfId="25978"/>
    <cellStyle name="20% - 輔色2 2 2 12 3 3 12" xfId="19954"/>
    <cellStyle name="20% - 輔色2 2 2 12 3 3 2" xfId="644"/>
    <cellStyle name="20% - 輔色2 2 2 12 3 3 2 2" xfId="1180"/>
    <cellStyle name="20% - 輔色2 2 2 12 3 3 2 2 2" xfId="8588"/>
    <cellStyle name="20% - 輔色2 2 2 12 3 3 2 3" xfId="8589"/>
    <cellStyle name="20% - 輔色2 2 2 12 3 3 3" xfId="1017"/>
    <cellStyle name="20% - 輔色2 2 2 12 3 3 3 2" xfId="2216"/>
    <cellStyle name="20% - 輔色2 2 2 12 3 3 3 2 2" xfId="3413"/>
    <cellStyle name="20% - 輔色2 2 2 12 3 3 3 2 3" xfId="6118"/>
    <cellStyle name="20% - 輔色2 2 2 12 3 3 3 2 3 2" xfId="13402"/>
    <cellStyle name="20% - 輔色2 2 2 12 3 3 3 2 3 2 2" xfId="19426"/>
    <cellStyle name="20% - 輔色2 2 2 12 3 3 3 2 3 2 2 2" xfId="31502"/>
    <cellStyle name="20% - 輔色2 2 2 12 3 3 3 2 3 2 3" xfId="25478"/>
    <cellStyle name="20% - 輔色2 2 2 12 3 3 3 2 3 3" xfId="16414"/>
    <cellStyle name="20% - 輔色2 2 2 12 3 3 3 2 3 3 2" xfId="28490"/>
    <cellStyle name="20% - 輔色2 2 2 12 3 3 3 2 3 4" xfId="22466"/>
    <cellStyle name="20% - 輔色2 2 2 12 3 3 3 2 4" xfId="6948"/>
    <cellStyle name="20% - 輔色2 2 2 12 3 3 3 2 5" xfId="8586"/>
    <cellStyle name="20% - 輔色2 2 2 12 3 3 3 2 6" xfId="11902"/>
    <cellStyle name="20% - 輔色2 2 2 12 3 3 3 2 6 2" xfId="17926"/>
    <cellStyle name="20% - 輔色2 2 2 12 3 3 3 2 6 2 2" xfId="30002"/>
    <cellStyle name="20% - 輔色2 2 2 12 3 3 3 2 6 3" xfId="23978"/>
    <cellStyle name="20% - 輔色2 2 2 12 3 3 3 2 7" xfId="14914"/>
    <cellStyle name="20% - 輔色2 2 2 12 3 3 3 2 7 2" xfId="26990"/>
    <cellStyle name="20% - 輔色2 2 2 12 3 3 3 2 8" xfId="20966"/>
    <cellStyle name="20% - 輔色2 2 2 12 3 3 3 3" xfId="3412"/>
    <cellStyle name="20% - 輔色2 2 2 12 3 3 3 4" xfId="5406"/>
    <cellStyle name="20% - 輔色2 2 2 12 3 3 3 4 2" xfId="12690"/>
    <cellStyle name="20% - 輔色2 2 2 12 3 3 3 4 2 2" xfId="18714"/>
    <cellStyle name="20% - 輔色2 2 2 12 3 3 3 4 2 2 2" xfId="30790"/>
    <cellStyle name="20% - 輔色2 2 2 12 3 3 3 4 2 3" xfId="24766"/>
    <cellStyle name="20% - 輔色2 2 2 12 3 3 3 4 3" xfId="15702"/>
    <cellStyle name="20% - 輔色2 2 2 12 3 3 3 4 3 2" xfId="27778"/>
    <cellStyle name="20% - 輔色2 2 2 12 3 3 3 4 4" xfId="21754"/>
    <cellStyle name="20% - 輔色2 2 2 12 3 3 3 5" xfId="6947"/>
    <cellStyle name="20% - 輔色2 2 2 12 3 3 3 6" xfId="8587"/>
    <cellStyle name="20% - 輔色2 2 2 12 3 3 3 7" xfId="11190"/>
    <cellStyle name="20% - 輔色2 2 2 12 3 3 3 7 2" xfId="17214"/>
    <cellStyle name="20% - 輔色2 2 2 12 3 3 3 7 2 2" xfId="29290"/>
    <cellStyle name="20% - 輔色2 2 2 12 3 3 3 7 3" xfId="23266"/>
    <cellStyle name="20% - 輔色2 2 2 12 3 3 3 8" xfId="14202"/>
    <cellStyle name="20% - 輔色2 2 2 12 3 3 3 8 2" xfId="26278"/>
    <cellStyle name="20% - 輔色2 2 2 12 3 3 3 9" xfId="20254"/>
    <cellStyle name="20% - 輔色2 2 2 12 3 3 4" xfId="1179"/>
    <cellStyle name="20% - 輔色2 2 2 12 3 3 4 2" xfId="2322"/>
    <cellStyle name="20% - 輔色2 2 2 12 3 3 4 2 2" xfId="3414"/>
    <cellStyle name="20% - 輔色2 2 2 12 3 3 4 2 3" xfId="6224"/>
    <cellStyle name="20% - 輔色2 2 2 12 3 3 4 2 3 2" xfId="13508"/>
    <cellStyle name="20% - 輔色2 2 2 12 3 3 4 2 3 2 2" xfId="19532"/>
    <cellStyle name="20% - 輔色2 2 2 12 3 3 4 2 3 2 2 2" xfId="31608"/>
    <cellStyle name="20% - 輔色2 2 2 12 3 3 4 2 3 2 3" xfId="25584"/>
    <cellStyle name="20% - 輔色2 2 2 12 3 3 4 2 3 3" xfId="16520"/>
    <cellStyle name="20% - 輔色2 2 2 12 3 3 4 2 3 3 2" xfId="28596"/>
    <cellStyle name="20% - 輔色2 2 2 12 3 3 4 2 3 4" xfId="22572"/>
    <cellStyle name="20% - 輔色2 2 2 12 3 3 4 2 4" xfId="6950"/>
    <cellStyle name="20% - 輔色2 2 2 12 3 3 4 2 5" xfId="8583"/>
    <cellStyle name="20% - 輔色2 2 2 12 3 3 4 2 6" xfId="12008"/>
    <cellStyle name="20% - 輔色2 2 2 12 3 3 4 2 6 2" xfId="18032"/>
    <cellStyle name="20% - 輔色2 2 2 12 3 3 4 2 6 2 2" xfId="30108"/>
    <cellStyle name="20% - 輔色2 2 2 12 3 3 4 2 6 3" xfId="24084"/>
    <cellStyle name="20% - 輔色2 2 2 12 3 3 4 2 7" xfId="15020"/>
    <cellStyle name="20% - 輔色2 2 2 12 3 3 4 2 7 2" xfId="27096"/>
    <cellStyle name="20% - 輔色2 2 2 12 3 3 4 2 8" xfId="21072"/>
    <cellStyle name="20% - 輔色2 2 2 12 3 3 4 3" xfId="8585"/>
    <cellStyle name="20% - 輔色2 2 2 12 3 3 5" xfId="2578"/>
    <cellStyle name="20% - 輔色2 2 2 12 3 3 5 2" xfId="3415"/>
    <cellStyle name="20% - 輔色2 2 2 12 3 3 5 3" xfId="8582"/>
    <cellStyle name="20% - 輔色2 2 2 12 3 3 6" xfId="2835"/>
    <cellStyle name="20% - 輔色2 2 2 12 3 3 6 2" xfId="3416"/>
    <cellStyle name="20% - 輔色2 2 2 12 3 3 6 3" xfId="8577"/>
    <cellStyle name="20% - 輔色2 2 2 12 3 3 7" xfId="1662"/>
    <cellStyle name="20% - 輔色2 2 2 12 3 3 7 2" xfId="3417"/>
    <cellStyle name="20% - 輔色2 2 2 12 3 3 7 3" xfId="5565"/>
    <cellStyle name="20% - 輔色2 2 2 12 3 3 7 3 2" xfId="12849"/>
    <cellStyle name="20% - 輔色2 2 2 12 3 3 7 3 2 2" xfId="18873"/>
    <cellStyle name="20% - 輔色2 2 2 12 3 3 7 3 2 2 2" xfId="30949"/>
    <cellStyle name="20% - 輔色2 2 2 12 3 3 7 3 2 3" xfId="24925"/>
    <cellStyle name="20% - 輔色2 2 2 12 3 3 7 3 3" xfId="15861"/>
    <cellStyle name="20% - 輔色2 2 2 12 3 3 7 3 3 2" xfId="27937"/>
    <cellStyle name="20% - 輔色2 2 2 12 3 3 7 3 4" xfId="21913"/>
    <cellStyle name="20% - 輔色2 2 2 12 3 3 7 4" xfId="6953"/>
    <cellStyle name="20% - 輔色2 2 2 12 3 3 7 5" xfId="8576"/>
    <cellStyle name="20% - 輔色2 2 2 12 3 3 7 6" xfId="11349"/>
    <cellStyle name="20% - 輔色2 2 2 12 3 3 7 6 2" xfId="17373"/>
    <cellStyle name="20% - 輔色2 2 2 12 3 3 7 6 2 2" xfId="29449"/>
    <cellStyle name="20% - 輔色2 2 2 12 3 3 7 6 3" xfId="23425"/>
    <cellStyle name="20% - 輔色2 2 2 12 3 3 7 7" xfId="14361"/>
    <cellStyle name="20% - 輔色2 2 2 12 3 3 7 7 2" xfId="26437"/>
    <cellStyle name="20% - 輔色2 2 2 12 3 3 7 8" xfId="20413"/>
    <cellStyle name="20% - 輔色2 2 2 12 3 3 8" xfId="5106"/>
    <cellStyle name="20% - 輔色2 2 2 12 3 3 8 2" xfId="12390"/>
    <cellStyle name="20% - 輔色2 2 2 12 3 3 8 2 2" xfId="18414"/>
    <cellStyle name="20% - 輔色2 2 2 12 3 3 8 2 2 2" xfId="30490"/>
    <cellStyle name="20% - 輔色2 2 2 12 3 3 8 2 3" xfId="24466"/>
    <cellStyle name="20% - 輔色2 2 2 12 3 3 8 3" xfId="15402"/>
    <cellStyle name="20% - 輔色2 2 2 12 3 3 8 3 2" xfId="27478"/>
    <cellStyle name="20% - 輔色2 2 2 12 3 3 8 4" xfId="21454"/>
    <cellStyle name="20% - 輔色2 2 2 12 3 3 9" xfId="8590"/>
    <cellStyle name="20% - 輔色2 2 2 12 3 4" xfId="867"/>
    <cellStyle name="20% - 輔色2 2 2 12 3 4 2" xfId="2003"/>
    <cellStyle name="20% - 輔色2 2 2 12 3 4 2 2" xfId="3419"/>
    <cellStyle name="20% - 輔色2 2 2 12 3 4 2 3" xfId="5905"/>
    <cellStyle name="20% - 輔色2 2 2 12 3 4 2 3 2" xfId="13189"/>
    <cellStyle name="20% - 輔色2 2 2 12 3 4 2 3 2 2" xfId="19213"/>
    <cellStyle name="20% - 輔色2 2 2 12 3 4 2 3 2 2 2" xfId="31289"/>
    <cellStyle name="20% - 輔色2 2 2 12 3 4 2 3 2 3" xfId="25265"/>
    <cellStyle name="20% - 輔色2 2 2 12 3 4 2 3 3" xfId="16201"/>
    <cellStyle name="20% - 輔色2 2 2 12 3 4 2 3 3 2" xfId="28277"/>
    <cellStyle name="20% - 輔色2 2 2 12 3 4 2 3 4" xfId="22253"/>
    <cellStyle name="20% - 輔色2 2 2 12 3 4 2 4" xfId="6955"/>
    <cellStyle name="20% - 輔色2 2 2 12 3 4 2 5" xfId="8571"/>
    <cellStyle name="20% - 輔色2 2 2 12 3 4 2 6" xfId="11689"/>
    <cellStyle name="20% - 輔色2 2 2 12 3 4 2 6 2" xfId="17713"/>
    <cellStyle name="20% - 輔色2 2 2 12 3 4 2 6 2 2" xfId="29789"/>
    <cellStyle name="20% - 輔色2 2 2 12 3 4 2 6 3" xfId="23765"/>
    <cellStyle name="20% - 輔色2 2 2 12 3 4 2 7" xfId="14701"/>
    <cellStyle name="20% - 輔色2 2 2 12 3 4 2 7 2" xfId="26777"/>
    <cellStyle name="20% - 輔色2 2 2 12 3 4 2 8" xfId="20753"/>
    <cellStyle name="20% - 輔色2 2 2 12 3 4 3" xfId="3418"/>
    <cellStyle name="20% - 輔色2 2 2 12 3 4 4" xfId="5256"/>
    <cellStyle name="20% - 輔色2 2 2 12 3 4 4 2" xfId="12540"/>
    <cellStyle name="20% - 輔色2 2 2 12 3 4 4 2 2" xfId="18564"/>
    <cellStyle name="20% - 輔色2 2 2 12 3 4 4 2 2 2" xfId="30640"/>
    <cellStyle name="20% - 輔色2 2 2 12 3 4 4 2 3" xfId="24616"/>
    <cellStyle name="20% - 輔色2 2 2 12 3 4 4 3" xfId="15552"/>
    <cellStyle name="20% - 輔色2 2 2 12 3 4 4 3 2" xfId="27628"/>
    <cellStyle name="20% - 輔色2 2 2 12 3 4 4 4" xfId="21604"/>
    <cellStyle name="20% - 輔色2 2 2 12 3 4 5" xfId="6954"/>
    <cellStyle name="20% - 輔色2 2 2 12 3 4 6" xfId="8574"/>
    <cellStyle name="20% - 輔色2 2 2 12 3 4 7" xfId="11040"/>
    <cellStyle name="20% - 輔色2 2 2 12 3 4 7 2" xfId="17064"/>
    <cellStyle name="20% - 輔色2 2 2 12 3 4 7 2 2" xfId="29140"/>
    <cellStyle name="20% - 輔色2 2 2 12 3 4 7 3" xfId="23116"/>
    <cellStyle name="20% - 輔色2 2 2 12 3 4 8" xfId="14052"/>
    <cellStyle name="20% - 輔色2 2 2 12 3 4 8 2" xfId="26128"/>
    <cellStyle name="20% - 輔色2 2 2 12 3 4 9" xfId="20104"/>
    <cellStyle name="20% - 輔色2 2 2 12 3 5" xfId="2131"/>
    <cellStyle name="20% - 輔色2 2 2 12 3 5 2" xfId="3420"/>
    <cellStyle name="20% - 輔色2 2 2 12 3 5 3" xfId="6033"/>
    <cellStyle name="20% - 輔色2 2 2 12 3 5 3 2" xfId="13317"/>
    <cellStyle name="20% - 輔色2 2 2 12 3 5 3 2 2" xfId="19341"/>
    <cellStyle name="20% - 輔色2 2 2 12 3 5 3 2 2 2" xfId="31417"/>
    <cellStyle name="20% - 輔色2 2 2 12 3 5 3 2 3" xfId="25393"/>
    <cellStyle name="20% - 輔色2 2 2 12 3 5 3 3" xfId="16329"/>
    <cellStyle name="20% - 輔色2 2 2 12 3 5 3 3 2" xfId="28405"/>
    <cellStyle name="20% - 輔色2 2 2 12 3 5 3 4" xfId="22381"/>
    <cellStyle name="20% - 輔色2 2 2 12 3 5 4" xfId="6956"/>
    <cellStyle name="20% - 輔色2 2 2 12 3 5 5" xfId="8570"/>
    <cellStyle name="20% - 輔色2 2 2 12 3 5 6" xfId="11817"/>
    <cellStyle name="20% - 輔色2 2 2 12 3 5 6 2" xfId="17841"/>
    <cellStyle name="20% - 輔色2 2 2 12 3 5 6 2 2" xfId="29917"/>
    <cellStyle name="20% - 輔色2 2 2 12 3 5 6 3" xfId="23893"/>
    <cellStyle name="20% - 輔色2 2 2 12 3 5 7" xfId="14829"/>
    <cellStyle name="20% - 輔色2 2 2 12 3 5 7 2" xfId="26905"/>
    <cellStyle name="20% - 輔色2 2 2 12 3 5 8" xfId="20881"/>
    <cellStyle name="20% - 輔色2 2 2 12 3 6" xfId="2576"/>
    <cellStyle name="20% - 輔色2 2 2 12 3 6 2" xfId="3421"/>
    <cellStyle name="20% - 輔色2 2 2 12 3 6 3" xfId="8569"/>
    <cellStyle name="20% - 輔色2 2 2 12 3 7" xfId="2838"/>
    <cellStyle name="20% - 輔色2 2 2 12 3 7 2" xfId="3422"/>
    <cellStyle name="20% - 輔色2 2 2 12 3 7 3" xfId="8568"/>
    <cellStyle name="20% - 輔色2 2 2 12 3 8" xfId="1812"/>
    <cellStyle name="20% - 輔色2 2 2 12 3 8 2" xfId="3423"/>
    <cellStyle name="20% - 輔色2 2 2 12 3 8 3" xfId="5715"/>
    <cellStyle name="20% - 輔色2 2 2 12 3 8 3 2" xfId="12999"/>
    <cellStyle name="20% - 輔色2 2 2 12 3 8 3 2 2" xfId="19023"/>
    <cellStyle name="20% - 輔色2 2 2 12 3 8 3 2 2 2" xfId="31099"/>
    <cellStyle name="20% - 輔色2 2 2 12 3 8 3 2 3" xfId="25075"/>
    <cellStyle name="20% - 輔色2 2 2 12 3 8 3 3" xfId="16011"/>
    <cellStyle name="20% - 輔色2 2 2 12 3 8 3 3 2" xfId="28087"/>
    <cellStyle name="20% - 輔色2 2 2 12 3 8 3 4" xfId="22063"/>
    <cellStyle name="20% - 輔色2 2 2 12 3 8 4" xfId="6959"/>
    <cellStyle name="20% - 輔色2 2 2 12 3 8 5" xfId="8567"/>
    <cellStyle name="20% - 輔色2 2 2 12 3 8 6" xfId="11499"/>
    <cellStyle name="20% - 輔色2 2 2 12 3 8 6 2" xfId="17523"/>
    <cellStyle name="20% - 輔色2 2 2 12 3 8 6 2 2" xfId="29599"/>
    <cellStyle name="20% - 輔色2 2 2 12 3 8 6 3" xfId="23575"/>
    <cellStyle name="20% - 輔色2 2 2 12 3 8 7" xfId="14511"/>
    <cellStyle name="20% - 輔色2 2 2 12 3 8 7 2" xfId="26587"/>
    <cellStyle name="20% - 輔色2 2 2 12 3 8 8" xfId="20563"/>
    <cellStyle name="20% - 輔色2 2 2 12 3 9" xfId="4956"/>
    <cellStyle name="20% - 輔色2 2 2 12 3 9 2" xfId="12240"/>
    <cellStyle name="20% - 輔色2 2 2 12 3 9 2 2" xfId="18264"/>
    <cellStyle name="20% - 輔色2 2 2 12 3 9 2 2 2" xfId="30340"/>
    <cellStyle name="20% - 輔色2 2 2 12 3 9 2 3" xfId="24316"/>
    <cellStyle name="20% - 輔色2 2 2 12 3 9 3" xfId="15252"/>
    <cellStyle name="20% - 輔色2 2 2 12 3 9 3 2" xfId="27328"/>
    <cellStyle name="20% - 輔色2 2 2 12 3 9 4" xfId="21304"/>
    <cellStyle name="20% - 輔色2 2 2 12 4" xfId="225"/>
    <cellStyle name="20% - 輔色2 2 2 12 4 10" xfId="8566"/>
    <cellStyle name="20% - 輔色2 2 2 12 4 11" xfId="10801"/>
    <cellStyle name="20% - 輔色2 2 2 12 4 11 2" xfId="16825"/>
    <cellStyle name="20% - 輔色2 2 2 12 4 11 2 2" xfId="28901"/>
    <cellStyle name="20% - 輔色2 2 2 12 4 11 3" xfId="22877"/>
    <cellStyle name="20% - 輔色2 2 2 12 4 12" xfId="13813"/>
    <cellStyle name="20% - 輔色2 2 2 12 4 12 2" xfId="25889"/>
    <cellStyle name="20% - 輔色2 2 2 12 4 13" xfId="19865"/>
    <cellStyle name="20% - 輔色2 2 2 12 4 2" xfId="263"/>
    <cellStyle name="20% - 輔色2 2 2 12 4 2 2" xfId="539"/>
    <cellStyle name="20% - 輔色2 2 2 12 4 2 2 2" xfId="1181"/>
    <cellStyle name="20% - 輔色2 2 2 12 4 2 2 2 2" xfId="8562"/>
    <cellStyle name="20% - 輔色2 2 2 12 4 2 2 3" xfId="8564"/>
    <cellStyle name="20% - 輔色2 2 2 12 4 2 3" xfId="8565"/>
    <cellStyle name="20% - 輔色2 2 2 12 4 3" xfId="476"/>
    <cellStyle name="20% - 輔色2 2 2 12 4 3 10" xfId="10951"/>
    <cellStyle name="20% - 輔色2 2 2 12 4 3 10 2" xfId="16975"/>
    <cellStyle name="20% - 輔色2 2 2 12 4 3 10 2 2" xfId="29051"/>
    <cellStyle name="20% - 輔色2 2 2 12 4 3 10 3" xfId="23027"/>
    <cellStyle name="20% - 輔色2 2 2 12 4 3 11" xfId="13963"/>
    <cellStyle name="20% - 輔色2 2 2 12 4 3 11 2" xfId="26039"/>
    <cellStyle name="20% - 輔色2 2 2 12 4 3 12" xfId="20015"/>
    <cellStyle name="20% - 輔色2 2 2 12 4 3 2" xfId="640"/>
    <cellStyle name="20% - 輔色2 2 2 12 4 3 2 2" xfId="1183"/>
    <cellStyle name="20% - 輔色2 2 2 12 4 3 2 2 2" xfId="8556"/>
    <cellStyle name="20% - 輔色2 2 2 12 4 3 2 3" xfId="8560"/>
    <cellStyle name="20% - 輔色2 2 2 12 4 3 3" xfId="1078"/>
    <cellStyle name="20% - 輔色2 2 2 12 4 3 3 2" xfId="2277"/>
    <cellStyle name="20% - 輔色2 2 2 12 4 3 3 2 2" xfId="3425"/>
    <cellStyle name="20% - 輔色2 2 2 12 4 3 3 2 3" xfId="6179"/>
    <cellStyle name="20% - 輔色2 2 2 12 4 3 3 2 3 2" xfId="13463"/>
    <cellStyle name="20% - 輔色2 2 2 12 4 3 3 2 3 2 2" xfId="19487"/>
    <cellStyle name="20% - 輔色2 2 2 12 4 3 3 2 3 2 2 2" xfId="31563"/>
    <cellStyle name="20% - 輔色2 2 2 12 4 3 3 2 3 2 3" xfId="25539"/>
    <cellStyle name="20% - 輔色2 2 2 12 4 3 3 2 3 3" xfId="16475"/>
    <cellStyle name="20% - 輔色2 2 2 12 4 3 3 2 3 3 2" xfId="28551"/>
    <cellStyle name="20% - 輔色2 2 2 12 4 3 3 2 3 4" xfId="22527"/>
    <cellStyle name="20% - 輔色2 2 2 12 4 3 3 2 4" xfId="6968"/>
    <cellStyle name="20% - 輔色2 2 2 12 4 3 3 2 5" xfId="8553"/>
    <cellStyle name="20% - 輔色2 2 2 12 4 3 3 2 6" xfId="11963"/>
    <cellStyle name="20% - 輔色2 2 2 12 4 3 3 2 6 2" xfId="17987"/>
    <cellStyle name="20% - 輔色2 2 2 12 4 3 3 2 6 2 2" xfId="30063"/>
    <cellStyle name="20% - 輔色2 2 2 12 4 3 3 2 6 3" xfId="24039"/>
    <cellStyle name="20% - 輔色2 2 2 12 4 3 3 2 7" xfId="14975"/>
    <cellStyle name="20% - 輔色2 2 2 12 4 3 3 2 7 2" xfId="27051"/>
    <cellStyle name="20% - 輔色2 2 2 12 4 3 3 2 8" xfId="21027"/>
    <cellStyle name="20% - 輔色2 2 2 12 4 3 3 3" xfId="3424"/>
    <cellStyle name="20% - 輔色2 2 2 12 4 3 3 4" xfId="5467"/>
    <cellStyle name="20% - 輔色2 2 2 12 4 3 3 4 2" xfId="12751"/>
    <cellStyle name="20% - 輔色2 2 2 12 4 3 3 4 2 2" xfId="18775"/>
    <cellStyle name="20% - 輔色2 2 2 12 4 3 3 4 2 2 2" xfId="30851"/>
    <cellStyle name="20% - 輔色2 2 2 12 4 3 3 4 2 3" xfId="24827"/>
    <cellStyle name="20% - 輔色2 2 2 12 4 3 3 4 3" xfId="15763"/>
    <cellStyle name="20% - 輔色2 2 2 12 4 3 3 4 3 2" xfId="27839"/>
    <cellStyle name="20% - 輔色2 2 2 12 4 3 3 4 4" xfId="21815"/>
    <cellStyle name="20% - 輔色2 2 2 12 4 3 3 5" xfId="6967"/>
    <cellStyle name="20% - 輔色2 2 2 12 4 3 3 6" xfId="8555"/>
    <cellStyle name="20% - 輔色2 2 2 12 4 3 3 7" xfId="11251"/>
    <cellStyle name="20% - 輔色2 2 2 12 4 3 3 7 2" xfId="17275"/>
    <cellStyle name="20% - 輔色2 2 2 12 4 3 3 7 2 2" xfId="29351"/>
    <cellStyle name="20% - 輔色2 2 2 12 4 3 3 7 3" xfId="23327"/>
    <cellStyle name="20% - 輔色2 2 2 12 4 3 3 8" xfId="14263"/>
    <cellStyle name="20% - 輔色2 2 2 12 4 3 3 8 2" xfId="26339"/>
    <cellStyle name="20% - 輔色2 2 2 12 4 3 3 9" xfId="20315"/>
    <cellStyle name="20% - 輔色2 2 2 12 4 3 4" xfId="1182"/>
    <cellStyle name="20% - 輔色2 2 2 12 4 3 4 2" xfId="2087"/>
    <cellStyle name="20% - 輔色2 2 2 12 4 3 4 2 2" xfId="3426"/>
    <cellStyle name="20% - 輔色2 2 2 12 4 3 4 2 3" xfId="5989"/>
    <cellStyle name="20% - 輔色2 2 2 12 4 3 4 2 3 2" xfId="13273"/>
    <cellStyle name="20% - 輔色2 2 2 12 4 3 4 2 3 2 2" xfId="19297"/>
    <cellStyle name="20% - 輔色2 2 2 12 4 3 4 2 3 2 2 2" xfId="31373"/>
    <cellStyle name="20% - 輔色2 2 2 12 4 3 4 2 3 2 3" xfId="25349"/>
    <cellStyle name="20% - 輔色2 2 2 12 4 3 4 2 3 3" xfId="16285"/>
    <cellStyle name="20% - 輔色2 2 2 12 4 3 4 2 3 3 2" xfId="28361"/>
    <cellStyle name="20% - 輔色2 2 2 12 4 3 4 2 3 4" xfId="22337"/>
    <cellStyle name="20% - 輔色2 2 2 12 4 3 4 2 4" xfId="6970"/>
    <cellStyle name="20% - 輔色2 2 2 12 4 3 4 2 5" xfId="8550"/>
    <cellStyle name="20% - 輔色2 2 2 12 4 3 4 2 6" xfId="11773"/>
    <cellStyle name="20% - 輔色2 2 2 12 4 3 4 2 6 2" xfId="17797"/>
    <cellStyle name="20% - 輔色2 2 2 12 4 3 4 2 6 2 2" xfId="29873"/>
    <cellStyle name="20% - 輔色2 2 2 12 4 3 4 2 6 3" xfId="23849"/>
    <cellStyle name="20% - 輔色2 2 2 12 4 3 4 2 7" xfId="14785"/>
    <cellStyle name="20% - 輔色2 2 2 12 4 3 4 2 7 2" xfId="26861"/>
    <cellStyle name="20% - 輔色2 2 2 12 4 3 4 2 8" xfId="20837"/>
    <cellStyle name="20% - 輔色2 2 2 12 4 3 4 3" xfId="8552"/>
    <cellStyle name="20% - 輔色2 2 2 12 4 3 5" xfId="2581"/>
    <cellStyle name="20% - 輔色2 2 2 12 4 3 5 2" xfId="3427"/>
    <cellStyle name="20% - 輔色2 2 2 12 4 3 5 3" xfId="8547"/>
    <cellStyle name="20% - 輔色2 2 2 12 4 3 6" xfId="2830"/>
    <cellStyle name="20% - 輔色2 2 2 12 4 3 6 2" xfId="3428"/>
    <cellStyle name="20% - 輔色2 2 2 12 4 3 6 3" xfId="8546"/>
    <cellStyle name="20% - 輔色2 2 2 12 4 3 7" xfId="1601"/>
    <cellStyle name="20% - 輔色2 2 2 12 4 3 7 2" xfId="3429"/>
    <cellStyle name="20% - 輔色2 2 2 12 4 3 7 3" xfId="5504"/>
    <cellStyle name="20% - 輔色2 2 2 12 4 3 7 3 2" xfId="12788"/>
    <cellStyle name="20% - 輔色2 2 2 12 4 3 7 3 2 2" xfId="18812"/>
    <cellStyle name="20% - 輔色2 2 2 12 4 3 7 3 2 2 2" xfId="30888"/>
    <cellStyle name="20% - 輔色2 2 2 12 4 3 7 3 2 3" xfId="24864"/>
    <cellStyle name="20% - 輔色2 2 2 12 4 3 7 3 3" xfId="15800"/>
    <cellStyle name="20% - 輔色2 2 2 12 4 3 7 3 3 2" xfId="27876"/>
    <cellStyle name="20% - 輔色2 2 2 12 4 3 7 3 4" xfId="21852"/>
    <cellStyle name="20% - 輔色2 2 2 12 4 3 7 4" xfId="6973"/>
    <cellStyle name="20% - 輔色2 2 2 12 4 3 7 5" xfId="8545"/>
    <cellStyle name="20% - 輔色2 2 2 12 4 3 7 6" xfId="11288"/>
    <cellStyle name="20% - 輔色2 2 2 12 4 3 7 6 2" xfId="17312"/>
    <cellStyle name="20% - 輔色2 2 2 12 4 3 7 6 2 2" xfId="29388"/>
    <cellStyle name="20% - 輔色2 2 2 12 4 3 7 6 3" xfId="23364"/>
    <cellStyle name="20% - 輔色2 2 2 12 4 3 7 7" xfId="14300"/>
    <cellStyle name="20% - 輔色2 2 2 12 4 3 7 7 2" xfId="26376"/>
    <cellStyle name="20% - 輔色2 2 2 12 4 3 7 8" xfId="20352"/>
    <cellStyle name="20% - 輔色2 2 2 12 4 3 8" xfId="5167"/>
    <cellStyle name="20% - 輔色2 2 2 12 4 3 8 2" xfId="12451"/>
    <cellStyle name="20% - 輔色2 2 2 12 4 3 8 2 2" xfId="18475"/>
    <cellStyle name="20% - 輔色2 2 2 12 4 3 8 2 2 2" xfId="30551"/>
    <cellStyle name="20% - 輔色2 2 2 12 4 3 8 2 3" xfId="24527"/>
    <cellStyle name="20% - 輔色2 2 2 12 4 3 8 3" xfId="15463"/>
    <cellStyle name="20% - 輔色2 2 2 12 4 3 8 3 2" xfId="27539"/>
    <cellStyle name="20% - 輔色2 2 2 12 4 3 8 4" xfId="21515"/>
    <cellStyle name="20% - 輔色2 2 2 12 4 3 9" xfId="8561"/>
    <cellStyle name="20% - 輔色2 2 2 12 4 4" xfId="928"/>
    <cellStyle name="20% - 輔色2 2 2 12 4 4 2" xfId="2064"/>
    <cellStyle name="20% - 輔色2 2 2 12 4 4 2 2" xfId="3431"/>
    <cellStyle name="20% - 輔色2 2 2 12 4 4 2 3" xfId="5966"/>
    <cellStyle name="20% - 輔色2 2 2 12 4 4 2 3 2" xfId="13250"/>
    <cellStyle name="20% - 輔色2 2 2 12 4 4 2 3 2 2" xfId="19274"/>
    <cellStyle name="20% - 輔色2 2 2 12 4 4 2 3 2 2 2" xfId="31350"/>
    <cellStyle name="20% - 輔色2 2 2 12 4 4 2 3 2 3" xfId="25326"/>
    <cellStyle name="20% - 輔色2 2 2 12 4 4 2 3 3" xfId="16262"/>
    <cellStyle name="20% - 輔色2 2 2 12 4 4 2 3 3 2" xfId="28338"/>
    <cellStyle name="20% - 輔色2 2 2 12 4 4 2 3 4" xfId="22314"/>
    <cellStyle name="20% - 輔色2 2 2 12 4 4 2 4" xfId="6975"/>
    <cellStyle name="20% - 輔色2 2 2 12 4 4 2 5" xfId="8542"/>
    <cellStyle name="20% - 輔色2 2 2 12 4 4 2 6" xfId="11750"/>
    <cellStyle name="20% - 輔色2 2 2 12 4 4 2 6 2" xfId="17774"/>
    <cellStyle name="20% - 輔色2 2 2 12 4 4 2 6 2 2" xfId="29850"/>
    <cellStyle name="20% - 輔色2 2 2 12 4 4 2 6 3" xfId="23826"/>
    <cellStyle name="20% - 輔色2 2 2 12 4 4 2 7" xfId="14762"/>
    <cellStyle name="20% - 輔色2 2 2 12 4 4 2 7 2" xfId="26838"/>
    <cellStyle name="20% - 輔色2 2 2 12 4 4 2 8" xfId="20814"/>
    <cellStyle name="20% - 輔色2 2 2 12 4 4 3" xfId="3430"/>
    <cellStyle name="20% - 輔色2 2 2 12 4 4 4" xfId="5317"/>
    <cellStyle name="20% - 輔色2 2 2 12 4 4 4 2" xfId="12601"/>
    <cellStyle name="20% - 輔色2 2 2 12 4 4 4 2 2" xfId="18625"/>
    <cellStyle name="20% - 輔色2 2 2 12 4 4 4 2 2 2" xfId="30701"/>
    <cellStyle name="20% - 輔色2 2 2 12 4 4 4 2 3" xfId="24677"/>
    <cellStyle name="20% - 輔色2 2 2 12 4 4 4 3" xfId="15613"/>
    <cellStyle name="20% - 輔色2 2 2 12 4 4 4 3 2" xfId="27689"/>
    <cellStyle name="20% - 輔色2 2 2 12 4 4 4 4" xfId="21665"/>
    <cellStyle name="20% - 輔色2 2 2 12 4 4 5" xfId="6974"/>
    <cellStyle name="20% - 輔色2 2 2 12 4 4 6" xfId="8543"/>
    <cellStyle name="20% - 輔色2 2 2 12 4 4 7" xfId="11101"/>
    <cellStyle name="20% - 輔色2 2 2 12 4 4 7 2" xfId="17125"/>
    <cellStyle name="20% - 輔色2 2 2 12 4 4 7 2 2" xfId="29201"/>
    <cellStyle name="20% - 輔色2 2 2 12 4 4 7 3" xfId="23177"/>
    <cellStyle name="20% - 輔色2 2 2 12 4 4 8" xfId="14113"/>
    <cellStyle name="20% - 輔色2 2 2 12 4 4 8 2" xfId="26189"/>
    <cellStyle name="20% - 輔色2 2 2 12 4 4 9" xfId="20165"/>
    <cellStyle name="20% - 輔色2 2 2 12 4 5" xfId="2444"/>
    <cellStyle name="20% - 輔色2 2 2 12 4 5 2" xfId="3432"/>
    <cellStyle name="20% - 輔色2 2 2 12 4 5 3" xfId="6346"/>
    <cellStyle name="20% - 輔色2 2 2 12 4 5 3 2" xfId="13630"/>
    <cellStyle name="20% - 輔色2 2 2 12 4 5 3 2 2" xfId="19654"/>
    <cellStyle name="20% - 輔色2 2 2 12 4 5 3 2 2 2" xfId="31730"/>
    <cellStyle name="20% - 輔色2 2 2 12 4 5 3 2 3" xfId="25706"/>
    <cellStyle name="20% - 輔色2 2 2 12 4 5 3 3" xfId="16642"/>
    <cellStyle name="20% - 輔色2 2 2 12 4 5 3 3 2" xfId="28718"/>
    <cellStyle name="20% - 輔色2 2 2 12 4 5 3 4" xfId="22694"/>
    <cellStyle name="20% - 輔色2 2 2 12 4 5 4" xfId="6976"/>
    <cellStyle name="20% - 輔色2 2 2 12 4 5 5" xfId="8537"/>
    <cellStyle name="20% - 輔色2 2 2 12 4 5 6" xfId="12130"/>
    <cellStyle name="20% - 輔色2 2 2 12 4 5 6 2" xfId="18154"/>
    <cellStyle name="20% - 輔色2 2 2 12 4 5 6 2 2" xfId="30230"/>
    <cellStyle name="20% - 輔色2 2 2 12 4 5 6 3" xfId="24206"/>
    <cellStyle name="20% - 輔色2 2 2 12 4 5 7" xfId="15142"/>
    <cellStyle name="20% - 輔色2 2 2 12 4 5 7 2" xfId="27218"/>
    <cellStyle name="20% - 輔色2 2 2 12 4 5 8" xfId="21194"/>
    <cellStyle name="20% - 輔色2 2 2 12 4 6" xfId="2579"/>
    <cellStyle name="20% - 輔色2 2 2 12 4 6 2" xfId="3433"/>
    <cellStyle name="20% - 輔色2 2 2 12 4 6 3" xfId="8536"/>
    <cellStyle name="20% - 輔色2 2 2 12 4 7" xfId="2833"/>
    <cellStyle name="20% - 輔色2 2 2 12 4 7 2" xfId="3434"/>
    <cellStyle name="20% - 輔色2 2 2 12 4 7 3" xfId="8534"/>
    <cellStyle name="20% - 輔色2 2 2 12 4 8" xfId="1751"/>
    <cellStyle name="20% - 輔色2 2 2 12 4 8 2" xfId="3435"/>
    <cellStyle name="20% - 輔色2 2 2 12 4 8 3" xfId="5654"/>
    <cellStyle name="20% - 輔色2 2 2 12 4 8 3 2" xfId="12938"/>
    <cellStyle name="20% - 輔色2 2 2 12 4 8 3 2 2" xfId="18962"/>
    <cellStyle name="20% - 輔色2 2 2 12 4 8 3 2 2 2" xfId="31038"/>
    <cellStyle name="20% - 輔色2 2 2 12 4 8 3 2 3" xfId="25014"/>
    <cellStyle name="20% - 輔色2 2 2 12 4 8 3 3" xfId="15950"/>
    <cellStyle name="20% - 輔色2 2 2 12 4 8 3 3 2" xfId="28026"/>
    <cellStyle name="20% - 輔色2 2 2 12 4 8 3 4" xfId="22002"/>
    <cellStyle name="20% - 輔色2 2 2 12 4 8 4" xfId="6979"/>
    <cellStyle name="20% - 輔色2 2 2 12 4 8 5" xfId="8531"/>
    <cellStyle name="20% - 輔色2 2 2 12 4 8 6" xfId="11438"/>
    <cellStyle name="20% - 輔色2 2 2 12 4 8 6 2" xfId="17462"/>
    <cellStyle name="20% - 輔色2 2 2 12 4 8 6 2 2" xfId="29538"/>
    <cellStyle name="20% - 輔色2 2 2 12 4 8 6 3" xfId="23514"/>
    <cellStyle name="20% - 輔色2 2 2 12 4 8 7" xfId="14450"/>
    <cellStyle name="20% - 輔色2 2 2 12 4 8 7 2" xfId="26526"/>
    <cellStyle name="20% - 輔色2 2 2 12 4 8 8" xfId="20502"/>
    <cellStyle name="20% - 輔色2 2 2 12 4 9" xfId="5017"/>
    <cellStyle name="20% - 輔色2 2 2 12 4 9 2" xfId="12301"/>
    <cellStyle name="20% - 輔色2 2 2 12 4 9 2 2" xfId="18325"/>
    <cellStyle name="20% - 輔色2 2 2 12 4 9 2 2 2" xfId="30401"/>
    <cellStyle name="20% - 輔色2 2 2 12 4 9 2 3" xfId="24377"/>
    <cellStyle name="20% - 輔色2 2 2 12 4 9 3" xfId="15313"/>
    <cellStyle name="20% - 輔色2 2 2 12 4 9 3 2" xfId="27389"/>
    <cellStyle name="20% - 輔色2 2 2 12 4 9 4" xfId="21365"/>
    <cellStyle name="20% - 輔色2 2 2 12 5" xfId="376"/>
    <cellStyle name="20% - 輔色2 2 2 12 5 10" xfId="10851"/>
    <cellStyle name="20% - 輔色2 2 2 12 5 10 2" xfId="16875"/>
    <cellStyle name="20% - 輔色2 2 2 12 5 10 2 2" xfId="28951"/>
    <cellStyle name="20% - 輔色2 2 2 12 5 10 3" xfId="22927"/>
    <cellStyle name="20% - 輔色2 2 2 12 5 11" xfId="13863"/>
    <cellStyle name="20% - 輔色2 2 2 12 5 11 2" xfId="25939"/>
    <cellStyle name="20% - 輔色2 2 2 12 5 12" xfId="19915"/>
    <cellStyle name="20% - 輔色2 2 2 12 5 2" xfId="536"/>
    <cellStyle name="20% - 輔色2 2 2 12 5 2 2" xfId="1185"/>
    <cellStyle name="20% - 輔色2 2 2 12 5 2 2 2" xfId="8528"/>
    <cellStyle name="20% - 輔色2 2 2 12 5 2 3" xfId="8529"/>
    <cellStyle name="20% - 輔色2 2 2 12 5 3" xfId="978"/>
    <cellStyle name="20% - 輔色2 2 2 12 5 3 2" xfId="2177"/>
    <cellStyle name="20% - 輔色2 2 2 12 5 3 2 2" xfId="3437"/>
    <cellStyle name="20% - 輔色2 2 2 12 5 3 2 3" xfId="6079"/>
    <cellStyle name="20% - 輔色2 2 2 12 5 3 2 3 2" xfId="13363"/>
    <cellStyle name="20% - 輔色2 2 2 12 5 3 2 3 2 2" xfId="19387"/>
    <cellStyle name="20% - 輔色2 2 2 12 5 3 2 3 2 2 2" xfId="31463"/>
    <cellStyle name="20% - 輔色2 2 2 12 5 3 2 3 2 3" xfId="25439"/>
    <cellStyle name="20% - 輔色2 2 2 12 5 3 2 3 3" xfId="16375"/>
    <cellStyle name="20% - 輔色2 2 2 12 5 3 2 3 3 2" xfId="28451"/>
    <cellStyle name="20% - 輔色2 2 2 12 5 3 2 3 4" xfId="22427"/>
    <cellStyle name="20% - 輔色2 2 2 12 5 3 2 4" xfId="6984"/>
    <cellStyle name="20% - 輔色2 2 2 12 5 3 2 5" xfId="8526"/>
    <cellStyle name="20% - 輔色2 2 2 12 5 3 2 6" xfId="11863"/>
    <cellStyle name="20% - 輔色2 2 2 12 5 3 2 6 2" xfId="17887"/>
    <cellStyle name="20% - 輔色2 2 2 12 5 3 2 6 2 2" xfId="29963"/>
    <cellStyle name="20% - 輔色2 2 2 12 5 3 2 6 3" xfId="23939"/>
    <cellStyle name="20% - 輔色2 2 2 12 5 3 2 7" xfId="14875"/>
    <cellStyle name="20% - 輔色2 2 2 12 5 3 2 7 2" xfId="26951"/>
    <cellStyle name="20% - 輔色2 2 2 12 5 3 2 8" xfId="20927"/>
    <cellStyle name="20% - 輔色2 2 2 12 5 3 3" xfId="3436"/>
    <cellStyle name="20% - 輔色2 2 2 12 5 3 4" xfId="5367"/>
    <cellStyle name="20% - 輔色2 2 2 12 5 3 4 2" xfId="12651"/>
    <cellStyle name="20% - 輔色2 2 2 12 5 3 4 2 2" xfId="18675"/>
    <cellStyle name="20% - 輔色2 2 2 12 5 3 4 2 2 2" xfId="30751"/>
    <cellStyle name="20% - 輔色2 2 2 12 5 3 4 2 3" xfId="24727"/>
    <cellStyle name="20% - 輔色2 2 2 12 5 3 4 3" xfId="15663"/>
    <cellStyle name="20% - 輔色2 2 2 12 5 3 4 3 2" xfId="27739"/>
    <cellStyle name="20% - 輔色2 2 2 12 5 3 4 4" xfId="21715"/>
    <cellStyle name="20% - 輔色2 2 2 12 5 3 5" xfId="6983"/>
    <cellStyle name="20% - 輔色2 2 2 12 5 3 6" xfId="8527"/>
    <cellStyle name="20% - 輔色2 2 2 12 5 3 7" xfId="11151"/>
    <cellStyle name="20% - 輔色2 2 2 12 5 3 7 2" xfId="17175"/>
    <cellStyle name="20% - 輔色2 2 2 12 5 3 7 2 2" xfId="29251"/>
    <cellStyle name="20% - 輔色2 2 2 12 5 3 7 3" xfId="23227"/>
    <cellStyle name="20% - 輔色2 2 2 12 5 3 8" xfId="14163"/>
    <cellStyle name="20% - 輔色2 2 2 12 5 3 8 2" xfId="26239"/>
    <cellStyle name="20% - 輔色2 2 2 12 5 3 9" xfId="20215"/>
    <cellStyle name="20% - 輔色2 2 2 12 5 4" xfId="1184"/>
    <cellStyle name="20% - 輔色2 2 2 12 5 4 2" xfId="2335"/>
    <cellStyle name="20% - 輔色2 2 2 12 5 4 2 2" xfId="3438"/>
    <cellStyle name="20% - 輔色2 2 2 12 5 4 2 3" xfId="6237"/>
    <cellStyle name="20% - 輔色2 2 2 12 5 4 2 3 2" xfId="13521"/>
    <cellStyle name="20% - 輔色2 2 2 12 5 4 2 3 2 2" xfId="19545"/>
    <cellStyle name="20% - 輔色2 2 2 12 5 4 2 3 2 2 2" xfId="31621"/>
    <cellStyle name="20% - 輔色2 2 2 12 5 4 2 3 2 3" xfId="25597"/>
    <cellStyle name="20% - 輔色2 2 2 12 5 4 2 3 3" xfId="16533"/>
    <cellStyle name="20% - 輔色2 2 2 12 5 4 2 3 3 2" xfId="28609"/>
    <cellStyle name="20% - 輔色2 2 2 12 5 4 2 3 4" xfId="22585"/>
    <cellStyle name="20% - 輔色2 2 2 12 5 4 2 4" xfId="6986"/>
    <cellStyle name="20% - 輔色2 2 2 12 5 4 2 5" xfId="8523"/>
    <cellStyle name="20% - 輔色2 2 2 12 5 4 2 6" xfId="12021"/>
    <cellStyle name="20% - 輔色2 2 2 12 5 4 2 6 2" xfId="18045"/>
    <cellStyle name="20% - 輔色2 2 2 12 5 4 2 6 2 2" xfId="30121"/>
    <cellStyle name="20% - 輔色2 2 2 12 5 4 2 6 3" xfId="24097"/>
    <cellStyle name="20% - 輔色2 2 2 12 5 4 2 7" xfId="15033"/>
    <cellStyle name="20% - 輔色2 2 2 12 5 4 2 7 2" xfId="27109"/>
    <cellStyle name="20% - 輔色2 2 2 12 5 4 2 8" xfId="21085"/>
    <cellStyle name="20% - 輔色2 2 2 12 5 4 3" xfId="8525"/>
    <cellStyle name="20% - 輔色2 2 2 12 5 5" xfId="2582"/>
    <cellStyle name="20% - 輔色2 2 2 12 5 5 2" xfId="3439"/>
    <cellStyle name="20% - 輔色2 2 2 12 5 5 3" xfId="8522"/>
    <cellStyle name="20% - 輔色2 2 2 12 5 6" xfId="2828"/>
    <cellStyle name="20% - 輔色2 2 2 12 5 6 2" xfId="3440"/>
    <cellStyle name="20% - 輔色2 2 2 12 5 6 3" xfId="8517"/>
    <cellStyle name="20% - 輔色2 2 2 12 5 7" xfId="1701"/>
    <cellStyle name="20% - 輔色2 2 2 12 5 7 2" xfId="3441"/>
    <cellStyle name="20% - 輔色2 2 2 12 5 7 3" xfId="5604"/>
    <cellStyle name="20% - 輔色2 2 2 12 5 7 3 2" xfId="12888"/>
    <cellStyle name="20% - 輔色2 2 2 12 5 7 3 2 2" xfId="18912"/>
    <cellStyle name="20% - 輔色2 2 2 12 5 7 3 2 2 2" xfId="30988"/>
    <cellStyle name="20% - 輔色2 2 2 12 5 7 3 2 3" xfId="24964"/>
    <cellStyle name="20% - 輔色2 2 2 12 5 7 3 3" xfId="15900"/>
    <cellStyle name="20% - 輔色2 2 2 12 5 7 3 3 2" xfId="27976"/>
    <cellStyle name="20% - 輔色2 2 2 12 5 7 3 4" xfId="21952"/>
    <cellStyle name="20% - 輔色2 2 2 12 5 7 4" xfId="6989"/>
    <cellStyle name="20% - 輔色2 2 2 12 5 7 5" xfId="8516"/>
    <cellStyle name="20% - 輔色2 2 2 12 5 7 6" xfId="11388"/>
    <cellStyle name="20% - 輔色2 2 2 12 5 7 6 2" xfId="17412"/>
    <cellStyle name="20% - 輔色2 2 2 12 5 7 6 2 2" xfId="29488"/>
    <cellStyle name="20% - 輔色2 2 2 12 5 7 6 3" xfId="23464"/>
    <cellStyle name="20% - 輔色2 2 2 12 5 7 7" xfId="14400"/>
    <cellStyle name="20% - 輔色2 2 2 12 5 7 7 2" xfId="26476"/>
    <cellStyle name="20% - 輔色2 2 2 12 5 7 8" xfId="20452"/>
    <cellStyle name="20% - 輔色2 2 2 12 5 8" xfId="5067"/>
    <cellStyle name="20% - 輔色2 2 2 12 5 8 2" xfId="12351"/>
    <cellStyle name="20% - 輔色2 2 2 12 5 8 2 2" xfId="18375"/>
    <cellStyle name="20% - 輔色2 2 2 12 5 8 2 2 2" xfId="30451"/>
    <cellStyle name="20% - 輔色2 2 2 12 5 8 2 3" xfId="24427"/>
    <cellStyle name="20% - 輔色2 2 2 12 5 8 3" xfId="15363"/>
    <cellStyle name="20% - 輔色2 2 2 12 5 8 3 2" xfId="27439"/>
    <cellStyle name="20% - 輔色2 2 2 12 5 8 4" xfId="21415"/>
    <cellStyle name="20% - 輔色2 2 2 12 5 9" xfId="8530"/>
    <cellStyle name="20% - 輔色2 2 2 12 6" xfId="651"/>
    <cellStyle name="20% - 輔色2 2 2 12 6 2" xfId="1186"/>
    <cellStyle name="20% - 輔色2 2 2 12 6 2 2" xfId="8511"/>
    <cellStyle name="20% - 輔色2 2 2 12 6 3" xfId="8514"/>
    <cellStyle name="20% - 輔色2 2 2 12 7" xfId="828"/>
    <cellStyle name="20% - 輔色2 2 2 12 7 2" xfId="1922"/>
    <cellStyle name="20% - 輔色2 2 2 12 7 2 2" xfId="3443"/>
    <cellStyle name="20% - 輔色2 2 2 12 7 2 3" xfId="5824"/>
    <cellStyle name="20% - 輔色2 2 2 12 7 2 3 2" xfId="13108"/>
    <cellStyle name="20% - 輔色2 2 2 12 7 2 3 2 2" xfId="19132"/>
    <cellStyle name="20% - 輔色2 2 2 12 7 2 3 2 2 2" xfId="31208"/>
    <cellStyle name="20% - 輔色2 2 2 12 7 2 3 2 3" xfId="25184"/>
    <cellStyle name="20% - 輔色2 2 2 12 7 2 3 3" xfId="16120"/>
    <cellStyle name="20% - 輔色2 2 2 12 7 2 3 3 2" xfId="28196"/>
    <cellStyle name="20% - 輔色2 2 2 12 7 2 3 4" xfId="22172"/>
    <cellStyle name="20% - 輔色2 2 2 12 7 2 4" xfId="6993"/>
    <cellStyle name="20% - 輔色2 2 2 12 7 2 5" xfId="8509"/>
    <cellStyle name="20% - 輔色2 2 2 12 7 2 6" xfId="11608"/>
    <cellStyle name="20% - 輔色2 2 2 12 7 2 6 2" xfId="17632"/>
    <cellStyle name="20% - 輔色2 2 2 12 7 2 6 2 2" xfId="29708"/>
    <cellStyle name="20% - 輔色2 2 2 12 7 2 6 3" xfId="23684"/>
    <cellStyle name="20% - 輔色2 2 2 12 7 2 7" xfId="14620"/>
    <cellStyle name="20% - 輔色2 2 2 12 7 2 7 2" xfId="26696"/>
    <cellStyle name="20% - 輔色2 2 2 12 7 2 8" xfId="20672"/>
    <cellStyle name="20% - 輔色2 2 2 12 7 3" xfId="3442"/>
    <cellStyle name="20% - 輔色2 2 2 12 7 4" xfId="5217"/>
    <cellStyle name="20% - 輔色2 2 2 12 7 4 2" xfId="12501"/>
    <cellStyle name="20% - 輔色2 2 2 12 7 4 2 2" xfId="18525"/>
    <cellStyle name="20% - 輔色2 2 2 12 7 4 2 2 2" xfId="30601"/>
    <cellStyle name="20% - 輔色2 2 2 12 7 4 2 3" xfId="24577"/>
    <cellStyle name="20% - 輔色2 2 2 12 7 4 3" xfId="15513"/>
    <cellStyle name="20% - 輔色2 2 2 12 7 4 3 2" xfId="27589"/>
    <cellStyle name="20% - 輔色2 2 2 12 7 4 4" xfId="21565"/>
    <cellStyle name="20% - 輔色2 2 2 12 7 5" xfId="6992"/>
    <cellStyle name="20% - 輔色2 2 2 12 7 6" xfId="8510"/>
    <cellStyle name="20% - 輔色2 2 2 12 7 7" xfId="11001"/>
    <cellStyle name="20% - 輔色2 2 2 12 7 7 2" xfId="17025"/>
    <cellStyle name="20% - 輔色2 2 2 12 7 7 2 2" xfId="29101"/>
    <cellStyle name="20% - 輔色2 2 2 12 7 7 3" xfId="23077"/>
    <cellStyle name="20% - 輔色2 2 2 12 7 8" xfId="14013"/>
    <cellStyle name="20% - 輔色2 2 2 12 7 8 2" xfId="26089"/>
    <cellStyle name="20% - 輔色2 2 2 12 7 9" xfId="20065"/>
    <cellStyle name="20% - 輔色2 2 2 12 8" xfId="2139"/>
    <cellStyle name="20% - 輔色2 2 2 12 8 2" xfId="3444"/>
    <cellStyle name="20% - 輔色2 2 2 12 8 3" xfId="6041"/>
    <cellStyle name="20% - 輔色2 2 2 12 8 3 2" xfId="13325"/>
    <cellStyle name="20% - 輔色2 2 2 12 8 3 2 2" xfId="19349"/>
    <cellStyle name="20% - 輔色2 2 2 12 8 3 2 2 2" xfId="31425"/>
    <cellStyle name="20% - 輔色2 2 2 12 8 3 2 3" xfId="25401"/>
    <cellStyle name="20% - 輔色2 2 2 12 8 3 3" xfId="16337"/>
    <cellStyle name="20% - 輔色2 2 2 12 8 3 3 2" xfId="28413"/>
    <cellStyle name="20% - 輔色2 2 2 12 8 3 4" xfId="22389"/>
    <cellStyle name="20% - 輔色2 2 2 12 8 4" xfId="6994"/>
    <cellStyle name="20% - 輔色2 2 2 12 8 5" xfId="8508"/>
    <cellStyle name="20% - 輔色2 2 2 12 8 6" xfId="11825"/>
    <cellStyle name="20% - 輔色2 2 2 12 8 6 2" xfId="17849"/>
    <cellStyle name="20% - 輔色2 2 2 12 8 6 2 2" xfId="29925"/>
    <cellStyle name="20% - 輔色2 2 2 12 8 6 3" xfId="23901"/>
    <cellStyle name="20% - 輔色2 2 2 12 8 7" xfId="14837"/>
    <cellStyle name="20% - 輔色2 2 2 12 8 7 2" xfId="26913"/>
    <cellStyle name="20% - 輔色2 2 2 12 8 8" xfId="20889"/>
    <cellStyle name="20% - 輔色2 2 2 12 9" xfId="2575"/>
    <cellStyle name="20% - 輔色2 2 2 12 9 2" xfId="3445"/>
    <cellStyle name="20% - 輔色2 2 2 12 9 3" xfId="8507"/>
    <cellStyle name="20% - 輔色2 2 2 13" xfId="61"/>
    <cellStyle name="20% - 輔色2 2 2 13 10" xfId="2825"/>
    <cellStyle name="20% - 輔色2 2 2 13 10 2" xfId="3446"/>
    <cellStyle name="20% - 輔色2 2 2 13 10 3" xfId="8505"/>
    <cellStyle name="20% - 輔色2 2 2 13 11" xfId="1855"/>
    <cellStyle name="20% - 輔色2 2 2 13 11 2" xfId="3447"/>
    <cellStyle name="20% - 輔色2 2 2 13 11 3" xfId="5758"/>
    <cellStyle name="20% - 輔色2 2 2 13 11 3 2" xfId="13042"/>
    <cellStyle name="20% - 輔色2 2 2 13 11 3 2 2" xfId="19066"/>
    <cellStyle name="20% - 輔色2 2 2 13 11 3 2 2 2" xfId="31142"/>
    <cellStyle name="20% - 輔色2 2 2 13 11 3 2 3" xfId="25118"/>
    <cellStyle name="20% - 輔色2 2 2 13 11 3 3" xfId="16054"/>
    <cellStyle name="20% - 輔色2 2 2 13 11 3 3 2" xfId="28130"/>
    <cellStyle name="20% - 輔色2 2 2 13 11 3 4" xfId="22106"/>
    <cellStyle name="20% - 輔色2 2 2 13 11 4" xfId="6998"/>
    <cellStyle name="20% - 輔色2 2 2 13 11 5" xfId="8504"/>
    <cellStyle name="20% - 輔色2 2 2 13 11 6" xfId="11542"/>
    <cellStyle name="20% - 輔色2 2 2 13 11 6 2" xfId="17566"/>
    <cellStyle name="20% - 輔色2 2 2 13 11 6 2 2" xfId="29642"/>
    <cellStyle name="20% - 輔色2 2 2 13 11 6 3" xfId="23618"/>
    <cellStyle name="20% - 輔色2 2 2 13 11 7" xfId="14554"/>
    <cellStyle name="20% - 輔色2 2 2 13 11 7 2" xfId="26630"/>
    <cellStyle name="20% - 輔色2 2 2 13 11 8" xfId="20606"/>
    <cellStyle name="20% - 輔色2 2 2 13 12" xfId="4913"/>
    <cellStyle name="20% - 輔色2 2 2 13 12 2" xfId="12197"/>
    <cellStyle name="20% - 輔色2 2 2 13 12 2 2" xfId="18221"/>
    <cellStyle name="20% - 輔色2 2 2 13 12 2 2 2" xfId="30297"/>
    <cellStyle name="20% - 輔色2 2 2 13 12 2 3" xfId="24273"/>
    <cellStyle name="20% - 輔色2 2 2 13 12 3" xfId="15209"/>
    <cellStyle name="20% - 輔色2 2 2 13 12 3 2" xfId="27285"/>
    <cellStyle name="20% - 輔色2 2 2 13 12 4" xfId="21261"/>
    <cellStyle name="20% - 輔色2 2 2 13 13" xfId="8506"/>
    <cellStyle name="20% - 輔色2 2 2 13 14" xfId="10682"/>
    <cellStyle name="20% - 輔色2 2 2 13 14 2" xfId="16715"/>
    <cellStyle name="20% - 輔色2 2 2 13 14 2 2" xfId="28791"/>
    <cellStyle name="20% - 輔色2 2 2 13 14 3" xfId="22767"/>
    <cellStyle name="20% - 輔色2 2 2 13 15" xfId="13709"/>
    <cellStyle name="20% - 輔色2 2 2 13 15 2" xfId="25785"/>
    <cellStyle name="20% - 輔色2 2 2 13 16" xfId="19761"/>
    <cellStyle name="20% - 輔色2 2 2 13 2" xfId="107"/>
    <cellStyle name="20% - 輔色2 2 2 13 2 2" xfId="8502"/>
    <cellStyle name="20% - 輔色2 2 2 13 3" xfId="160"/>
    <cellStyle name="20% - 輔色2 2 2 13 3 10" xfId="8501"/>
    <cellStyle name="20% - 輔色2 2 2 13 3 11" xfId="10736"/>
    <cellStyle name="20% - 輔色2 2 2 13 3 11 2" xfId="16760"/>
    <cellStyle name="20% - 輔色2 2 2 13 3 11 2 2" xfId="28836"/>
    <cellStyle name="20% - 輔色2 2 2 13 3 11 3" xfId="22812"/>
    <cellStyle name="20% - 輔色2 2 2 13 3 12" xfId="13748"/>
    <cellStyle name="20% - 輔色2 2 2 13 3 12 2" xfId="25824"/>
    <cellStyle name="20% - 輔色2 2 2 13 3 13" xfId="19800"/>
    <cellStyle name="20% - 輔色2 2 2 13 3 2" xfId="264"/>
    <cellStyle name="20% - 輔色2 2 2 13 3 2 2" xfId="541"/>
    <cellStyle name="20% - 輔色2 2 2 13 3 2 2 2" xfId="1187"/>
    <cellStyle name="20% - 輔色2 2 2 13 3 2 2 2 2" xfId="8495"/>
    <cellStyle name="20% - 輔色2 2 2 13 3 2 2 3" xfId="8496"/>
    <cellStyle name="20% - 輔色2 2 2 13 3 2 3" xfId="8500"/>
    <cellStyle name="20% - 輔色2 2 2 13 3 3" xfId="411"/>
    <cellStyle name="20% - 輔色2 2 2 13 3 3 10" xfId="10886"/>
    <cellStyle name="20% - 輔色2 2 2 13 3 3 10 2" xfId="16910"/>
    <cellStyle name="20% - 輔色2 2 2 13 3 3 10 2 2" xfId="28986"/>
    <cellStyle name="20% - 輔色2 2 2 13 3 3 10 3" xfId="22962"/>
    <cellStyle name="20% - 輔色2 2 2 13 3 3 11" xfId="13898"/>
    <cellStyle name="20% - 輔色2 2 2 13 3 3 11 2" xfId="25974"/>
    <cellStyle name="20% - 輔色2 2 2 13 3 3 12" xfId="19950"/>
    <cellStyle name="20% - 輔色2 2 2 13 3 3 2" xfId="629"/>
    <cellStyle name="20% - 輔色2 2 2 13 3 3 2 2" xfId="1189"/>
    <cellStyle name="20% - 輔色2 2 2 13 3 3 2 2 2" xfId="8490"/>
    <cellStyle name="20% - 輔色2 2 2 13 3 3 2 3" xfId="8492"/>
    <cellStyle name="20% - 輔色2 2 2 13 3 3 3" xfId="1013"/>
    <cellStyle name="20% - 輔色2 2 2 13 3 3 3 2" xfId="2212"/>
    <cellStyle name="20% - 輔色2 2 2 13 3 3 3 2 2" xfId="3449"/>
    <cellStyle name="20% - 輔色2 2 2 13 3 3 3 2 3" xfId="6114"/>
    <cellStyle name="20% - 輔色2 2 2 13 3 3 3 2 3 2" xfId="13398"/>
    <cellStyle name="20% - 輔色2 2 2 13 3 3 3 2 3 2 2" xfId="19422"/>
    <cellStyle name="20% - 輔色2 2 2 13 3 3 3 2 3 2 2 2" xfId="31498"/>
    <cellStyle name="20% - 輔色2 2 2 13 3 3 3 2 3 2 3" xfId="25474"/>
    <cellStyle name="20% - 輔色2 2 2 13 3 3 3 2 3 3" xfId="16410"/>
    <cellStyle name="20% - 輔色2 2 2 13 3 3 3 2 3 3 2" xfId="28486"/>
    <cellStyle name="20% - 輔色2 2 2 13 3 3 3 2 3 4" xfId="22462"/>
    <cellStyle name="20% - 輔色2 2 2 13 3 3 3 2 4" xfId="7008"/>
    <cellStyle name="20% - 輔色2 2 2 13 3 3 3 2 5" xfId="8486"/>
    <cellStyle name="20% - 輔色2 2 2 13 3 3 3 2 6" xfId="11898"/>
    <cellStyle name="20% - 輔色2 2 2 13 3 3 3 2 6 2" xfId="17922"/>
    <cellStyle name="20% - 輔色2 2 2 13 3 3 3 2 6 2 2" xfId="29998"/>
    <cellStyle name="20% - 輔色2 2 2 13 3 3 3 2 6 3" xfId="23974"/>
    <cellStyle name="20% - 輔色2 2 2 13 3 3 3 2 7" xfId="14910"/>
    <cellStyle name="20% - 輔色2 2 2 13 3 3 3 2 7 2" xfId="26986"/>
    <cellStyle name="20% - 輔色2 2 2 13 3 3 3 2 8" xfId="20962"/>
    <cellStyle name="20% - 輔色2 2 2 13 3 3 3 3" xfId="3448"/>
    <cellStyle name="20% - 輔色2 2 2 13 3 3 3 4" xfId="5402"/>
    <cellStyle name="20% - 輔色2 2 2 13 3 3 3 4 2" xfId="12686"/>
    <cellStyle name="20% - 輔色2 2 2 13 3 3 3 4 2 2" xfId="18710"/>
    <cellStyle name="20% - 輔色2 2 2 13 3 3 3 4 2 2 2" xfId="30786"/>
    <cellStyle name="20% - 輔色2 2 2 13 3 3 3 4 2 3" xfId="24762"/>
    <cellStyle name="20% - 輔色2 2 2 13 3 3 3 4 3" xfId="15698"/>
    <cellStyle name="20% - 輔色2 2 2 13 3 3 3 4 3 2" xfId="27774"/>
    <cellStyle name="20% - 輔色2 2 2 13 3 3 3 4 4" xfId="21750"/>
    <cellStyle name="20% - 輔色2 2 2 13 3 3 3 5" xfId="7007"/>
    <cellStyle name="20% - 輔色2 2 2 13 3 3 3 6" xfId="8487"/>
    <cellStyle name="20% - 輔色2 2 2 13 3 3 3 7" xfId="11186"/>
    <cellStyle name="20% - 輔色2 2 2 13 3 3 3 7 2" xfId="17210"/>
    <cellStyle name="20% - 輔色2 2 2 13 3 3 3 7 2 2" xfId="29286"/>
    <cellStyle name="20% - 輔色2 2 2 13 3 3 3 7 3" xfId="23262"/>
    <cellStyle name="20% - 輔色2 2 2 13 3 3 3 8" xfId="14198"/>
    <cellStyle name="20% - 輔色2 2 2 13 3 3 3 8 2" xfId="26274"/>
    <cellStyle name="20% - 輔色2 2 2 13 3 3 3 9" xfId="20250"/>
    <cellStyle name="20% - 輔色2 2 2 13 3 3 4" xfId="1188"/>
    <cellStyle name="20% - 輔色2 2 2 13 3 3 4 2" xfId="2392"/>
    <cellStyle name="20% - 輔色2 2 2 13 3 3 4 2 2" xfId="3450"/>
    <cellStyle name="20% - 輔色2 2 2 13 3 3 4 2 3" xfId="6294"/>
    <cellStyle name="20% - 輔色2 2 2 13 3 3 4 2 3 2" xfId="13578"/>
    <cellStyle name="20% - 輔色2 2 2 13 3 3 4 2 3 2 2" xfId="19602"/>
    <cellStyle name="20% - 輔色2 2 2 13 3 3 4 2 3 2 2 2" xfId="31678"/>
    <cellStyle name="20% - 輔色2 2 2 13 3 3 4 2 3 2 3" xfId="25654"/>
    <cellStyle name="20% - 輔色2 2 2 13 3 3 4 2 3 3" xfId="16590"/>
    <cellStyle name="20% - 輔色2 2 2 13 3 3 4 2 3 3 2" xfId="28666"/>
    <cellStyle name="20% - 輔色2 2 2 13 3 3 4 2 3 4" xfId="22642"/>
    <cellStyle name="20% - 輔色2 2 2 13 3 3 4 2 4" xfId="7010"/>
    <cellStyle name="20% - 輔色2 2 2 13 3 3 4 2 5" xfId="8483"/>
    <cellStyle name="20% - 輔色2 2 2 13 3 3 4 2 6" xfId="12078"/>
    <cellStyle name="20% - 輔色2 2 2 13 3 3 4 2 6 2" xfId="18102"/>
    <cellStyle name="20% - 輔色2 2 2 13 3 3 4 2 6 2 2" xfId="30178"/>
    <cellStyle name="20% - 輔色2 2 2 13 3 3 4 2 6 3" xfId="24154"/>
    <cellStyle name="20% - 輔色2 2 2 13 3 3 4 2 7" xfId="15090"/>
    <cellStyle name="20% - 輔色2 2 2 13 3 3 4 2 7 2" xfId="27166"/>
    <cellStyle name="20% - 輔色2 2 2 13 3 3 4 2 8" xfId="21142"/>
    <cellStyle name="20% - 輔色2 2 2 13 3 3 4 3" xfId="8485"/>
    <cellStyle name="20% - 輔色2 2 2 13 3 3 5" xfId="2587"/>
    <cellStyle name="20% - 輔色2 2 2 13 3 3 5 2" xfId="3451"/>
    <cellStyle name="20% - 輔色2 2 2 13 3 3 5 3" xfId="8482"/>
    <cellStyle name="20% - 輔色2 2 2 13 3 3 6" xfId="2819"/>
    <cellStyle name="20% - 輔色2 2 2 13 3 3 6 2" xfId="3452"/>
    <cellStyle name="20% - 輔色2 2 2 13 3 3 6 3" xfId="8477"/>
    <cellStyle name="20% - 輔色2 2 2 13 3 3 7" xfId="1666"/>
    <cellStyle name="20% - 輔色2 2 2 13 3 3 7 2" xfId="3453"/>
    <cellStyle name="20% - 輔色2 2 2 13 3 3 7 3" xfId="5569"/>
    <cellStyle name="20% - 輔色2 2 2 13 3 3 7 3 2" xfId="12853"/>
    <cellStyle name="20% - 輔色2 2 2 13 3 3 7 3 2 2" xfId="18877"/>
    <cellStyle name="20% - 輔色2 2 2 13 3 3 7 3 2 2 2" xfId="30953"/>
    <cellStyle name="20% - 輔色2 2 2 13 3 3 7 3 2 3" xfId="24929"/>
    <cellStyle name="20% - 輔色2 2 2 13 3 3 7 3 3" xfId="15865"/>
    <cellStyle name="20% - 輔色2 2 2 13 3 3 7 3 3 2" xfId="27941"/>
    <cellStyle name="20% - 輔色2 2 2 13 3 3 7 3 4" xfId="21917"/>
    <cellStyle name="20% - 輔色2 2 2 13 3 3 7 4" xfId="7013"/>
    <cellStyle name="20% - 輔色2 2 2 13 3 3 7 5" xfId="8476"/>
    <cellStyle name="20% - 輔色2 2 2 13 3 3 7 6" xfId="11353"/>
    <cellStyle name="20% - 輔色2 2 2 13 3 3 7 6 2" xfId="17377"/>
    <cellStyle name="20% - 輔色2 2 2 13 3 3 7 6 2 2" xfId="29453"/>
    <cellStyle name="20% - 輔色2 2 2 13 3 3 7 6 3" xfId="23429"/>
    <cellStyle name="20% - 輔色2 2 2 13 3 3 7 7" xfId="14365"/>
    <cellStyle name="20% - 輔色2 2 2 13 3 3 7 7 2" xfId="26441"/>
    <cellStyle name="20% - 輔色2 2 2 13 3 3 7 8" xfId="20417"/>
    <cellStyle name="20% - 輔色2 2 2 13 3 3 8" xfId="5102"/>
    <cellStyle name="20% - 輔色2 2 2 13 3 3 8 2" xfId="12386"/>
    <cellStyle name="20% - 輔色2 2 2 13 3 3 8 2 2" xfId="18410"/>
    <cellStyle name="20% - 輔色2 2 2 13 3 3 8 2 2 2" xfId="30486"/>
    <cellStyle name="20% - 輔色2 2 2 13 3 3 8 2 3" xfId="24462"/>
    <cellStyle name="20% - 輔色2 2 2 13 3 3 8 3" xfId="15398"/>
    <cellStyle name="20% - 輔色2 2 2 13 3 3 8 3 2" xfId="27474"/>
    <cellStyle name="20% - 輔色2 2 2 13 3 3 8 4" xfId="21450"/>
    <cellStyle name="20% - 輔色2 2 2 13 3 3 9" xfId="8493"/>
    <cellStyle name="20% - 輔色2 2 2 13 3 4" xfId="863"/>
    <cellStyle name="20% - 輔色2 2 2 13 3 4 2" xfId="1999"/>
    <cellStyle name="20% - 輔色2 2 2 13 3 4 2 2" xfId="3455"/>
    <cellStyle name="20% - 輔色2 2 2 13 3 4 2 3" xfId="5901"/>
    <cellStyle name="20% - 輔色2 2 2 13 3 4 2 3 2" xfId="13185"/>
    <cellStyle name="20% - 輔色2 2 2 13 3 4 2 3 2 2" xfId="19209"/>
    <cellStyle name="20% - 輔色2 2 2 13 3 4 2 3 2 2 2" xfId="31285"/>
    <cellStyle name="20% - 輔色2 2 2 13 3 4 2 3 2 3" xfId="25261"/>
    <cellStyle name="20% - 輔色2 2 2 13 3 4 2 3 3" xfId="16197"/>
    <cellStyle name="20% - 輔色2 2 2 13 3 4 2 3 3 2" xfId="28273"/>
    <cellStyle name="20% - 輔色2 2 2 13 3 4 2 3 4" xfId="22249"/>
    <cellStyle name="20% - 輔色2 2 2 13 3 4 2 4" xfId="7015"/>
    <cellStyle name="20% - 輔色2 2 2 13 3 4 2 5" xfId="8471"/>
    <cellStyle name="20% - 輔色2 2 2 13 3 4 2 6" xfId="11685"/>
    <cellStyle name="20% - 輔色2 2 2 13 3 4 2 6 2" xfId="17709"/>
    <cellStyle name="20% - 輔色2 2 2 13 3 4 2 6 2 2" xfId="29785"/>
    <cellStyle name="20% - 輔色2 2 2 13 3 4 2 6 3" xfId="23761"/>
    <cellStyle name="20% - 輔色2 2 2 13 3 4 2 7" xfId="14697"/>
    <cellStyle name="20% - 輔色2 2 2 13 3 4 2 7 2" xfId="26773"/>
    <cellStyle name="20% - 輔色2 2 2 13 3 4 2 8" xfId="20749"/>
    <cellStyle name="20% - 輔色2 2 2 13 3 4 3" xfId="3454"/>
    <cellStyle name="20% - 輔色2 2 2 13 3 4 4" xfId="5252"/>
    <cellStyle name="20% - 輔色2 2 2 13 3 4 4 2" xfId="12536"/>
    <cellStyle name="20% - 輔色2 2 2 13 3 4 4 2 2" xfId="18560"/>
    <cellStyle name="20% - 輔色2 2 2 13 3 4 4 2 2 2" xfId="30636"/>
    <cellStyle name="20% - 輔色2 2 2 13 3 4 4 2 3" xfId="24612"/>
    <cellStyle name="20% - 輔色2 2 2 13 3 4 4 3" xfId="15548"/>
    <cellStyle name="20% - 輔色2 2 2 13 3 4 4 3 2" xfId="27624"/>
    <cellStyle name="20% - 輔色2 2 2 13 3 4 4 4" xfId="21600"/>
    <cellStyle name="20% - 輔色2 2 2 13 3 4 5" xfId="7014"/>
    <cellStyle name="20% - 輔色2 2 2 13 3 4 6" xfId="8474"/>
    <cellStyle name="20% - 輔色2 2 2 13 3 4 7" xfId="11036"/>
    <cellStyle name="20% - 輔色2 2 2 13 3 4 7 2" xfId="17060"/>
    <cellStyle name="20% - 輔色2 2 2 13 3 4 7 2 2" xfId="29136"/>
    <cellStyle name="20% - 輔色2 2 2 13 3 4 7 3" xfId="23112"/>
    <cellStyle name="20% - 輔色2 2 2 13 3 4 8" xfId="14048"/>
    <cellStyle name="20% - 輔色2 2 2 13 3 4 8 2" xfId="26124"/>
    <cellStyle name="20% - 輔色2 2 2 13 3 4 9" xfId="20100"/>
    <cellStyle name="20% - 輔色2 2 2 13 3 5" xfId="2463"/>
    <cellStyle name="20% - 輔色2 2 2 13 3 5 2" xfId="3456"/>
    <cellStyle name="20% - 輔色2 2 2 13 3 5 3" xfId="6365"/>
    <cellStyle name="20% - 輔色2 2 2 13 3 5 3 2" xfId="13649"/>
    <cellStyle name="20% - 輔色2 2 2 13 3 5 3 2 2" xfId="19673"/>
    <cellStyle name="20% - 輔色2 2 2 13 3 5 3 2 2 2" xfId="31749"/>
    <cellStyle name="20% - 輔色2 2 2 13 3 5 3 2 3" xfId="25725"/>
    <cellStyle name="20% - 輔色2 2 2 13 3 5 3 3" xfId="16661"/>
    <cellStyle name="20% - 輔色2 2 2 13 3 5 3 3 2" xfId="28737"/>
    <cellStyle name="20% - 輔色2 2 2 13 3 5 3 4" xfId="22713"/>
    <cellStyle name="20% - 輔色2 2 2 13 3 5 4" xfId="7016"/>
    <cellStyle name="20% - 輔色2 2 2 13 3 5 5" xfId="8470"/>
    <cellStyle name="20% - 輔色2 2 2 13 3 5 6" xfId="12149"/>
    <cellStyle name="20% - 輔色2 2 2 13 3 5 6 2" xfId="18173"/>
    <cellStyle name="20% - 輔色2 2 2 13 3 5 6 2 2" xfId="30249"/>
    <cellStyle name="20% - 輔色2 2 2 13 3 5 6 3" xfId="24225"/>
    <cellStyle name="20% - 輔色2 2 2 13 3 5 7" xfId="15161"/>
    <cellStyle name="20% - 輔色2 2 2 13 3 5 7 2" xfId="27237"/>
    <cellStyle name="20% - 輔色2 2 2 13 3 5 8" xfId="21213"/>
    <cellStyle name="20% - 輔色2 2 2 13 3 6" xfId="2586"/>
    <cellStyle name="20% - 輔色2 2 2 13 3 6 2" xfId="3457"/>
    <cellStyle name="20% - 輔色2 2 2 13 3 6 3" xfId="8469"/>
    <cellStyle name="20% - 輔色2 2 2 13 3 7" xfId="2822"/>
    <cellStyle name="20% - 輔色2 2 2 13 3 7 2" xfId="3458"/>
    <cellStyle name="20% - 輔色2 2 2 13 3 7 3" xfId="8468"/>
    <cellStyle name="20% - 輔色2 2 2 13 3 8" xfId="1816"/>
    <cellStyle name="20% - 輔色2 2 2 13 3 8 2" xfId="3459"/>
    <cellStyle name="20% - 輔色2 2 2 13 3 8 3" xfId="5719"/>
    <cellStyle name="20% - 輔色2 2 2 13 3 8 3 2" xfId="13003"/>
    <cellStyle name="20% - 輔色2 2 2 13 3 8 3 2 2" xfId="19027"/>
    <cellStyle name="20% - 輔色2 2 2 13 3 8 3 2 2 2" xfId="31103"/>
    <cellStyle name="20% - 輔色2 2 2 13 3 8 3 2 3" xfId="25079"/>
    <cellStyle name="20% - 輔色2 2 2 13 3 8 3 3" xfId="16015"/>
    <cellStyle name="20% - 輔色2 2 2 13 3 8 3 3 2" xfId="28091"/>
    <cellStyle name="20% - 輔色2 2 2 13 3 8 3 4" xfId="22067"/>
    <cellStyle name="20% - 輔色2 2 2 13 3 8 4" xfId="7019"/>
    <cellStyle name="20% - 輔色2 2 2 13 3 8 5" xfId="8467"/>
    <cellStyle name="20% - 輔色2 2 2 13 3 8 6" xfId="11503"/>
    <cellStyle name="20% - 輔色2 2 2 13 3 8 6 2" xfId="17527"/>
    <cellStyle name="20% - 輔色2 2 2 13 3 8 6 2 2" xfId="29603"/>
    <cellStyle name="20% - 輔色2 2 2 13 3 8 6 3" xfId="23579"/>
    <cellStyle name="20% - 輔色2 2 2 13 3 8 7" xfId="14515"/>
    <cellStyle name="20% - 輔色2 2 2 13 3 8 7 2" xfId="26591"/>
    <cellStyle name="20% - 輔色2 2 2 13 3 8 8" xfId="20567"/>
    <cellStyle name="20% - 輔色2 2 2 13 3 9" xfId="4952"/>
    <cellStyle name="20% - 輔色2 2 2 13 3 9 2" xfId="12236"/>
    <cellStyle name="20% - 輔色2 2 2 13 3 9 2 2" xfId="18260"/>
    <cellStyle name="20% - 輔色2 2 2 13 3 9 2 2 2" xfId="30336"/>
    <cellStyle name="20% - 輔色2 2 2 13 3 9 2 3" xfId="24312"/>
    <cellStyle name="20% - 輔色2 2 2 13 3 9 3" xfId="15248"/>
    <cellStyle name="20% - 輔色2 2 2 13 3 9 3 2" xfId="27324"/>
    <cellStyle name="20% - 輔色2 2 2 13 3 9 4" xfId="21300"/>
    <cellStyle name="20% - 輔色2 2 2 13 4" xfId="221"/>
    <cellStyle name="20% - 輔色2 2 2 13 4 10" xfId="8466"/>
    <cellStyle name="20% - 輔色2 2 2 13 4 11" xfId="10797"/>
    <cellStyle name="20% - 輔色2 2 2 13 4 11 2" xfId="16821"/>
    <cellStyle name="20% - 輔色2 2 2 13 4 11 2 2" xfId="28897"/>
    <cellStyle name="20% - 輔色2 2 2 13 4 11 3" xfId="22873"/>
    <cellStyle name="20% - 輔色2 2 2 13 4 12" xfId="13809"/>
    <cellStyle name="20% - 輔色2 2 2 13 4 12 2" xfId="25885"/>
    <cellStyle name="20% - 輔色2 2 2 13 4 13" xfId="19861"/>
    <cellStyle name="20% - 輔色2 2 2 13 4 2" xfId="265"/>
    <cellStyle name="20% - 輔色2 2 2 13 4 2 2" xfId="542"/>
    <cellStyle name="20% - 輔色2 2 2 13 4 2 2 2" xfId="1190"/>
    <cellStyle name="20% - 輔色2 2 2 13 4 2 2 2 2" xfId="8462"/>
    <cellStyle name="20% - 輔色2 2 2 13 4 2 2 3" xfId="8463"/>
    <cellStyle name="20% - 輔色2 2 2 13 4 2 3" xfId="8465"/>
    <cellStyle name="20% - 輔色2 2 2 13 4 3" xfId="472"/>
    <cellStyle name="20% - 輔色2 2 2 13 4 3 10" xfId="10947"/>
    <cellStyle name="20% - 輔色2 2 2 13 4 3 10 2" xfId="16971"/>
    <cellStyle name="20% - 輔色2 2 2 13 4 3 10 2 2" xfId="29047"/>
    <cellStyle name="20% - 輔色2 2 2 13 4 3 10 3" xfId="23023"/>
    <cellStyle name="20% - 輔色2 2 2 13 4 3 11" xfId="13959"/>
    <cellStyle name="20% - 輔色2 2 2 13 4 3 11 2" xfId="26035"/>
    <cellStyle name="20% - 輔色2 2 2 13 4 3 12" xfId="20011"/>
    <cellStyle name="20% - 輔色2 2 2 13 4 3 2" xfId="625"/>
    <cellStyle name="20% - 輔色2 2 2 13 4 3 2 2" xfId="1192"/>
    <cellStyle name="20% - 輔色2 2 2 13 4 3 2 2 2" xfId="8454"/>
    <cellStyle name="20% - 輔色2 2 2 13 4 3 2 3" xfId="8456"/>
    <cellStyle name="20% - 輔色2 2 2 13 4 3 3" xfId="1074"/>
    <cellStyle name="20% - 輔色2 2 2 13 4 3 3 2" xfId="2273"/>
    <cellStyle name="20% - 輔色2 2 2 13 4 3 3 2 2" xfId="3461"/>
    <cellStyle name="20% - 輔色2 2 2 13 4 3 3 2 3" xfId="6175"/>
    <cellStyle name="20% - 輔色2 2 2 13 4 3 3 2 3 2" xfId="13459"/>
    <cellStyle name="20% - 輔色2 2 2 13 4 3 3 2 3 2 2" xfId="19483"/>
    <cellStyle name="20% - 輔色2 2 2 13 4 3 3 2 3 2 2 2" xfId="31559"/>
    <cellStyle name="20% - 輔色2 2 2 13 4 3 3 2 3 2 3" xfId="25535"/>
    <cellStyle name="20% - 輔色2 2 2 13 4 3 3 2 3 3" xfId="16471"/>
    <cellStyle name="20% - 輔色2 2 2 13 4 3 3 2 3 3 2" xfId="28547"/>
    <cellStyle name="20% - 輔色2 2 2 13 4 3 3 2 3 4" xfId="22523"/>
    <cellStyle name="20% - 輔色2 2 2 13 4 3 3 2 4" xfId="7028"/>
    <cellStyle name="20% - 輔色2 2 2 13 4 3 3 2 5" xfId="8450"/>
    <cellStyle name="20% - 輔色2 2 2 13 4 3 3 2 6" xfId="11959"/>
    <cellStyle name="20% - 輔色2 2 2 13 4 3 3 2 6 2" xfId="17983"/>
    <cellStyle name="20% - 輔色2 2 2 13 4 3 3 2 6 2 2" xfId="30059"/>
    <cellStyle name="20% - 輔色2 2 2 13 4 3 3 2 6 3" xfId="24035"/>
    <cellStyle name="20% - 輔色2 2 2 13 4 3 3 2 7" xfId="14971"/>
    <cellStyle name="20% - 輔色2 2 2 13 4 3 3 2 7 2" xfId="27047"/>
    <cellStyle name="20% - 輔色2 2 2 13 4 3 3 2 8" xfId="21023"/>
    <cellStyle name="20% - 輔色2 2 2 13 4 3 3 3" xfId="3460"/>
    <cellStyle name="20% - 輔色2 2 2 13 4 3 3 4" xfId="5463"/>
    <cellStyle name="20% - 輔色2 2 2 13 4 3 3 4 2" xfId="12747"/>
    <cellStyle name="20% - 輔色2 2 2 13 4 3 3 4 2 2" xfId="18771"/>
    <cellStyle name="20% - 輔色2 2 2 13 4 3 3 4 2 2 2" xfId="30847"/>
    <cellStyle name="20% - 輔色2 2 2 13 4 3 3 4 2 3" xfId="24823"/>
    <cellStyle name="20% - 輔色2 2 2 13 4 3 3 4 3" xfId="15759"/>
    <cellStyle name="20% - 輔色2 2 2 13 4 3 3 4 3 2" xfId="27835"/>
    <cellStyle name="20% - 輔色2 2 2 13 4 3 3 4 4" xfId="21811"/>
    <cellStyle name="20% - 輔色2 2 2 13 4 3 3 5" xfId="7027"/>
    <cellStyle name="20% - 輔色2 2 2 13 4 3 3 6" xfId="8451"/>
    <cellStyle name="20% - 輔色2 2 2 13 4 3 3 7" xfId="11247"/>
    <cellStyle name="20% - 輔色2 2 2 13 4 3 3 7 2" xfId="17271"/>
    <cellStyle name="20% - 輔色2 2 2 13 4 3 3 7 2 2" xfId="29347"/>
    <cellStyle name="20% - 輔色2 2 2 13 4 3 3 7 3" xfId="23323"/>
    <cellStyle name="20% - 輔色2 2 2 13 4 3 3 8" xfId="14259"/>
    <cellStyle name="20% - 輔色2 2 2 13 4 3 3 8 2" xfId="26335"/>
    <cellStyle name="20% - 輔色2 2 2 13 4 3 3 9" xfId="20311"/>
    <cellStyle name="20% - 輔色2 2 2 13 4 3 4" xfId="1191"/>
    <cellStyle name="20% - 輔色2 2 2 13 4 3 4 2" xfId="2305"/>
    <cellStyle name="20% - 輔色2 2 2 13 4 3 4 2 2" xfId="3462"/>
    <cellStyle name="20% - 輔色2 2 2 13 4 3 4 2 3" xfId="6207"/>
    <cellStyle name="20% - 輔色2 2 2 13 4 3 4 2 3 2" xfId="13491"/>
    <cellStyle name="20% - 輔色2 2 2 13 4 3 4 2 3 2 2" xfId="19515"/>
    <cellStyle name="20% - 輔色2 2 2 13 4 3 4 2 3 2 2 2" xfId="31591"/>
    <cellStyle name="20% - 輔色2 2 2 13 4 3 4 2 3 2 3" xfId="25567"/>
    <cellStyle name="20% - 輔色2 2 2 13 4 3 4 2 3 3" xfId="16503"/>
    <cellStyle name="20% - 輔色2 2 2 13 4 3 4 2 3 3 2" xfId="28579"/>
    <cellStyle name="20% - 輔色2 2 2 13 4 3 4 2 3 4" xfId="22555"/>
    <cellStyle name="20% - 輔色2 2 2 13 4 3 4 2 4" xfId="7030"/>
    <cellStyle name="20% - 輔色2 2 2 13 4 3 4 2 5" xfId="8448"/>
    <cellStyle name="20% - 輔色2 2 2 13 4 3 4 2 6" xfId="11991"/>
    <cellStyle name="20% - 輔色2 2 2 13 4 3 4 2 6 2" xfId="18015"/>
    <cellStyle name="20% - 輔色2 2 2 13 4 3 4 2 6 2 2" xfId="30091"/>
    <cellStyle name="20% - 輔色2 2 2 13 4 3 4 2 6 3" xfId="24067"/>
    <cellStyle name="20% - 輔色2 2 2 13 4 3 4 2 7" xfId="15003"/>
    <cellStyle name="20% - 輔色2 2 2 13 4 3 4 2 7 2" xfId="27079"/>
    <cellStyle name="20% - 輔色2 2 2 13 4 3 4 2 8" xfId="21055"/>
    <cellStyle name="20% - 輔色2 2 2 13 4 3 4 3" xfId="8449"/>
    <cellStyle name="20% - 輔色2 2 2 13 4 3 5" xfId="2591"/>
    <cellStyle name="20% - 輔色2 2 2 13 4 3 5 2" xfId="3463"/>
    <cellStyle name="20% - 輔色2 2 2 13 4 3 5 3" xfId="8447"/>
    <cellStyle name="20% - 輔色2 2 2 13 4 3 6" xfId="2814"/>
    <cellStyle name="20% - 輔色2 2 2 13 4 3 6 2" xfId="3464"/>
    <cellStyle name="20% - 輔色2 2 2 13 4 3 6 3" xfId="8446"/>
    <cellStyle name="20% - 輔色2 2 2 13 4 3 7" xfId="1605"/>
    <cellStyle name="20% - 輔色2 2 2 13 4 3 7 2" xfId="3465"/>
    <cellStyle name="20% - 輔色2 2 2 13 4 3 7 3" xfId="5508"/>
    <cellStyle name="20% - 輔色2 2 2 13 4 3 7 3 2" xfId="12792"/>
    <cellStyle name="20% - 輔色2 2 2 13 4 3 7 3 2 2" xfId="18816"/>
    <cellStyle name="20% - 輔色2 2 2 13 4 3 7 3 2 2 2" xfId="30892"/>
    <cellStyle name="20% - 輔色2 2 2 13 4 3 7 3 2 3" xfId="24868"/>
    <cellStyle name="20% - 輔色2 2 2 13 4 3 7 3 3" xfId="15804"/>
    <cellStyle name="20% - 輔色2 2 2 13 4 3 7 3 3 2" xfId="27880"/>
    <cellStyle name="20% - 輔色2 2 2 13 4 3 7 3 4" xfId="21856"/>
    <cellStyle name="20% - 輔色2 2 2 13 4 3 7 4" xfId="7033"/>
    <cellStyle name="20% - 輔色2 2 2 13 4 3 7 5" xfId="8445"/>
    <cellStyle name="20% - 輔色2 2 2 13 4 3 7 6" xfId="11292"/>
    <cellStyle name="20% - 輔色2 2 2 13 4 3 7 6 2" xfId="17316"/>
    <cellStyle name="20% - 輔色2 2 2 13 4 3 7 6 2 2" xfId="29392"/>
    <cellStyle name="20% - 輔色2 2 2 13 4 3 7 6 3" xfId="23368"/>
    <cellStyle name="20% - 輔色2 2 2 13 4 3 7 7" xfId="14304"/>
    <cellStyle name="20% - 輔色2 2 2 13 4 3 7 7 2" xfId="26380"/>
    <cellStyle name="20% - 輔色2 2 2 13 4 3 7 8" xfId="20356"/>
    <cellStyle name="20% - 輔色2 2 2 13 4 3 8" xfId="5163"/>
    <cellStyle name="20% - 輔色2 2 2 13 4 3 8 2" xfId="12447"/>
    <cellStyle name="20% - 輔色2 2 2 13 4 3 8 2 2" xfId="18471"/>
    <cellStyle name="20% - 輔色2 2 2 13 4 3 8 2 2 2" xfId="30547"/>
    <cellStyle name="20% - 輔色2 2 2 13 4 3 8 2 3" xfId="24523"/>
    <cellStyle name="20% - 輔色2 2 2 13 4 3 8 3" xfId="15459"/>
    <cellStyle name="20% - 輔色2 2 2 13 4 3 8 3 2" xfId="27535"/>
    <cellStyle name="20% - 輔色2 2 2 13 4 3 8 4" xfId="21511"/>
    <cellStyle name="20% - 輔色2 2 2 13 4 3 9" xfId="8457"/>
    <cellStyle name="20% - 輔色2 2 2 13 4 4" xfId="924"/>
    <cellStyle name="20% - 輔色2 2 2 13 4 4 2" xfId="2060"/>
    <cellStyle name="20% - 輔色2 2 2 13 4 4 2 2" xfId="3467"/>
    <cellStyle name="20% - 輔色2 2 2 13 4 4 2 3" xfId="5962"/>
    <cellStyle name="20% - 輔色2 2 2 13 4 4 2 3 2" xfId="13246"/>
    <cellStyle name="20% - 輔色2 2 2 13 4 4 2 3 2 2" xfId="19270"/>
    <cellStyle name="20% - 輔色2 2 2 13 4 4 2 3 2 2 2" xfId="31346"/>
    <cellStyle name="20% - 輔色2 2 2 13 4 4 2 3 2 3" xfId="25322"/>
    <cellStyle name="20% - 輔色2 2 2 13 4 4 2 3 3" xfId="16258"/>
    <cellStyle name="20% - 輔色2 2 2 13 4 4 2 3 3 2" xfId="28334"/>
    <cellStyle name="20% - 輔色2 2 2 13 4 4 2 3 4" xfId="22310"/>
    <cellStyle name="20% - 輔色2 2 2 13 4 4 2 4" xfId="7035"/>
    <cellStyle name="20% - 輔色2 2 2 13 4 4 2 5" xfId="8442"/>
    <cellStyle name="20% - 輔色2 2 2 13 4 4 2 6" xfId="11746"/>
    <cellStyle name="20% - 輔色2 2 2 13 4 4 2 6 2" xfId="17770"/>
    <cellStyle name="20% - 輔色2 2 2 13 4 4 2 6 2 2" xfId="29846"/>
    <cellStyle name="20% - 輔色2 2 2 13 4 4 2 6 3" xfId="23822"/>
    <cellStyle name="20% - 輔色2 2 2 13 4 4 2 7" xfId="14758"/>
    <cellStyle name="20% - 輔色2 2 2 13 4 4 2 7 2" xfId="26834"/>
    <cellStyle name="20% - 輔色2 2 2 13 4 4 2 8" xfId="20810"/>
    <cellStyle name="20% - 輔色2 2 2 13 4 4 3" xfId="3466"/>
    <cellStyle name="20% - 輔色2 2 2 13 4 4 4" xfId="5313"/>
    <cellStyle name="20% - 輔色2 2 2 13 4 4 4 2" xfId="12597"/>
    <cellStyle name="20% - 輔色2 2 2 13 4 4 4 2 2" xfId="18621"/>
    <cellStyle name="20% - 輔色2 2 2 13 4 4 4 2 2 2" xfId="30697"/>
    <cellStyle name="20% - 輔色2 2 2 13 4 4 4 2 3" xfId="24673"/>
    <cellStyle name="20% - 輔色2 2 2 13 4 4 4 3" xfId="15609"/>
    <cellStyle name="20% - 輔色2 2 2 13 4 4 4 3 2" xfId="27685"/>
    <cellStyle name="20% - 輔色2 2 2 13 4 4 4 4" xfId="21661"/>
    <cellStyle name="20% - 輔色2 2 2 13 4 4 5" xfId="7034"/>
    <cellStyle name="20% - 輔色2 2 2 13 4 4 6" xfId="8444"/>
    <cellStyle name="20% - 輔色2 2 2 13 4 4 7" xfId="11097"/>
    <cellStyle name="20% - 輔色2 2 2 13 4 4 7 2" xfId="17121"/>
    <cellStyle name="20% - 輔色2 2 2 13 4 4 7 2 2" xfId="29197"/>
    <cellStyle name="20% - 輔色2 2 2 13 4 4 7 3" xfId="23173"/>
    <cellStyle name="20% - 輔色2 2 2 13 4 4 8" xfId="14109"/>
    <cellStyle name="20% - 輔色2 2 2 13 4 4 8 2" xfId="26185"/>
    <cellStyle name="20% - 輔色2 2 2 13 4 4 9" xfId="20161"/>
    <cellStyle name="20% - 輔色2 2 2 13 4 5" xfId="2118"/>
    <cellStyle name="20% - 輔色2 2 2 13 4 5 2" xfId="3468"/>
    <cellStyle name="20% - 輔色2 2 2 13 4 5 3" xfId="6020"/>
    <cellStyle name="20% - 輔色2 2 2 13 4 5 3 2" xfId="13304"/>
    <cellStyle name="20% - 輔色2 2 2 13 4 5 3 2 2" xfId="19328"/>
    <cellStyle name="20% - 輔色2 2 2 13 4 5 3 2 2 2" xfId="31404"/>
    <cellStyle name="20% - 輔色2 2 2 13 4 5 3 2 3" xfId="25380"/>
    <cellStyle name="20% - 輔色2 2 2 13 4 5 3 3" xfId="16316"/>
    <cellStyle name="20% - 輔色2 2 2 13 4 5 3 3 2" xfId="28392"/>
    <cellStyle name="20% - 輔色2 2 2 13 4 5 3 4" xfId="22368"/>
    <cellStyle name="20% - 輔色2 2 2 13 4 5 4" xfId="7036"/>
    <cellStyle name="20% - 輔色2 2 2 13 4 5 5" xfId="8441"/>
    <cellStyle name="20% - 輔色2 2 2 13 4 5 6" xfId="11804"/>
    <cellStyle name="20% - 輔色2 2 2 13 4 5 6 2" xfId="17828"/>
    <cellStyle name="20% - 輔色2 2 2 13 4 5 6 2 2" xfId="29904"/>
    <cellStyle name="20% - 輔色2 2 2 13 4 5 6 3" xfId="23880"/>
    <cellStyle name="20% - 輔色2 2 2 13 4 5 7" xfId="14816"/>
    <cellStyle name="20% - 輔色2 2 2 13 4 5 7 2" xfId="26892"/>
    <cellStyle name="20% - 輔色2 2 2 13 4 5 8" xfId="20868"/>
    <cellStyle name="20% - 輔色2 2 2 13 4 6" xfId="2589"/>
    <cellStyle name="20% - 輔色2 2 2 13 4 6 2" xfId="3469"/>
    <cellStyle name="20% - 輔色2 2 2 13 4 6 3" xfId="8440"/>
    <cellStyle name="20% - 輔色2 2 2 13 4 7" xfId="2817"/>
    <cellStyle name="20% - 輔色2 2 2 13 4 7 2" xfId="3470"/>
    <cellStyle name="20% - 輔色2 2 2 13 4 7 3" xfId="8436"/>
    <cellStyle name="20% - 輔色2 2 2 13 4 8" xfId="1755"/>
    <cellStyle name="20% - 輔色2 2 2 13 4 8 2" xfId="3471"/>
    <cellStyle name="20% - 輔色2 2 2 13 4 8 3" xfId="5658"/>
    <cellStyle name="20% - 輔色2 2 2 13 4 8 3 2" xfId="12942"/>
    <cellStyle name="20% - 輔色2 2 2 13 4 8 3 2 2" xfId="18966"/>
    <cellStyle name="20% - 輔色2 2 2 13 4 8 3 2 2 2" xfId="31042"/>
    <cellStyle name="20% - 輔色2 2 2 13 4 8 3 2 3" xfId="25018"/>
    <cellStyle name="20% - 輔色2 2 2 13 4 8 3 3" xfId="15954"/>
    <cellStyle name="20% - 輔色2 2 2 13 4 8 3 3 2" xfId="28030"/>
    <cellStyle name="20% - 輔色2 2 2 13 4 8 3 4" xfId="22006"/>
    <cellStyle name="20% - 輔色2 2 2 13 4 8 4" xfId="7039"/>
    <cellStyle name="20% - 輔色2 2 2 13 4 8 5" xfId="8435"/>
    <cellStyle name="20% - 輔色2 2 2 13 4 8 6" xfId="11442"/>
    <cellStyle name="20% - 輔色2 2 2 13 4 8 6 2" xfId="17466"/>
    <cellStyle name="20% - 輔色2 2 2 13 4 8 6 2 2" xfId="29542"/>
    <cellStyle name="20% - 輔色2 2 2 13 4 8 6 3" xfId="23518"/>
    <cellStyle name="20% - 輔色2 2 2 13 4 8 7" xfId="14454"/>
    <cellStyle name="20% - 輔色2 2 2 13 4 8 7 2" xfId="26530"/>
    <cellStyle name="20% - 輔色2 2 2 13 4 8 8" xfId="20506"/>
    <cellStyle name="20% - 輔色2 2 2 13 4 9" xfId="5013"/>
    <cellStyle name="20% - 輔色2 2 2 13 4 9 2" xfId="12297"/>
    <cellStyle name="20% - 輔色2 2 2 13 4 9 2 2" xfId="18321"/>
    <cellStyle name="20% - 輔色2 2 2 13 4 9 2 2 2" xfId="30397"/>
    <cellStyle name="20% - 輔色2 2 2 13 4 9 2 3" xfId="24373"/>
    <cellStyle name="20% - 輔色2 2 2 13 4 9 3" xfId="15309"/>
    <cellStyle name="20% - 輔色2 2 2 13 4 9 3 2" xfId="27385"/>
    <cellStyle name="20% - 輔色2 2 2 13 4 9 4" xfId="21361"/>
    <cellStyle name="20% - 輔色2 2 2 13 5" xfId="372"/>
    <cellStyle name="20% - 輔色2 2 2 13 5 10" xfId="10847"/>
    <cellStyle name="20% - 輔色2 2 2 13 5 10 2" xfId="16871"/>
    <cellStyle name="20% - 輔色2 2 2 13 5 10 2 2" xfId="28947"/>
    <cellStyle name="20% - 輔色2 2 2 13 5 10 3" xfId="22923"/>
    <cellStyle name="20% - 輔色2 2 2 13 5 11" xfId="13859"/>
    <cellStyle name="20% - 輔色2 2 2 13 5 11 2" xfId="25935"/>
    <cellStyle name="20% - 輔色2 2 2 13 5 12" xfId="19911"/>
    <cellStyle name="20% - 輔色2 2 2 13 5 2" xfId="540"/>
    <cellStyle name="20% - 輔色2 2 2 13 5 2 2" xfId="1194"/>
    <cellStyle name="20% - 輔色2 2 2 13 5 2 2 2" xfId="8430"/>
    <cellStyle name="20% - 輔色2 2 2 13 5 2 3" xfId="8432"/>
    <cellStyle name="20% - 輔色2 2 2 13 5 3" xfId="974"/>
    <cellStyle name="20% - 輔色2 2 2 13 5 3 2" xfId="2173"/>
    <cellStyle name="20% - 輔色2 2 2 13 5 3 2 2" xfId="3473"/>
    <cellStyle name="20% - 輔色2 2 2 13 5 3 2 3" xfId="6075"/>
    <cellStyle name="20% - 輔色2 2 2 13 5 3 2 3 2" xfId="13359"/>
    <cellStyle name="20% - 輔色2 2 2 13 5 3 2 3 2 2" xfId="19383"/>
    <cellStyle name="20% - 輔色2 2 2 13 5 3 2 3 2 2 2" xfId="31459"/>
    <cellStyle name="20% - 輔色2 2 2 13 5 3 2 3 2 3" xfId="25435"/>
    <cellStyle name="20% - 輔色2 2 2 13 5 3 2 3 3" xfId="16371"/>
    <cellStyle name="20% - 輔色2 2 2 13 5 3 2 3 3 2" xfId="28447"/>
    <cellStyle name="20% - 輔色2 2 2 13 5 3 2 3 4" xfId="22423"/>
    <cellStyle name="20% - 輔色2 2 2 13 5 3 2 4" xfId="7044"/>
    <cellStyle name="20% - 輔色2 2 2 13 5 3 2 5" xfId="8426"/>
    <cellStyle name="20% - 輔色2 2 2 13 5 3 2 6" xfId="11859"/>
    <cellStyle name="20% - 輔色2 2 2 13 5 3 2 6 2" xfId="17883"/>
    <cellStyle name="20% - 輔色2 2 2 13 5 3 2 6 2 2" xfId="29959"/>
    <cellStyle name="20% - 輔色2 2 2 13 5 3 2 6 3" xfId="23935"/>
    <cellStyle name="20% - 輔色2 2 2 13 5 3 2 7" xfId="14871"/>
    <cellStyle name="20% - 輔色2 2 2 13 5 3 2 7 2" xfId="26947"/>
    <cellStyle name="20% - 輔色2 2 2 13 5 3 2 8" xfId="20923"/>
    <cellStyle name="20% - 輔色2 2 2 13 5 3 3" xfId="3472"/>
    <cellStyle name="20% - 輔色2 2 2 13 5 3 4" xfId="5363"/>
    <cellStyle name="20% - 輔色2 2 2 13 5 3 4 2" xfId="12647"/>
    <cellStyle name="20% - 輔色2 2 2 13 5 3 4 2 2" xfId="18671"/>
    <cellStyle name="20% - 輔色2 2 2 13 5 3 4 2 2 2" xfId="30747"/>
    <cellStyle name="20% - 輔色2 2 2 13 5 3 4 2 3" xfId="24723"/>
    <cellStyle name="20% - 輔色2 2 2 13 5 3 4 3" xfId="15659"/>
    <cellStyle name="20% - 輔色2 2 2 13 5 3 4 3 2" xfId="27735"/>
    <cellStyle name="20% - 輔色2 2 2 13 5 3 4 4" xfId="21711"/>
    <cellStyle name="20% - 輔色2 2 2 13 5 3 5" xfId="7043"/>
    <cellStyle name="20% - 輔色2 2 2 13 5 3 6" xfId="8427"/>
    <cellStyle name="20% - 輔色2 2 2 13 5 3 7" xfId="11147"/>
    <cellStyle name="20% - 輔色2 2 2 13 5 3 7 2" xfId="17171"/>
    <cellStyle name="20% - 輔色2 2 2 13 5 3 7 2 2" xfId="29247"/>
    <cellStyle name="20% - 輔色2 2 2 13 5 3 7 3" xfId="23223"/>
    <cellStyle name="20% - 輔色2 2 2 13 5 3 8" xfId="14159"/>
    <cellStyle name="20% - 輔色2 2 2 13 5 3 8 2" xfId="26235"/>
    <cellStyle name="20% - 輔色2 2 2 13 5 3 9" xfId="20211"/>
    <cellStyle name="20% - 輔色2 2 2 13 5 4" xfId="1193"/>
    <cellStyle name="20% - 輔色2 2 2 13 5 4 2" xfId="1919"/>
    <cellStyle name="20% - 輔色2 2 2 13 5 4 2 2" xfId="3474"/>
    <cellStyle name="20% - 輔色2 2 2 13 5 4 2 3" xfId="5821"/>
    <cellStyle name="20% - 輔色2 2 2 13 5 4 2 3 2" xfId="13105"/>
    <cellStyle name="20% - 輔色2 2 2 13 5 4 2 3 2 2" xfId="19129"/>
    <cellStyle name="20% - 輔色2 2 2 13 5 4 2 3 2 2 2" xfId="31205"/>
    <cellStyle name="20% - 輔色2 2 2 13 5 4 2 3 2 3" xfId="25181"/>
    <cellStyle name="20% - 輔色2 2 2 13 5 4 2 3 3" xfId="16117"/>
    <cellStyle name="20% - 輔色2 2 2 13 5 4 2 3 3 2" xfId="28193"/>
    <cellStyle name="20% - 輔色2 2 2 13 5 4 2 3 4" xfId="22169"/>
    <cellStyle name="20% - 輔色2 2 2 13 5 4 2 4" xfId="7046"/>
    <cellStyle name="20% - 輔色2 2 2 13 5 4 2 5" xfId="8423"/>
    <cellStyle name="20% - 輔色2 2 2 13 5 4 2 6" xfId="11605"/>
    <cellStyle name="20% - 輔色2 2 2 13 5 4 2 6 2" xfId="17629"/>
    <cellStyle name="20% - 輔色2 2 2 13 5 4 2 6 2 2" xfId="29705"/>
    <cellStyle name="20% - 輔色2 2 2 13 5 4 2 6 3" xfId="23681"/>
    <cellStyle name="20% - 輔色2 2 2 13 5 4 2 7" xfId="14617"/>
    <cellStyle name="20% - 輔色2 2 2 13 5 4 2 7 2" xfId="26693"/>
    <cellStyle name="20% - 輔色2 2 2 13 5 4 2 8" xfId="20669"/>
    <cellStyle name="20% - 輔色2 2 2 13 5 4 3" xfId="8425"/>
    <cellStyle name="20% - 輔色2 2 2 13 5 5" xfId="2592"/>
    <cellStyle name="20% - 輔色2 2 2 13 5 5 2" xfId="3475"/>
    <cellStyle name="20% - 輔色2 2 2 13 5 5 3" xfId="8422"/>
    <cellStyle name="20% - 輔色2 2 2 13 5 6" xfId="2812"/>
    <cellStyle name="20% - 輔色2 2 2 13 5 6 2" xfId="3476"/>
    <cellStyle name="20% - 輔色2 2 2 13 5 6 3" xfId="8417"/>
    <cellStyle name="20% - 輔色2 2 2 13 5 7" xfId="1705"/>
    <cellStyle name="20% - 輔色2 2 2 13 5 7 2" xfId="3477"/>
    <cellStyle name="20% - 輔色2 2 2 13 5 7 3" xfId="5608"/>
    <cellStyle name="20% - 輔色2 2 2 13 5 7 3 2" xfId="12892"/>
    <cellStyle name="20% - 輔色2 2 2 13 5 7 3 2 2" xfId="18916"/>
    <cellStyle name="20% - 輔色2 2 2 13 5 7 3 2 2 2" xfId="30992"/>
    <cellStyle name="20% - 輔色2 2 2 13 5 7 3 2 3" xfId="24968"/>
    <cellStyle name="20% - 輔色2 2 2 13 5 7 3 3" xfId="15904"/>
    <cellStyle name="20% - 輔色2 2 2 13 5 7 3 3 2" xfId="27980"/>
    <cellStyle name="20% - 輔色2 2 2 13 5 7 3 4" xfId="21956"/>
    <cellStyle name="20% - 輔色2 2 2 13 5 7 4" xfId="7049"/>
    <cellStyle name="20% - 輔色2 2 2 13 5 7 5" xfId="8416"/>
    <cellStyle name="20% - 輔色2 2 2 13 5 7 6" xfId="11392"/>
    <cellStyle name="20% - 輔色2 2 2 13 5 7 6 2" xfId="17416"/>
    <cellStyle name="20% - 輔色2 2 2 13 5 7 6 2 2" xfId="29492"/>
    <cellStyle name="20% - 輔色2 2 2 13 5 7 6 3" xfId="23468"/>
    <cellStyle name="20% - 輔色2 2 2 13 5 7 7" xfId="14404"/>
    <cellStyle name="20% - 輔色2 2 2 13 5 7 7 2" xfId="26480"/>
    <cellStyle name="20% - 輔色2 2 2 13 5 7 8" xfId="20456"/>
    <cellStyle name="20% - 輔色2 2 2 13 5 8" xfId="5063"/>
    <cellStyle name="20% - 輔色2 2 2 13 5 8 2" xfId="12347"/>
    <cellStyle name="20% - 輔色2 2 2 13 5 8 2 2" xfId="18371"/>
    <cellStyle name="20% - 輔色2 2 2 13 5 8 2 2 2" xfId="30447"/>
    <cellStyle name="20% - 輔色2 2 2 13 5 8 2 3" xfId="24423"/>
    <cellStyle name="20% - 輔色2 2 2 13 5 8 3" xfId="15359"/>
    <cellStyle name="20% - 輔色2 2 2 13 5 8 3 2" xfId="27435"/>
    <cellStyle name="20% - 輔色2 2 2 13 5 8 4" xfId="21411"/>
    <cellStyle name="20% - 輔色2 2 2 13 5 9" xfId="8433"/>
    <cellStyle name="20% - 輔色2 2 2 13 6" xfId="636"/>
    <cellStyle name="20% - 輔色2 2 2 13 6 2" xfId="1195"/>
    <cellStyle name="20% - 輔色2 2 2 13 6 2 2" xfId="8411"/>
    <cellStyle name="20% - 輔色2 2 2 13 6 3" xfId="8414"/>
    <cellStyle name="20% - 輔色2 2 2 13 7" xfId="824"/>
    <cellStyle name="20% - 輔色2 2 2 13 7 2" xfId="1915"/>
    <cellStyle name="20% - 輔色2 2 2 13 7 2 2" xfId="3479"/>
    <cellStyle name="20% - 輔色2 2 2 13 7 2 3" xfId="5817"/>
    <cellStyle name="20% - 輔色2 2 2 13 7 2 3 2" xfId="13101"/>
    <cellStyle name="20% - 輔色2 2 2 13 7 2 3 2 2" xfId="19125"/>
    <cellStyle name="20% - 輔色2 2 2 13 7 2 3 2 2 2" xfId="31201"/>
    <cellStyle name="20% - 輔色2 2 2 13 7 2 3 2 3" xfId="25177"/>
    <cellStyle name="20% - 輔色2 2 2 13 7 2 3 3" xfId="16113"/>
    <cellStyle name="20% - 輔色2 2 2 13 7 2 3 3 2" xfId="28189"/>
    <cellStyle name="20% - 輔色2 2 2 13 7 2 3 4" xfId="22165"/>
    <cellStyle name="20% - 輔色2 2 2 13 7 2 4" xfId="7053"/>
    <cellStyle name="20% - 輔色2 2 2 13 7 2 5" xfId="8409"/>
    <cellStyle name="20% - 輔色2 2 2 13 7 2 6" xfId="11601"/>
    <cellStyle name="20% - 輔色2 2 2 13 7 2 6 2" xfId="17625"/>
    <cellStyle name="20% - 輔色2 2 2 13 7 2 6 2 2" xfId="29701"/>
    <cellStyle name="20% - 輔色2 2 2 13 7 2 6 3" xfId="23677"/>
    <cellStyle name="20% - 輔色2 2 2 13 7 2 7" xfId="14613"/>
    <cellStyle name="20% - 輔色2 2 2 13 7 2 7 2" xfId="26689"/>
    <cellStyle name="20% - 輔色2 2 2 13 7 2 8" xfId="20665"/>
    <cellStyle name="20% - 輔色2 2 2 13 7 3" xfId="3478"/>
    <cellStyle name="20% - 輔色2 2 2 13 7 4" xfId="5213"/>
    <cellStyle name="20% - 輔色2 2 2 13 7 4 2" xfId="12497"/>
    <cellStyle name="20% - 輔色2 2 2 13 7 4 2 2" xfId="18521"/>
    <cellStyle name="20% - 輔色2 2 2 13 7 4 2 2 2" xfId="30597"/>
    <cellStyle name="20% - 輔色2 2 2 13 7 4 2 3" xfId="24573"/>
    <cellStyle name="20% - 輔色2 2 2 13 7 4 3" xfId="15509"/>
    <cellStyle name="20% - 輔色2 2 2 13 7 4 3 2" xfId="27585"/>
    <cellStyle name="20% - 輔色2 2 2 13 7 4 4" xfId="21561"/>
    <cellStyle name="20% - 輔色2 2 2 13 7 5" xfId="7052"/>
    <cellStyle name="20% - 輔色2 2 2 13 7 6" xfId="8410"/>
    <cellStyle name="20% - 輔色2 2 2 13 7 7" xfId="10997"/>
    <cellStyle name="20% - 輔色2 2 2 13 7 7 2" xfId="17021"/>
    <cellStyle name="20% - 輔色2 2 2 13 7 7 2 2" xfId="29097"/>
    <cellStyle name="20% - 輔色2 2 2 13 7 7 3" xfId="23073"/>
    <cellStyle name="20% - 輔色2 2 2 13 7 8" xfId="14009"/>
    <cellStyle name="20% - 輔色2 2 2 13 7 8 2" xfId="26085"/>
    <cellStyle name="20% - 輔色2 2 2 13 7 9" xfId="20061"/>
    <cellStyle name="20% - 輔色2 2 2 13 8" xfId="2475"/>
    <cellStyle name="20% - 輔色2 2 2 13 8 2" xfId="3480"/>
    <cellStyle name="20% - 輔色2 2 2 13 8 3" xfId="6377"/>
    <cellStyle name="20% - 輔色2 2 2 13 8 3 2" xfId="13661"/>
    <cellStyle name="20% - 輔色2 2 2 13 8 3 2 2" xfId="19685"/>
    <cellStyle name="20% - 輔色2 2 2 13 8 3 2 2 2" xfId="31761"/>
    <cellStyle name="20% - 輔色2 2 2 13 8 3 2 3" xfId="25737"/>
    <cellStyle name="20% - 輔色2 2 2 13 8 3 3" xfId="16673"/>
    <cellStyle name="20% - 輔色2 2 2 13 8 3 3 2" xfId="28749"/>
    <cellStyle name="20% - 輔色2 2 2 13 8 3 4" xfId="22725"/>
    <cellStyle name="20% - 輔色2 2 2 13 8 4" xfId="7054"/>
    <cellStyle name="20% - 輔色2 2 2 13 8 5" xfId="8408"/>
    <cellStyle name="20% - 輔色2 2 2 13 8 6" xfId="12161"/>
    <cellStyle name="20% - 輔色2 2 2 13 8 6 2" xfId="18185"/>
    <cellStyle name="20% - 輔色2 2 2 13 8 6 2 2" xfId="30261"/>
    <cellStyle name="20% - 輔色2 2 2 13 8 6 3" xfId="24237"/>
    <cellStyle name="20% - 輔色2 2 2 13 8 7" xfId="15173"/>
    <cellStyle name="20% - 輔色2 2 2 13 8 7 2" xfId="27249"/>
    <cellStyle name="20% - 輔色2 2 2 13 8 8" xfId="21225"/>
    <cellStyle name="20% - 輔色2 2 2 13 9" xfId="2584"/>
    <cellStyle name="20% - 輔色2 2 2 13 9 2" xfId="3481"/>
    <cellStyle name="20% - 輔色2 2 2 13 9 3" xfId="8407"/>
    <cellStyle name="20% - 輔色2 2 2 14" xfId="37"/>
    <cellStyle name="20% - 輔色2 2 2 14 10" xfId="2809"/>
    <cellStyle name="20% - 輔色2 2 2 14 10 2" xfId="3482"/>
    <cellStyle name="20% - 輔色2 2 2 14 10 3" xfId="8405"/>
    <cellStyle name="20% - 輔色2 2 2 14 11" xfId="1877"/>
    <cellStyle name="20% - 輔色2 2 2 14 11 2" xfId="3483"/>
    <cellStyle name="20% - 輔色2 2 2 14 11 3" xfId="5780"/>
    <cellStyle name="20% - 輔色2 2 2 14 11 3 2" xfId="13064"/>
    <cellStyle name="20% - 輔色2 2 2 14 11 3 2 2" xfId="19088"/>
    <cellStyle name="20% - 輔色2 2 2 14 11 3 2 2 2" xfId="31164"/>
    <cellStyle name="20% - 輔色2 2 2 14 11 3 2 3" xfId="25140"/>
    <cellStyle name="20% - 輔色2 2 2 14 11 3 3" xfId="16076"/>
    <cellStyle name="20% - 輔色2 2 2 14 11 3 3 2" xfId="28152"/>
    <cellStyle name="20% - 輔色2 2 2 14 11 3 4" xfId="22128"/>
    <cellStyle name="20% - 輔色2 2 2 14 11 4" xfId="7058"/>
    <cellStyle name="20% - 輔色2 2 2 14 11 5" xfId="8403"/>
    <cellStyle name="20% - 輔色2 2 2 14 11 6" xfId="11564"/>
    <cellStyle name="20% - 輔色2 2 2 14 11 6 2" xfId="17588"/>
    <cellStyle name="20% - 輔色2 2 2 14 11 6 2 2" xfId="29664"/>
    <cellStyle name="20% - 輔色2 2 2 14 11 6 3" xfId="23640"/>
    <cellStyle name="20% - 輔色2 2 2 14 11 7" xfId="14576"/>
    <cellStyle name="20% - 輔色2 2 2 14 11 7 2" xfId="26652"/>
    <cellStyle name="20% - 輔色2 2 2 14 11 8" xfId="20628"/>
    <cellStyle name="20% - 輔色2 2 2 14 12" xfId="4891"/>
    <cellStyle name="20% - 輔色2 2 2 14 12 2" xfId="12175"/>
    <cellStyle name="20% - 輔色2 2 2 14 12 2 2" xfId="18199"/>
    <cellStyle name="20% - 輔色2 2 2 14 12 2 2 2" xfId="30275"/>
    <cellStyle name="20% - 輔色2 2 2 14 12 2 3" xfId="24251"/>
    <cellStyle name="20% - 輔色2 2 2 14 12 3" xfId="15187"/>
    <cellStyle name="20% - 輔色2 2 2 14 12 3 2" xfId="27263"/>
    <cellStyle name="20% - 輔色2 2 2 14 12 4" xfId="21239"/>
    <cellStyle name="20% - 輔色2 2 2 14 13" xfId="8406"/>
    <cellStyle name="20% - 輔色2 2 2 14 14" xfId="10660"/>
    <cellStyle name="20% - 輔色2 2 2 14 14 2" xfId="16693"/>
    <cellStyle name="20% - 輔色2 2 2 14 14 2 2" xfId="28769"/>
    <cellStyle name="20% - 輔色2 2 2 14 14 3" xfId="22745"/>
    <cellStyle name="20% - 輔色2 2 2 14 15" xfId="13687"/>
    <cellStyle name="20% - 輔色2 2 2 14 15 2" xfId="25763"/>
    <cellStyle name="20% - 輔色2 2 2 14 16" xfId="19739"/>
    <cellStyle name="20% - 輔色2 2 2 14 2" xfId="108"/>
    <cellStyle name="20% - 輔色2 2 2 14 2 2" xfId="8402"/>
    <cellStyle name="20% - 輔色2 2 2 14 3" xfId="185"/>
    <cellStyle name="20% - 輔色2 2 2 14 3 10" xfId="8397"/>
    <cellStyle name="20% - 輔色2 2 2 14 3 11" xfId="10761"/>
    <cellStyle name="20% - 輔色2 2 2 14 3 11 2" xfId="16785"/>
    <cellStyle name="20% - 輔色2 2 2 14 3 11 2 2" xfId="28861"/>
    <cellStyle name="20% - 輔色2 2 2 14 3 11 3" xfId="22837"/>
    <cellStyle name="20% - 輔色2 2 2 14 3 12" xfId="13773"/>
    <cellStyle name="20% - 輔色2 2 2 14 3 12 2" xfId="25849"/>
    <cellStyle name="20% - 輔色2 2 2 14 3 13" xfId="19825"/>
    <cellStyle name="20% - 輔色2 2 2 14 3 2" xfId="266"/>
    <cellStyle name="20% - 輔色2 2 2 14 3 2 2" xfId="545"/>
    <cellStyle name="20% - 輔色2 2 2 14 3 2 2 2" xfId="1196"/>
    <cellStyle name="20% - 輔色2 2 2 14 3 2 2 2 2" xfId="8391"/>
    <cellStyle name="20% - 輔色2 2 2 14 3 2 2 3" xfId="8394"/>
    <cellStyle name="20% - 輔色2 2 2 14 3 2 3" xfId="8396"/>
    <cellStyle name="20% - 輔色2 2 2 14 3 3" xfId="436"/>
    <cellStyle name="20% - 輔色2 2 2 14 3 3 10" xfId="10911"/>
    <cellStyle name="20% - 輔色2 2 2 14 3 3 10 2" xfId="16935"/>
    <cellStyle name="20% - 輔色2 2 2 14 3 3 10 2 2" xfId="29011"/>
    <cellStyle name="20% - 輔色2 2 2 14 3 3 10 3" xfId="22987"/>
    <cellStyle name="20% - 輔色2 2 2 14 3 3 11" xfId="13923"/>
    <cellStyle name="20% - 輔色2 2 2 14 3 3 11 2" xfId="25999"/>
    <cellStyle name="20% - 輔色2 2 2 14 3 3 12" xfId="19975"/>
    <cellStyle name="20% - 輔色2 2 2 14 3 3 2" xfId="614"/>
    <cellStyle name="20% - 輔色2 2 2 14 3 3 2 2" xfId="1198"/>
    <cellStyle name="20% - 輔色2 2 2 14 3 3 2 2 2" xfId="8388"/>
    <cellStyle name="20% - 輔色2 2 2 14 3 3 2 3" xfId="8389"/>
    <cellStyle name="20% - 輔色2 2 2 14 3 3 3" xfId="1038"/>
    <cellStyle name="20% - 輔色2 2 2 14 3 3 3 2" xfId="2237"/>
    <cellStyle name="20% - 輔色2 2 2 14 3 3 3 2 2" xfId="3485"/>
    <cellStyle name="20% - 輔色2 2 2 14 3 3 3 2 3" xfId="6139"/>
    <cellStyle name="20% - 輔色2 2 2 14 3 3 3 2 3 2" xfId="13423"/>
    <cellStyle name="20% - 輔色2 2 2 14 3 3 3 2 3 2 2" xfId="19447"/>
    <cellStyle name="20% - 輔色2 2 2 14 3 3 3 2 3 2 2 2" xfId="31523"/>
    <cellStyle name="20% - 輔色2 2 2 14 3 3 3 2 3 2 3" xfId="25499"/>
    <cellStyle name="20% - 輔色2 2 2 14 3 3 3 2 3 3" xfId="16435"/>
    <cellStyle name="20% - 輔色2 2 2 14 3 3 3 2 3 3 2" xfId="28511"/>
    <cellStyle name="20% - 輔色2 2 2 14 3 3 3 2 3 4" xfId="22487"/>
    <cellStyle name="20% - 輔色2 2 2 14 3 3 3 2 4" xfId="7068"/>
    <cellStyle name="20% - 輔色2 2 2 14 3 3 3 2 5" xfId="8386"/>
    <cellStyle name="20% - 輔色2 2 2 14 3 3 3 2 6" xfId="11923"/>
    <cellStyle name="20% - 輔色2 2 2 14 3 3 3 2 6 2" xfId="17947"/>
    <cellStyle name="20% - 輔色2 2 2 14 3 3 3 2 6 2 2" xfId="30023"/>
    <cellStyle name="20% - 輔色2 2 2 14 3 3 3 2 6 3" xfId="23999"/>
    <cellStyle name="20% - 輔色2 2 2 14 3 3 3 2 7" xfId="14935"/>
    <cellStyle name="20% - 輔色2 2 2 14 3 3 3 2 7 2" xfId="27011"/>
    <cellStyle name="20% - 輔色2 2 2 14 3 3 3 2 8" xfId="20987"/>
    <cellStyle name="20% - 輔色2 2 2 14 3 3 3 3" xfId="3484"/>
    <cellStyle name="20% - 輔色2 2 2 14 3 3 3 4" xfId="5427"/>
    <cellStyle name="20% - 輔色2 2 2 14 3 3 3 4 2" xfId="12711"/>
    <cellStyle name="20% - 輔色2 2 2 14 3 3 3 4 2 2" xfId="18735"/>
    <cellStyle name="20% - 輔色2 2 2 14 3 3 3 4 2 2 2" xfId="30811"/>
    <cellStyle name="20% - 輔色2 2 2 14 3 3 3 4 2 3" xfId="24787"/>
    <cellStyle name="20% - 輔色2 2 2 14 3 3 3 4 3" xfId="15723"/>
    <cellStyle name="20% - 輔色2 2 2 14 3 3 3 4 3 2" xfId="27799"/>
    <cellStyle name="20% - 輔色2 2 2 14 3 3 3 4 4" xfId="21775"/>
    <cellStyle name="20% - 輔色2 2 2 14 3 3 3 5" xfId="7067"/>
    <cellStyle name="20% - 輔色2 2 2 14 3 3 3 6" xfId="8387"/>
    <cellStyle name="20% - 輔色2 2 2 14 3 3 3 7" xfId="11211"/>
    <cellStyle name="20% - 輔色2 2 2 14 3 3 3 7 2" xfId="17235"/>
    <cellStyle name="20% - 輔色2 2 2 14 3 3 3 7 2 2" xfId="29311"/>
    <cellStyle name="20% - 輔色2 2 2 14 3 3 3 7 3" xfId="23287"/>
    <cellStyle name="20% - 輔色2 2 2 14 3 3 3 8" xfId="14223"/>
    <cellStyle name="20% - 輔色2 2 2 14 3 3 3 8 2" xfId="26299"/>
    <cellStyle name="20% - 輔色2 2 2 14 3 3 3 9" xfId="20275"/>
    <cellStyle name="20% - 輔色2 2 2 14 3 3 4" xfId="1197"/>
    <cellStyle name="20% - 輔色2 2 2 14 3 3 4 2" xfId="2317"/>
    <cellStyle name="20% - 輔色2 2 2 14 3 3 4 2 2" xfId="3486"/>
    <cellStyle name="20% - 輔色2 2 2 14 3 3 4 2 3" xfId="6219"/>
    <cellStyle name="20% - 輔色2 2 2 14 3 3 4 2 3 2" xfId="13503"/>
    <cellStyle name="20% - 輔色2 2 2 14 3 3 4 2 3 2 2" xfId="19527"/>
    <cellStyle name="20% - 輔色2 2 2 14 3 3 4 2 3 2 2 2" xfId="31603"/>
    <cellStyle name="20% - 輔色2 2 2 14 3 3 4 2 3 2 3" xfId="25579"/>
    <cellStyle name="20% - 輔色2 2 2 14 3 3 4 2 3 3" xfId="16515"/>
    <cellStyle name="20% - 輔色2 2 2 14 3 3 4 2 3 3 2" xfId="28591"/>
    <cellStyle name="20% - 輔色2 2 2 14 3 3 4 2 3 4" xfId="22567"/>
    <cellStyle name="20% - 輔色2 2 2 14 3 3 4 2 4" xfId="7070"/>
    <cellStyle name="20% - 輔色2 2 2 14 3 3 4 2 5" xfId="8384"/>
    <cellStyle name="20% - 輔色2 2 2 14 3 3 4 2 6" xfId="12003"/>
    <cellStyle name="20% - 輔色2 2 2 14 3 3 4 2 6 2" xfId="18027"/>
    <cellStyle name="20% - 輔色2 2 2 14 3 3 4 2 6 2 2" xfId="30103"/>
    <cellStyle name="20% - 輔色2 2 2 14 3 3 4 2 6 3" xfId="24079"/>
    <cellStyle name="20% - 輔色2 2 2 14 3 3 4 2 7" xfId="15015"/>
    <cellStyle name="20% - 輔色2 2 2 14 3 3 4 2 7 2" xfId="27091"/>
    <cellStyle name="20% - 輔色2 2 2 14 3 3 4 2 8" xfId="21067"/>
    <cellStyle name="20% - 輔色2 2 2 14 3 3 4 3" xfId="8385"/>
    <cellStyle name="20% - 輔色2 2 2 14 3 3 5" xfId="2597"/>
    <cellStyle name="20% - 輔色2 2 2 14 3 3 5 2" xfId="3487"/>
    <cellStyle name="20% - 輔色2 2 2 14 3 3 5 3" xfId="8382"/>
    <cellStyle name="20% - 輔色2 2 2 14 3 3 6" xfId="2803"/>
    <cellStyle name="20% - 輔色2 2 2 14 3 3 6 2" xfId="3488"/>
    <cellStyle name="20% - 輔色2 2 2 14 3 3 6 3" xfId="8381"/>
    <cellStyle name="20% - 輔色2 2 2 14 3 3 7" xfId="1641"/>
    <cellStyle name="20% - 輔色2 2 2 14 3 3 7 2" xfId="3489"/>
    <cellStyle name="20% - 輔色2 2 2 14 3 3 7 3" xfId="5544"/>
    <cellStyle name="20% - 輔色2 2 2 14 3 3 7 3 2" xfId="12828"/>
    <cellStyle name="20% - 輔色2 2 2 14 3 3 7 3 2 2" xfId="18852"/>
    <cellStyle name="20% - 輔色2 2 2 14 3 3 7 3 2 2 2" xfId="30928"/>
    <cellStyle name="20% - 輔色2 2 2 14 3 3 7 3 2 3" xfId="24904"/>
    <cellStyle name="20% - 輔色2 2 2 14 3 3 7 3 3" xfId="15840"/>
    <cellStyle name="20% - 輔色2 2 2 14 3 3 7 3 3 2" xfId="27916"/>
    <cellStyle name="20% - 輔色2 2 2 14 3 3 7 3 4" xfId="21892"/>
    <cellStyle name="20% - 輔色2 2 2 14 3 3 7 4" xfId="7073"/>
    <cellStyle name="20% - 輔色2 2 2 14 3 3 7 5" xfId="8380"/>
    <cellStyle name="20% - 輔色2 2 2 14 3 3 7 6" xfId="11328"/>
    <cellStyle name="20% - 輔色2 2 2 14 3 3 7 6 2" xfId="17352"/>
    <cellStyle name="20% - 輔色2 2 2 14 3 3 7 6 2 2" xfId="29428"/>
    <cellStyle name="20% - 輔色2 2 2 14 3 3 7 6 3" xfId="23404"/>
    <cellStyle name="20% - 輔色2 2 2 14 3 3 7 7" xfId="14340"/>
    <cellStyle name="20% - 輔色2 2 2 14 3 3 7 7 2" xfId="26416"/>
    <cellStyle name="20% - 輔色2 2 2 14 3 3 7 8" xfId="20392"/>
    <cellStyle name="20% - 輔色2 2 2 14 3 3 8" xfId="5127"/>
    <cellStyle name="20% - 輔色2 2 2 14 3 3 8 2" xfId="12411"/>
    <cellStyle name="20% - 輔色2 2 2 14 3 3 8 2 2" xfId="18435"/>
    <cellStyle name="20% - 輔色2 2 2 14 3 3 8 2 2 2" xfId="30511"/>
    <cellStyle name="20% - 輔色2 2 2 14 3 3 8 2 3" xfId="24487"/>
    <cellStyle name="20% - 輔色2 2 2 14 3 3 8 3" xfId="15423"/>
    <cellStyle name="20% - 輔色2 2 2 14 3 3 8 3 2" xfId="27499"/>
    <cellStyle name="20% - 輔色2 2 2 14 3 3 8 4" xfId="21475"/>
    <cellStyle name="20% - 輔色2 2 2 14 3 3 9" xfId="8390"/>
    <cellStyle name="20% - 輔色2 2 2 14 3 4" xfId="888"/>
    <cellStyle name="20% - 輔色2 2 2 14 3 4 2" xfId="2024"/>
    <cellStyle name="20% - 輔色2 2 2 14 3 4 2 2" xfId="3491"/>
    <cellStyle name="20% - 輔色2 2 2 14 3 4 2 3" xfId="5926"/>
    <cellStyle name="20% - 輔色2 2 2 14 3 4 2 3 2" xfId="13210"/>
    <cellStyle name="20% - 輔色2 2 2 14 3 4 2 3 2 2" xfId="19234"/>
    <cellStyle name="20% - 輔色2 2 2 14 3 4 2 3 2 2 2" xfId="31310"/>
    <cellStyle name="20% - 輔色2 2 2 14 3 4 2 3 2 3" xfId="25286"/>
    <cellStyle name="20% - 輔色2 2 2 14 3 4 2 3 3" xfId="16222"/>
    <cellStyle name="20% - 輔色2 2 2 14 3 4 2 3 3 2" xfId="28298"/>
    <cellStyle name="20% - 輔色2 2 2 14 3 4 2 3 4" xfId="22274"/>
    <cellStyle name="20% - 輔色2 2 2 14 3 4 2 4" xfId="7075"/>
    <cellStyle name="20% - 輔色2 2 2 14 3 4 2 5" xfId="8375"/>
    <cellStyle name="20% - 輔色2 2 2 14 3 4 2 6" xfId="11710"/>
    <cellStyle name="20% - 輔色2 2 2 14 3 4 2 6 2" xfId="17734"/>
    <cellStyle name="20% - 輔色2 2 2 14 3 4 2 6 2 2" xfId="29810"/>
    <cellStyle name="20% - 輔色2 2 2 14 3 4 2 6 3" xfId="23786"/>
    <cellStyle name="20% - 輔色2 2 2 14 3 4 2 7" xfId="14722"/>
    <cellStyle name="20% - 輔色2 2 2 14 3 4 2 7 2" xfId="26798"/>
    <cellStyle name="20% - 輔色2 2 2 14 3 4 2 8" xfId="20774"/>
    <cellStyle name="20% - 輔色2 2 2 14 3 4 3" xfId="3490"/>
    <cellStyle name="20% - 輔色2 2 2 14 3 4 4" xfId="5277"/>
    <cellStyle name="20% - 輔色2 2 2 14 3 4 4 2" xfId="12561"/>
    <cellStyle name="20% - 輔色2 2 2 14 3 4 4 2 2" xfId="18585"/>
    <cellStyle name="20% - 輔色2 2 2 14 3 4 4 2 2 2" xfId="30661"/>
    <cellStyle name="20% - 輔色2 2 2 14 3 4 4 2 3" xfId="24637"/>
    <cellStyle name="20% - 輔色2 2 2 14 3 4 4 3" xfId="15573"/>
    <cellStyle name="20% - 輔色2 2 2 14 3 4 4 3 2" xfId="27649"/>
    <cellStyle name="20% - 輔色2 2 2 14 3 4 4 4" xfId="21625"/>
    <cellStyle name="20% - 輔色2 2 2 14 3 4 5" xfId="7074"/>
    <cellStyle name="20% - 輔色2 2 2 14 3 4 6" xfId="8376"/>
    <cellStyle name="20% - 輔色2 2 2 14 3 4 7" xfId="11061"/>
    <cellStyle name="20% - 輔色2 2 2 14 3 4 7 2" xfId="17085"/>
    <cellStyle name="20% - 輔色2 2 2 14 3 4 7 2 2" xfId="29161"/>
    <cellStyle name="20% - 輔色2 2 2 14 3 4 7 3" xfId="23137"/>
    <cellStyle name="20% - 輔色2 2 2 14 3 4 8" xfId="14073"/>
    <cellStyle name="20% - 輔色2 2 2 14 3 4 8 2" xfId="26149"/>
    <cellStyle name="20% - 輔色2 2 2 14 3 4 9" xfId="20125"/>
    <cellStyle name="20% - 輔色2 2 2 14 3 5" xfId="2126"/>
    <cellStyle name="20% - 輔色2 2 2 14 3 5 2" xfId="3492"/>
    <cellStyle name="20% - 輔色2 2 2 14 3 5 3" xfId="6028"/>
    <cellStyle name="20% - 輔色2 2 2 14 3 5 3 2" xfId="13312"/>
    <cellStyle name="20% - 輔色2 2 2 14 3 5 3 2 2" xfId="19336"/>
    <cellStyle name="20% - 輔色2 2 2 14 3 5 3 2 2 2" xfId="31412"/>
    <cellStyle name="20% - 輔色2 2 2 14 3 5 3 2 3" xfId="25388"/>
    <cellStyle name="20% - 輔色2 2 2 14 3 5 3 3" xfId="16324"/>
    <cellStyle name="20% - 輔色2 2 2 14 3 5 3 3 2" xfId="28400"/>
    <cellStyle name="20% - 輔色2 2 2 14 3 5 3 4" xfId="22376"/>
    <cellStyle name="20% - 輔色2 2 2 14 3 5 4" xfId="7076"/>
    <cellStyle name="20% - 輔色2 2 2 14 3 5 5" xfId="8373"/>
    <cellStyle name="20% - 輔色2 2 2 14 3 5 6" xfId="11812"/>
    <cellStyle name="20% - 輔色2 2 2 14 3 5 6 2" xfId="17836"/>
    <cellStyle name="20% - 輔色2 2 2 14 3 5 6 2 2" xfId="29912"/>
    <cellStyle name="20% - 輔色2 2 2 14 3 5 6 3" xfId="23888"/>
    <cellStyle name="20% - 輔色2 2 2 14 3 5 7" xfId="14824"/>
    <cellStyle name="20% - 輔色2 2 2 14 3 5 7 2" xfId="26900"/>
    <cellStyle name="20% - 輔色2 2 2 14 3 5 8" xfId="20876"/>
    <cellStyle name="20% - 輔色2 2 2 14 3 6" xfId="2595"/>
    <cellStyle name="20% - 輔色2 2 2 14 3 6 2" xfId="3493"/>
    <cellStyle name="20% - 輔色2 2 2 14 3 6 3" xfId="8372"/>
    <cellStyle name="20% - 輔色2 2 2 14 3 7" xfId="2806"/>
    <cellStyle name="20% - 輔色2 2 2 14 3 7 2" xfId="3494"/>
    <cellStyle name="20% - 輔色2 2 2 14 3 7 3" xfId="8370"/>
    <cellStyle name="20% - 輔色2 2 2 14 3 8" xfId="1791"/>
    <cellStyle name="20% - 輔色2 2 2 14 3 8 2" xfId="3495"/>
    <cellStyle name="20% - 輔色2 2 2 14 3 8 3" xfId="5694"/>
    <cellStyle name="20% - 輔色2 2 2 14 3 8 3 2" xfId="12978"/>
    <cellStyle name="20% - 輔色2 2 2 14 3 8 3 2 2" xfId="19002"/>
    <cellStyle name="20% - 輔色2 2 2 14 3 8 3 2 2 2" xfId="31078"/>
    <cellStyle name="20% - 輔色2 2 2 14 3 8 3 2 3" xfId="25054"/>
    <cellStyle name="20% - 輔色2 2 2 14 3 8 3 3" xfId="15990"/>
    <cellStyle name="20% - 輔色2 2 2 14 3 8 3 3 2" xfId="28066"/>
    <cellStyle name="20% - 輔色2 2 2 14 3 8 3 4" xfId="22042"/>
    <cellStyle name="20% - 輔色2 2 2 14 3 8 4" xfId="7079"/>
    <cellStyle name="20% - 輔色2 2 2 14 3 8 5" xfId="8367"/>
    <cellStyle name="20% - 輔色2 2 2 14 3 8 6" xfId="11478"/>
    <cellStyle name="20% - 輔色2 2 2 14 3 8 6 2" xfId="17502"/>
    <cellStyle name="20% - 輔色2 2 2 14 3 8 6 2 2" xfId="29578"/>
    <cellStyle name="20% - 輔色2 2 2 14 3 8 6 3" xfId="23554"/>
    <cellStyle name="20% - 輔色2 2 2 14 3 8 7" xfId="14490"/>
    <cellStyle name="20% - 輔色2 2 2 14 3 8 7 2" xfId="26566"/>
    <cellStyle name="20% - 輔色2 2 2 14 3 8 8" xfId="20542"/>
    <cellStyle name="20% - 輔色2 2 2 14 3 9" xfId="4977"/>
    <cellStyle name="20% - 輔色2 2 2 14 3 9 2" xfId="12261"/>
    <cellStyle name="20% - 輔色2 2 2 14 3 9 2 2" xfId="18285"/>
    <cellStyle name="20% - 輔色2 2 2 14 3 9 2 2 2" xfId="30361"/>
    <cellStyle name="20% - 輔色2 2 2 14 3 9 2 3" xfId="24337"/>
    <cellStyle name="20% - 輔色2 2 2 14 3 9 3" xfId="15273"/>
    <cellStyle name="20% - 輔色2 2 2 14 3 9 3 2" xfId="27349"/>
    <cellStyle name="20% - 輔色2 2 2 14 3 9 4" xfId="21325"/>
    <cellStyle name="20% - 輔色2 2 2 14 4" xfId="200"/>
    <cellStyle name="20% - 輔色2 2 2 14 4 10" xfId="8366"/>
    <cellStyle name="20% - 輔色2 2 2 14 4 11" xfId="10776"/>
    <cellStyle name="20% - 輔色2 2 2 14 4 11 2" xfId="16800"/>
    <cellStyle name="20% - 輔色2 2 2 14 4 11 2 2" xfId="28876"/>
    <cellStyle name="20% - 輔色2 2 2 14 4 11 3" xfId="22852"/>
    <cellStyle name="20% - 輔色2 2 2 14 4 12" xfId="13788"/>
    <cellStyle name="20% - 輔色2 2 2 14 4 12 2" xfId="25864"/>
    <cellStyle name="20% - 輔色2 2 2 14 4 13" xfId="19840"/>
    <cellStyle name="20% - 輔色2 2 2 14 4 2" xfId="267"/>
    <cellStyle name="20% - 輔色2 2 2 14 4 2 2" xfId="546"/>
    <cellStyle name="20% - 輔色2 2 2 14 4 2 2 2" xfId="1199"/>
    <cellStyle name="20% - 輔色2 2 2 14 4 2 2 2 2" xfId="8362"/>
    <cellStyle name="20% - 輔色2 2 2 14 4 2 2 3" xfId="8363"/>
    <cellStyle name="20% - 輔色2 2 2 14 4 2 3" xfId="8365"/>
    <cellStyle name="20% - 輔色2 2 2 14 4 3" xfId="451"/>
    <cellStyle name="20% - 輔色2 2 2 14 4 3 10" xfId="10926"/>
    <cellStyle name="20% - 輔色2 2 2 14 4 3 10 2" xfId="16950"/>
    <cellStyle name="20% - 輔色2 2 2 14 4 3 10 2 2" xfId="29026"/>
    <cellStyle name="20% - 輔色2 2 2 14 4 3 10 3" xfId="23002"/>
    <cellStyle name="20% - 輔色2 2 2 14 4 3 11" xfId="13938"/>
    <cellStyle name="20% - 輔色2 2 2 14 4 3 11 2" xfId="26014"/>
    <cellStyle name="20% - 輔色2 2 2 14 4 3 12" xfId="19990"/>
    <cellStyle name="20% - 輔色2 2 2 14 4 3 2" xfId="610"/>
    <cellStyle name="20% - 輔色2 2 2 14 4 3 2 2" xfId="1201"/>
    <cellStyle name="20% - 輔色2 2 2 14 4 3 2 2 2" xfId="8354"/>
    <cellStyle name="20% - 輔色2 2 2 14 4 3 2 3" xfId="8356"/>
    <cellStyle name="20% - 輔色2 2 2 14 4 3 3" xfId="1053"/>
    <cellStyle name="20% - 輔色2 2 2 14 4 3 3 2" xfId="2252"/>
    <cellStyle name="20% - 輔色2 2 2 14 4 3 3 2 2" xfId="3497"/>
    <cellStyle name="20% - 輔色2 2 2 14 4 3 3 2 3" xfId="6154"/>
    <cellStyle name="20% - 輔色2 2 2 14 4 3 3 2 3 2" xfId="13438"/>
    <cellStyle name="20% - 輔色2 2 2 14 4 3 3 2 3 2 2" xfId="19462"/>
    <cellStyle name="20% - 輔色2 2 2 14 4 3 3 2 3 2 2 2" xfId="31538"/>
    <cellStyle name="20% - 輔色2 2 2 14 4 3 3 2 3 2 3" xfId="25514"/>
    <cellStyle name="20% - 輔色2 2 2 14 4 3 3 2 3 3" xfId="16450"/>
    <cellStyle name="20% - 輔色2 2 2 14 4 3 3 2 3 3 2" xfId="28526"/>
    <cellStyle name="20% - 輔色2 2 2 14 4 3 3 2 3 4" xfId="22502"/>
    <cellStyle name="20% - 輔色2 2 2 14 4 3 3 2 4" xfId="7088"/>
    <cellStyle name="20% - 輔色2 2 2 14 4 3 3 2 5" xfId="8350"/>
    <cellStyle name="20% - 輔色2 2 2 14 4 3 3 2 6" xfId="11938"/>
    <cellStyle name="20% - 輔色2 2 2 14 4 3 3 2 6 2" xfId="17962"/>
    <cellStyle name="20% - 輔色2 2 2 14 4 3 3 2 6 2 2" xfId="30038"/>
    <cellStyle name="20% - 輔色2 2 2 14 4 3 3 2 6 3" xfId="24014"/>
    <cellStyle name="20% - 輔色2 2 2 14 4 3 3 2 7" xfId="14950"/>
    <cellStyle name="20% - 輔色2 2 2 14 4 3 3 2 7 2" xfId="27026"/>
    <cellStyle name="20% - 輔色2 2 2 14 4 3 3 2 8" xfId="21002"/>
    <cellStyle name="20% - 輔色2 2 2 14 4 3 3 3" xfId="3496"/>
    <cellStyle name="20% - 輔色2 2 2 14 4 3 3 4" xfId="5442"/>
    <cellStyle name="20% - 輔色2 2 2 14 4 3 3 4 2" xfId="12726"/>
    <cellStyle name="20% - 輔色2 2 2 14 4 3 3 4 2 2" xfId="18750"/>
    <cellStyle name="20% - 輔色2 2 2 14 4 3 3 4 2 2 2" xfId="30826"/>
    <cellStyle name="20% - 輔色2 2 2 14 4 3 3 4 2 3" xfId="24802"/>
    <cellStyle name="20% - 輔色2 2 2 14 4 3 3 4 3" xfId="15738"/>
    <cellStyle name="20% - 輔色2 2 2 14 4 3 3 4 3 2" xfId="27814"/>
    <cellStyle name="20% - 輔色2 2 2 14 4 3 3 4 4" xfId="21790"/>
    <cellStyle name="20% - 輔色2 2 2 14 4 3 3 5" xfId="7087"/>
    <cellStyle name="20% - 輔色2 2 2 14 4 3 3 6" xfId="8351"/>
    <cellStyle name="20% - 輔色2 2 2 14 4 3 3 7" xfId="11226"/>
    <cellStyle name="20% - 輔色2 2 2 14 4 3 3 7 2" xfId="17250"/>
    <cellStyle name="20% - 輔色2 2 2 14 4 3 3 7 2 2" xfId="29326"/>
    <cellStyle name="20% - 輔色2 2 2 14 4 3 3 7 3" xfId="23302"/>
    <cellStyle name="20% - 輔色2 2 2 14 4 3 3 8" xfId="14238"/>
    <cellStyle name="20% - 輔色2 2 2 14 4 3 3 8 2" xfId="26314"/>
    <cellStyle name="20% - 輔色2 2 2 14 4 3 3 9" xfId="20290"/>
    <cellStyle name="20% - 輔色2 2 2 14 4 3 4" xfId="1200"/>
    <cellStyle name="20% - 輔色2 2 2 14 4 3 4 2" xfId="2423"/>
    <cellStyle name="20% - 輔色2 2 2 14 4 3 4 2 2" xfId="3498"/>
    <cellStyle name="20% - 輔色2 2 2 14 4 3 4 2 3" xfId="6325"/>
    <cellStyle name="20% - 輔色2 2 2 14 4 3 4 2 3 2" xfId="13609"/>
    <cellStyle name="20% - 輔色2 2 2 14 4 3 4 2 3 2 2" xfId="19633"/>
    <cellStyle name="20% - 輔色2 2 2 14 4 3 4 2 3 2 2 2" xfId="31709"/>
    <cellStyle name="20% - 輔色2 2 2 14 4 3 4 2 3 2 3" xfId="25685"/>
    <cellStyle name="20% - 輔色2 2 2 14 4 3 4 2 3 3" xfId="16621"/>
    <cellStyle name="20% - 輔色2 2 2 14 4 3 4 2 3 3 2" xfId="28697"/>
    <cellStyle name="20% - 輔色2 2 2 14 4 3 4 2 3 4" xfId="22673"/>
    <cellStyle name="20% - 輔色2 2 2 14 4 3 4 2 4" xfId="7090"/>
    <cellStyle name="20% - 輔色2 2 2 14 4 3 4 2 5" xfId="8348"/>
    <cellStyle name="20% - 輔色2 2 2 14 4 3 4 2 6" xfId="12109"/>
    <cellStyle name="20% - 輔色2 2 2 14 4 3 4 2 6 2" xfId="18133"/>
    <cellStyle name="20% - 輔色2 2 2 14 4 3 4 2 6 2 2" xfId="30209"/>
    <cellStyle name="20% - 輔色2 2 2 14 4 3 4 2 6 3" xfId="24185"/>
    <cellStyle name="20% - 輔色2 2 2 14 4 3 4 2 7" xfId="15121"/>
    <cellStyle name="20% - 輔色2 2 2 14 4 3 4 2 7 2" xfId="27197"/>
    <cellStyle name="20% - 輔色2 2 2 14 4 3 4 2 8" xfId="21173"/>
    <cellStyle name="20% - 輔色2 2 2 14 4 3 4 3" xfId="8349"/>
    <cellStyle name="20% - 輔色2 2 2 14 4 3 5" xfId="2600"/>
    <cellStyle name="20% - 輔色2 2 2 14 4 3 5 2" xfId="3499"/>
    <cellStyle name="20% - 輔色2 2 2 14 4 3 5 3" xfId="8347"/>
    <cellStyle name="20% - 輔色2 2 2 14 4 3 6" xfId="2798"/>
    <cellStyle name="20% - 輔色2 2 2 14 4 3 6 2" xfId="3500"/>
    <cellStyle name="20% - 輔色2 2 2 14 4 3 6 3" xfId="8346"/>
    <cellStyle name="20% - 輔色2 2 2 14 4 3 7" xfId="1626"/>
    <cellStyle name="20% - 輔色2 2 2 14 4 3 7 2" xfId="3501"/>
    <cellStyle name="20% - 輔色2 2 2 14 4 3 7 3" xfId="5529"/>
    <cellStyle name="20% - 輔色2 2 2 14 4 3 7 3 2" xfId="12813"/>
    <cellStyle name="20% - 輔色2 2 2 14 4 3 7 3 2 2" xfId="18837"/>
    <cellStyle name="20% - 輔色2 2 2 14 4 3 7 3 2 2 2" xfId="30913"/>
    <cellStyle name="20% - 輔色2 2 2 14 4 3 7 3 2 3" xfId="24889"/>
    <cellStyle name="20% - 輔色2 2 2 14 4 3 7 3 3" xfId="15825"/>
    <cellStyle name="20% - 輔色2 2 2 14 4 3 7 3 3 2" xfId="27901"/>
    <cellStyle name="20% - 輔色2 2 2 14 4 3 7 3 4" xfId="21877"/>
    <cellStyle name="20% - 輔色2 2 2 14 4 3 7 4" xfId="7093"/>
    <cellStyle name="20% - 輔色2 2 2 14 4 3 7 5" xfId="8345"/>
    <cellStyle name="20% - 輔色2 2 2 14 4 3 7 6" xfId="11313"/>
    <cellStyle name="20% - 輔色2 2 2 14 4 3 7 6 2" xfId="17337"/>
    <cellStyle name="20% - 輔色2 2 2 14 4 3 7 6 2 2" xfId="29413"/>
    <cellStyle name="20% - 輔色2 2 2 14 4 3 7 6 3" xfId="23389"/>
    <cellStyle name="20% - 輔色2 2 2 14 4 3 7 7" xfId="14325"/>
    <cellStyle name="20% - 輔色2 2 2 14 4 3 7 7 2" xfId="26401"/>
    <cellStyle name="20% - 輔色2 2 2 14 4 3 7 8" xfId="20377"/>
    <cellStyle name="20% - 輔色2 2 2 14 4 3 8" xfId="5142"/>
    <cellStyle name="20% - 輔色2 2 2 14 4 3 8 2" xfId="12426"/>
    <cellStyle name="20% - 輔色2 2 2 14 4 3 8 2 2" xfId="18450"/>
    <cellStyle name="20% - 輔色2 2 2 14 4 3 8 2 2 2" xfId="30526"/>
    <cellStyle name="20% - 輔色2 2 2 14 4 3 8 2 3" xfId="24502"/>
    <cellStyle name="20% - 輔色2 2 2 14 4 3 8 3" xfId="15438"/>
    <cellStyle name="20% - 輔色2 2 2 14 4 3 8 3 2" xfId="27514"/>
    <cellStyle name="20% - 輔色2 2 2 14 4 3 8 4" xfId="21490"/>
    <cellStyle name="20% - 輔色2 2 2 14 4 3 9" xfId="8357"/>
    <cellStyle name="20% - 輔色2 2 2 14 4 4" xfId="903"/>
    <cellStyle name="20% - 輔色2 2 2 14 4 4 2" xfId="2039"/>
    <cellStyle name="20% - 輔色2 2 2 14 4 4 2 2" xfId="3503"/>
    <cellStyle name="20% - 輔色2 2 2 14 4 4 2 3" xfId="5941"/>
    <cellStyle name="20% - 輔色2 2 2 14 4 4 2 3 2" xfId="13225"/>
    <cellStyle name="20% - 輔色2 2 2 14 4 4 2 3 2 2" xfId="19249"/>
    <cellStyle name="20% - 輔色2 2 2 14 4 4 2 3 2 2 2" xfId="31325"/>
    <cellStyle name="20% - 輔色2 2 2 14 4 4 2 3 2 3" xfId="25301"/>
    <cellStyle name="20% - 輔色2 2 2 14 4 4 2 3 3" xfId="16237"/>
    <cellStyle name="20% - 輔色2 2 2 14 4 4 2 3 3 2" xfId="28313"/>
    <cellStyle name="20% - 輔色2 2 2 14 4 4 2 3 4" xfId="22289"/>
    <cellStyle name="20% - 輔色2 2 2 14 4 4 2 4" xfId="7095"/>
    <cellStyle name="20% - 輔色2 2 2 14 4 4 2 5" xfId="8342"/>
    <cellStyle name="20% - 輔色2 2 2 14 4 4 2 6" xfId="11725"/>
    <cellStyle name="20% - 輔色2 2 2 14 4 4 2 6 2" xfId="17749"/>
    <cellStyle name="20% - 輔色2 2 2 14 4 4 2 6 2 2" xfId="29825"/>
    <cellStyle name="20% - 輔色2 2 2 14 4 4 2 6 3" xfId="23801"/>
    <cellStyle name="20% - 輔色2 2 2 14 4 4 2 7" xfId="14737"/>
    <cellStyle name="20% - 輔色2 2 2 14 4 4 2 7 2" xfId="26813"/>
    <cellStyle name="20% - 輔色2 2 2 14 4 4 2 8" xfId="20789"/>
    <cellStyle name="20% - 輔色2 2 2 14 4 4 3" xfId="3502"/>
    <cellStyle name="20% - 輔色2 2 2 14 4 4 4" xfId="5292"/>
    <cellStyle name="20% - 輔色2 2 2 14 4 4 4 2" xfId="12576"/>
    <cellStyle name="20% - 輔色2 2 2 14 4 4 4 2 2" xfId="18600"/>
    <cellStyle name="20% - 輔色2 2 2 14 4 4 4 2 2 2" xfId="30676"/>
    <cellStyle name="20% - 輔色2 2 2 14 4 4 4 2 3" xfId="24652"/>
    <cellStyle name="20% - 輔色2 2 2 14 4 4 4 3" xfId="15588"/>
    <cellStyle name="20% - 輔色2 2 2 14 4 4 4 3 2" xfId="27664"/>
    <cellStyle name="20% - 輔色2 2 2 14 4 4 4 4" xfId="21640"/>
    <cellStyle name="20% - 輔色2 2 2 14 4 4 5" xfId="7094"/>
    <cellStyle name="20% - 輔色2 2 2 14 4 4 6" xfId="8343"/>
    <cellStyle name="20% - 輔色2 2 2 14 4 4 7" xfId="11076"/>
    <cellStyle name="20% - 輔色2 2 2 14 4 4 7 2" xfId="17100"/>
    <cellStyle name="20% - 輔色2 2 2 14 4 4 7 2 2" xfId="29176"/>
    <cellStyle name="20% - 輔色2 2 2 14 4 4 7 3" xfId="23152"/>
    <cellStyle name="20% - 輔色2 2 2 14 4 4 8" xfId="14088"/>
    <cellStyle name="20% - 輔色2 2 2 14 4 4 8 2" xfId="26164"/>
    <cellStyle name="20% - 輔色2 2 2 14 4 4 9" xfId="20140"/>
    <cellStyle name="20% - 輔色2 2 2 14 4 5" xfId="2123"/>
    <cellStyle name="20% - 輔色2 2 2 14 4 5 2" xfId="3504"/>
    <cellStyle name="20% - 輔色2 2 2 14 4 5 3" xfId="6025"/>
    <cellStyle name="20% - 輔色2 2 2 14 4 5 3 2" xfId="13309"/>
    <cellStyle name="20% - 輔色2 2 2 14 4 5 3 2 2" xfId="19333"/>
    <cellStyle name="20% - 輔色2 2 2 14 4 5 3 2 2 2" xfId="31409"/>
    <cellStyle name="20% - 輔色2 2 2 14 4 5 3 2 3" xfId="25385"/>
    <cellStyle name="20% - 輔色2 2 2 14 4 5 3 3" xfId="16321"/>
    <cellStyle name="20% - 輔色2 2 2 14 4 5 3 3 2" xfId="28397"/>
    <cellStyle name="20% - 輔色2 2 2 14 4 5 3 4" xfId="22373"/>
    <cellStyle name="20% - 輔色2 2 2 14 4 5 4" xfId="7096"/>
    <cellStyle name="20% - 輔色2 2 2 14 4 5 5" xfId="8337"/>
    <cellStyle name="20% - 輔色2 2 2 14 4 5 6" xfId="11809"/>
    <cellStyle name="20% - 輔色2 2 2 14 4 5 6 2" xfId="17833"/>
    <cellStyle name="20% - 輔色2 2 2 14 4 5 6 2 2" xfId="29909"/>
    <cellStyle name="20% - 輔色2 2 2 14 4 5 6 3" xfId="23885"/>
    <cellStyle name="20% - 輔色2 2 2 14 4 5 7" xfId="14821"/>
    <cellStyle name="20% - 輔色2 2 2 14 4 5 7 2" xfId="26897"/>
    <cellStyle name="20% - 輔色2 2 2 14 4 5 8" xfId="20873"/>
    <cellStyle name="20% - 輔色2 2 2 14 4 6" xfId="2599"/>
    <cellStyle name="20% - 輔色2 2 2 14 4 6 2" xfId="3505"/>
    <cellStyle name="20% - 輔色2 2 2 14 4 6 3" xfId="8336"/>
    <cellStyle name="20% - 輔色2 2 2 14 4 7" xfId="2801"/>
    <cellStyle name="20% - 輔色2 2 2 14 4 7 2" xfId="3506"/>
    <cellStyle name="20% - 輔色2 2 2 14 4 7 3" xfId="8334"/>
    <cellStyle name="20% - 輔色2 2 2 14 4 8" xfId="1776"/>
    <cellStyle name="20% - 輔色2 2 2 14 4 8 2" xfId="3507"/>
    <cellStyle name="20% - 輔色2 2 2 14 4 8 3" xfId="5679"/>
    <cellStyle name="20% - 輔色2 2 2 14 4 8 3 2" xfId="12963"/>
    <cellStyle name="20% - 輔色2 2 2 14 4 8 3 2 2" xfId="18987"/>
    <cellStyle name="20% - 輔色2 2 2 14 4 8 3 2 2 2" xfId="31063"/>
    <cellStyle name="20% - 輔色2 2 2 14 4 8 3 2 3" xfId="25039"/>
    <cellStyle name="20% - 輔色2 2 2 14 4 8 3 3" xfId="15975"/>
    <cellStyle name="20% - 輔色2 2 2 14 4 8 3 3 2" xfId="28051"/>
    <cellStyle name="20% - 輔色2 2 2 14 4 8 3 4" xfId="22027"/>
    <cellStyle name="20% - 輔色2 2 2 14 4 8 4" xfId="7099"/>
    <cellStyle name="20% - 輔色2 2 2 14 4 8 5" xfId="8331"/>
    <cellStyle name="20% - 輔色2 2 2 14 4 8 6" xfId="11463"/>
    <cellStyle name="20% - 輔色2 2 2 14 4 8 6 2" xfId="17487"/>
    <cellStyle name="20% - 輔色2 2 2 14 4 8 6 2 2" xfId="29563"/>
    <cellStyle name="20% - 輔色2 2 2 14 4 8 6 3" xfId="23539"/>
    <cellStyle name="20% - 輔色2 2 2 14 4 8 7" xfId="14475"/>
    <cellStyle name="20% - 輔色2 2 2 14 4 8 7 2" xfId="26551"/>
    <cellStyle name="20% - 輔色2 2 2 14 4 8 8" xfId="20527"/>
    <cellStyle name="20% - 輔色2 2 2 14 4 9" xfId="4992"/>
    <cellStyle name="20% - 輔色2 2 2 14 4 9 2" xfId="12276"/>
    <cellStyle name="20% - 輔色2 2 2 14 4 9 2 2" xfId="18300"/>
    <cellStyle name="20% - 輔色2 2 2 14 4 9 2 2 2" xfId="30376"/>
    <cellStyle name="20% - 輔色2 2 2 14 4 9 2 3" xfId="24352"/>
    <cellStyle name="20% - 輔色2 2 2 14 4 9 3" xfId="15288"/>
    <cellStyle name="20% - 輔色2 2 2 14 4 9 3 2" xfId="27364"/>
    <cellStyle name="20% - 輔色2 2 2 14 4 9 4" xfId="21340"/>
    <cellStyle name="20% - 輔色2 2 2 14 5" xfId="350"/>
    <cellStyle name="20% - 輔色2 2 2 14 5 10" xfId="10825"/>
    <cellStyle name="20% - 輔色2 2 2 14 5 10 2" xfId="16849"/>
    <cellStyle name="20% - 輔色2 2 2 14 5 10 2 2" xfId="28925"/>
    <cellStyle name="20% - 輔色2 2 2 14 5 10 3" xfId="22901"/>
    <cellStyle name="20% - 輔色2 2 2 14 5 11" xfId="13837"/>
    <cellStyle name="20% - 輔色2 2 2 14 5 11 2" xfId="25913"/>
    <cellStyle name="20% - 輔色2 2 2 14 5 12" xfId="19889"/>
    <cellStyle name="20% - 輔色2 2 2 14 5 2" xfId="543"/>
    <cellStyle name="20% - 輔色2 2 2 14 5 2 2" xfId="1203"/>
    <cellStyle name="20% - 輔色2 2 2 14 5 2 2 2" xfId="8328"/>
    <cellStyle name="20% - 輔色2 2 2 14 5 2 3" xfId="8329"/>
    <cellStyle name="20% - 輔色2 2 2 14 5 3" xfId="952"/>
    <cellStyle name="20% - 輔色2 2 2 14 5 3 2" xfId="2151"/>
    <cellStyle name="20% - 輔色2 2 2 14 5 3 2 2" xfId="3509"/>
    <cellStyle name="20% - 輔色2 2 2 14 5 3 2 3" xfId="6053"/>
    <cellStyle name="20% - 輔色2 2 2 14 5 3 2 3 2" xfId="13337"/>
    <cellStyle name="20% - 輔色2 2 2 14 5 3 2 3 2 2" xfId="19361"/>
    <cellStyle name="20% - 輔色2 2 2 14 5 3 2 3 2 2 2" xfId="31437"/>
    <cellStyle name="20% - 輔色2 2 2 14 5 3 2 3 2 3" xfId="25413"/>
    <cellStyle name="20% - 輔色2 2 2 14 5 3 2 3 3" xfId="16349"/>
    <cellStyle name="20% - 輔色2 2 2 14 5 3 2 3 3 2" xfId="28425"/>
    <cellStyle name="20% - 輔色2 2 2 14 5 3 2 3 4" xfId="22401"/>
    <cellStyle name="20% - 輔色2 2 2 14 5 3 2 4" xfId="7104"/>
    <cellStyle name="20% - 輔色2 2 2 14 5 3 2 5" xfId="8326"/>
    <cellStyle name="20% - 輔色2 2 2 14 5 3 2 6" xfId="11837"/>
    <cellStyle name="20% - 輔色2 2 2 14 5 3 2 6 2" xfId="17861"/>
    <cellStyle name="20% - 輔色2 2 2 14 5 3 2 6 2 2" xfId="29937"/>
    <cellStyle name="20% - 輔色2 2 2 14 5 3 2 6 3" xfId="23913"/>
    <cellStyle name="20% - 輔色2 2 2 14 5 3 2 7" xfId="14849"/>
    <cellStyle name="20% - 輔色2 2 2 14 5 3 2 7 2" xfId="26925"/>
    <cellStyle name="20% - 輔色2 2 2 14 5 3 2 8" xfId="20901"/>
    <cellStyle name="20% - 輔色2 2 2 14 5 3 3" xfId="3508"/>
    <cellStyle name="20% - 輔色2 2 2 14 5 3 4" xfId="5341"/>
    <cellStyle name="20% - 輔色2 2 2 14 5 3 4 2" xfId="12625"/>
    <cellStyle name="20% - 輔色2 2 2 14 5 3 4 2 2" xfId="18649"/>
    <cellStyle name="20% - 輔色2 2 2 14 5 3 4 2 2 2" xfId="30725"/>
    <cellStyle name="20% - 輔色2 2 2 14 5 3 4 2 3" xfId="24701"/>
    <cellStyle name="20% - 輔色2 2 2 14 5 3 4 3" xfId="15637"/>
    <cellStyle name="20% - 輔色2 2 2 14 5 3 4 3 2" xfId="27713"/>
    <cellStyle name="20% - 輔色2 2 2 14 5 3 4 4" xfId="21689"/>
    <cellStyle name="20% - 輔色2 2 2 14 5 3 5" xfId="7103"/>
    <cellStyle name="20% - 輔色2 2 2 14 5 3 6" xfId="8327"/>
    <cellStyle name="20% - 輔色2 2 2 14 5 3 7" xfId="11125"/>
    <cellStyle name="20% - 輔色2 2 2 14 5 3 7 2" xfId="17149"/>
    <cellStyle name="20% - 輔色2 2 2 14 5 3 7 2 2" xfId="29225"/>
    <cellStyle name="20% - 輔色2 2 2 14 5 3 7 3" xfId="23201"/>
    <cellStyle name="20% - 輔色2 2 2 14 5 3 8" xfId="14137"/>
    <cellStyle name="20% - 輔色2 2 2 14 5 3 8 2" xfId="26213"/>
    <cellStyle name="20% - 輔色2 2 2 14 5 3 9" xfId="20189"/>
    <cellStyle name="20% - 輔色2 2 2 14 5 4" xfId="1202"/>
    <cellStyle name="20% - 輔色2 2 2 14 5 4 2" xfId="2336"/>
    <cellStyle name="20% - 輔色2 2 2 14 5 4 2 2" xfId="3510"/>
    <cellStyle name="20% - 輔色2 2 2 14 5 4 2 3" xfId="6238"/>
    <cellStyle name="20% - 輔色2 2 2 14 5 4 2 3 2" xfId="13522"/>
    <cellStyle name="20% - 輔色2 2 2 14 5 4 2 3 2 2" xfId="19546"/>
    <cellStyle name="20% - 輔色2 2 2 14 5 4 2 3 2 2 2" xfId="31622"/>
    <cellStyle name="20% - 輔色2 2 2 14 5 4 2 3 2 3" xfId="25598"/>
    <cellStyle name="20% - 輔色2 2 2 14 5 4 2 3 3" xfId="16534"/>
    <cellStyle name="20% - 輔色2 2 2 14 5 4 2 3 3 2" xfId="28610"/>
    <cellStyle name="20% - 輔色2 2 2 14 5 4 2 3 4" xfId="22586"/>
    <cellStyle name="20% - 輔色2 2 2 14 5 4 2 4" xfId="7106"/>
    <cellStyle name="20% - 輔色2 2 2 14 5 4 2 5" xfId="8324"/>
    <cellStyle name="20% - 輔色2 2 2 14 5 4 2 6" xfId="12022"/>
    <cellStyle name="20% - 輔色2 2 2 14 5 4 2 6 2" xfId="18046"/>
    <cellStyle name="20% - 輔色2 2 2 14 5 4 2 6 2 2" xfId="30122"/>
    <cellStyle name="20% - 輔色2 2 2 14 5 4 2 6 3" xfId="24098"/>
    <cellStyle name="20% - 輔色2 2 2 14 5 4 2 7" xfId="15034"/>
    <cellStyle name="20% - 輔色2 2 2 14 5 4 2 7 2" xfId="27110"/>
    <cellStyle name="20% - 輔色2 2 2 14 5 4 2 8" xfId="21086"/>
    <cellStyle name="20% - 輔色2 2 2 14 5 4 3" xfId="8325"/>
    <cellStyle name="20% - 輔色2 2 2 14 5 5" xfId="2602"/>
    <cellStyle name="20% - 輔色2 2 2 14 5 5 2" xfId="3511"/>
    <cellStyle name="20% - 輔色2 2 2 14 5 5 3" xfId="8322"/>
    <cellStyle name="20% - 輔色2 2 2 14 5 6" xfId="2796"/>
    <cellStyle name="20% - 輔色2 2 2 14 5 6 2" xfId="3512"/>
    <cellStyle name="20% - 輔色2 2 2 14 5 6 3" xfId="8321"/>
    <cellStyle name="20% - 輔色2 2 2 14 5 7" xfId="1727"/>
    <cellStyle name="20% - 輔色2 2 2 14 5 7 2" xfId="3513"/>
    <cellStyle name="20% - 輔色2 2 2 14 5 7 3" xfId="5630"/>
    <cellStyle name="20% - 輔色2 2 2 14 5 7 3 2" xfId="12914"/>
    <cellStyle name="20% - 輔色2 2 2 14 5 7 3 2 2" xfId="18938"/>
    <cellStyle name="20% - 輔色2 2 2 14 5 7 3 2 2 2" xfId="31014"/>
    <cellStyle name="20% - 輔色2 2 2 14 5 7 3 2 3" xfId="24990"/>
    <cellStyle name="20% - 輔色2 2 2 14 5 7 3 3" xfId="15926"/>
    <cellStyle name="20% - 輔色2 2 2 14 5 7 3 3 2" xfId="28002"/>
    <cellStyle name="20% - 輔色2 2 2 14 5 7 3 4" xfId="21978"/>
    <cellStyle name="20% - 輔色2 2 2 14 5 7 4" xfId="7109"/>
    <cellStyle name="20% - 輔色2 2 2 14 5 7 5" xfId="8320"/>
    <cellStyle name="20% - 輔色2 2 2 14 5 7 6" xfId="11414"/>
    <cellStyle name="20% - 輔色2 2 2 14 5 7 6 2" xfId="17438"/>
    <cellStyle name="20% - 輔色2 2 2 14 5 7 6 2 2" xfId="29514"/>
    <cellStyle name="20% - 輔色2 2 2 14 5 7 6 3" xfId="23490"/>
    <cellStyle name="20% - 輔色2 2 2 14 5 7 7" xfId="14426"/>
    <cellStyle name="20% - 輔色2 2 2 14 5 7 7 2" xfId="26502"/>
    <cellStyle name="20% - 輔色2 2 2 14 5 7 8" xfId="20478"/>
    <cellStyle name="20% - 輔色2 2 2 14 5 8" xfId="5041"/>
    <cellStyle name="20% - 輔色2 2 2 14 5 8 2" xfId="12325"/>
    <cellStyle name="20% - 輔色2 2 2 14 5 8 2 2" xfId="18349"/>
    <cellStyle name="20% - 輔色2 2 2 14 5 8 2 2 2" xfId="30425"/>
    <cellStyle name="20% - 輔色2 2 2 14 5 8 2 3" xfId="24401"/>
    <cellStyle name="20% - 輔色2 2 2 14 5 8 3" xfId="15337"/>
    <cellStyle name="20% - 輔色2 2 2 14 5 8 3 2" xfId="27413"/>
    <cellStyle name="20% - 輔色2 2 2 14 5 8 4" xfId="21389"/>
    <cellStyle name="20% - 輔色2 2 2 14 5 9" xfId="8330"/>
    <cellStyle name="20% - 輔色2 2 2 14 6" xfId="621"/>
    <cellStyle name="20% - 輔色2 2 2 14 6 2" xfId="1204"/>
    <cellStyle name="20% - 輔色2 2 2 14 6 2 2" xfId="8315"/>
    <cellStyle name="20% - 輔色2 2 2 14 6 3" xfId="8316"/>
    <cellStyle name="20% - 輔色2 2 2 14 7" xfId="802"/>
    <cellStyle name="20% - 輔色2 2 2 14 7 2" xfId="1893"/>
    <cellStyle name="20% - 輔色2 2 2 14 7 2 2" xfId="3515"/>
    <cellStyle name="20% - 輔色2 2 2 14 7 2 3" xfId="5795"/>
    <cellStyle name="20% - 輔色2 2 2 14 7 2 3 2" xfId="13079"/>
    <cellStyle name="20% - 輔色2 2 2 14 7 2 3 2 2" xfId="19103"/>
    <cellStyle name="20% - 輔色2 2 2 14 7 2 3 2 2 2" xfId="31179"/>
    <cellStyle name="20% - 輔色2 2 2 14 7 2 3 2 3" xfId="25155"/>
    <cellStyle name="20% - 輔色2 2 2 14 7 2 3 3" xfId="16091"/>
    <cellStyle name="20% - 輔色2 2 2 14 7 2 3 3 2" xfId="28167"/>
    <cellStyle name="20% - 輔色2 2 2 14 7 2 3 4" xfId="22143"/>
    <cellStyle name="20% - 輔色2 2 2 14 7 2 4" xfId="7113"/>
    <cellStyle name="20% - 輔色2 2 2 14 7 2 5" xfId="8312"/>
    <cellStyle name="20% - 輔色2 2 2 14 7 2 6" xfId="11579"/>
    <cellStyle name="20% - 輔色2 2 2 14 7 2 6 2" xfId="17603"/>
    <cellStyle name="20% - 輔色2 2 2 14 7 2 6 2 2" xfId="29679"/>
    <cellStyle name="20% - 輔色2 2 2 14 7 2 6 3" xfId="23655"/>
    <cellStyle name="20% - 輔色2 2 2 14 7 2 7" xfId="14591"/>
    <cellStyle name="20% - 輔色2 2 2 14 7 2 7 2" xfId="26667"/>
    <cellStyle name="20% - 輔色2 2 2 14 7 2 8" xfId="20643"/>
    <cellStyle name="20% - 輔色2 2 2 14 7 3" xfId="3514"/>
    <cellStyle name="20% - 輔色2 2 2 14 7 4" xfId="5191"/>
    <cellStyle name="20% - 輔色2 2 2 14 7 4 2" xfId="12475"/>
    <cellStyle name="20% - 輔色2 2 2 14 7 4 2 2" xfId="18499"/>
    <cellStyle name="20% - 輔色2 2 2 14 7 4 2 2 2" xfId="30575"/>
    <cellStyle name="20% - 輔色2 2 2 14 7 4 2 3" xfId="24551"/>
    <cellStyle name="20% - 輔色2 2 2 14 7 4 3" xfId="15487"/>
    <cellStyle name="20% - 輔色2 2 2 14 7 4 3 2" xfId="27563"/>
    <cellStyle name="20% - 輔色2 2 2 14 7 4 4" xfId="21539"/>
    <cellStyle name="20% - 輔色2 2 2 14 7 5" xfId="7112"/>
    <cellStyle name="20% - 輔色2 2 2 14 7 6" xfId="8313"/>
    <cellStyle name="20% - 輔色2 2 2 14 7 7" xfId="10975"/>
    <cellStyle name="20% - 輔色2 2 2 14 7 7 2" xfId="16999"/>
    <cellStyle name="20% - 輔色2 2 2 14 7 7 2 2" xfId="29075"/>
    <cellStyle name="20% - 輔色2 2 2 14 7 7 3" xfId="23051"/>
    <cellStyle name="20% - 輔色2 2 2 14 7 8" xfId="13987"/>
    <cellStyle name="20% - 輔色2 2 2 14 7 8 2" xfId="26063"/>
    <cellStyle name="20% - 輔色2 2 2 14 7 9" xfId="20039"/>
    <cellStyle name="20% - 輔色2 2 2 14 8" xfId="2414"/>
    <cellStyle name="20% - 輔色2 2 2 14 8 2" xfId="3516"/>
    <cellStyle name="20% - 輔色2 2 2 14 8 3" xfId="6316"/>
    <cellStyle name="20% - 輔色2 2 2 14 8 3 2" xfId="13600"/>
    <cellStyle name="20% - 輔色2 2 2 14 8 3 2 2" xfId="19624"/>
    <cellStyle name="20% - 輔色2 2 2 14 8 3 2 2 2" xfId="31700"/>
    <cellStyle name="20% - 輔色2 2 2 14 8 3 2 3" xfId="25676"/>
    <cellStyle name="20% - 輔色2 2 2 14 8 3 3" xfId="16612"/>
    <cellStyle name="20% - 輔色2 2 2 14 8 3 3 2" xfId="28688"/>
    <cellStyle name="20% - 輔色2 2 2 14 8 3 4" xfId="22664"/>
    <cellStyle name="20% - 輔色2 2 2 14 8 4" xfId="7114"/>
    <cellStyle name="20% - 輔色2 2 2 14 8 5" xfId="8310"/>
    <cellStyle name="20% - 輔色2 2 2 14 8 6" xfId="12100"/>
    <cellStyle name="20% - 輔色2 2 2 14 8 6 2" xfId="18124"/>
    <cellStyle name="20% - 輔色2 2 2 14 8 6 2 2" xfId="30200"/>
    <cellStyle name="20% - 輔色2 2 2 14 8 6 3" xfId="24176"/>
    <cellStyle name="20% - 輔色2 2 2 14 8 7" xfId="15112"/>
    <cellStyle name="20% - 輔色2 2 2 14 8 7 2" xfId="27188"/>
    <cellStyle name="20% - 輔色2 2 2 14 8 8" xfId="21164"/>
    <cellStyle name="20% - 輔色2 2 2 14 9" xfId="2594"/>
    <cellStyle name="20% - 輔色2 2 2 14 9 2" xfId="3517"/>
    <cellStyle name="20% - 輔色2 2 2 14 9 3" xfId="8307"/>
    <cellStyle name="20% - 輔色2 2 2 15" xfId="62"/>
    <cellStyle name="20% - 輔色2 2 2 15 10" xfId="2793"/>
    <cellStyle name="20% - 輔色2 2 2 15 10 2" xfId="3518"/>
    <cellStyle name="20% - 輔色2 2 2 15 10 3" xfId="8305"/>
    <cellStyle name="20% - 輔色2 2 2 15 11" xfId="1854"/>
    <cellStyle name="20% - 輔色2 2 2 15 11 2" xfId="3519"/>
    <cellStyle name="20% - 輔色2 2 2 15 11 3" xfId="5757"/>
    <cellStyle name="20% - 輔色2 2 2 15 11 3 2" xfId="13041"/>
    <cellStyle name="20% - 輔色2 2 2 15 11 3 2 2" xfId="19065"/>
    <cellStyle name="20% - 輔色2 2 2 15 11 3 2 2 2" xfId="31141"/>
    <cellStyle name="20% - 輔色2 2 2 15 11 3 2 3" xfId="25117"/>
    <cellStyle name="20% - 輔色2 2 2 15 11 3 3" xfId="16053"/>
    <cellStyle name="20% - 輔色2 2 2 15 11 3 3 2" xfId="28129"/>
    <cellStyle name="20% - 輔色2 2 2 15 11 3 4" xfId="22105"/>
    <cellStyle name="20% - 輔色2 2 2 15 11 4" xfId="7118"/>
    <cellStyle name="20% - 輔色2 2 2 15 11 5" xfId="8303"/>
    <cellStyle name="20% - 輔色2 2 2 15 11 6" xfId="11541"/>
    <cellStyle name="20% - 輔色2 2 2 15 11 6 2" xfId="17565"/>
    <cellStyle name="20% - 輔色2 2 2 15 11 6 2 2" xfId="29641"/>
    <cellStyle name="20% - 輔色2 2 2 15 11 6 3" xfId="23617"/>
    <cellStyle name="20% - 輔色2 2 2 15 11 7" xfId="14553"/>
    <cellStyle name="20% - 輔色2 2 2 15 11 7 2" xfId="26629"/>
    <cellStyle name="20% - 輔色2 2 2 15 11 8" xfId="20605"/>
    <cellStyle name="20% - 輔色2 2 2 15 12" xfId="4914"/>
    <cellStyle name="20% - 輔色2 2 2 15 12 2" xfId="12198"/>
    <cellStyle name="20% - 輔色2 2 2 15 12 2 2" xfId="18222"/>
    <cellStyle name="20% - 輔色2 2 2 15 12 2 2 2" xfId="30298"/>
    <cellStyle name="20% - 輔色2 2 2 15 12 2 3" xfId="24274"/>
    <cellStyle name="20% - 輔色2 2 2 15 12 3" xfId="15210"/>
    <cellStyle name="20% - 輔色2 2 2 15 12 3 2" xfId="27286"/>
    <cellStyle name="20% - 輔色2 2 2 15 12 4" xfId="21262"/>
    <cellStyle name="20% - 輔色2 2 2 15 13" xfId="8306"/>
    <cellStyle name="20% - 輔色2 2 2 15 14" xfId="10683"/>
    <cellStyle name="20% - 輔色2 2 2 15 14 2" xfId="16716"/>
    <cellStyle name="20% - 輔色2 2 2 15 14 2 2" xfId="28792"/>
    <cellStyle name="20% - 輔色2 2 2 15 14 3" xfId="22768"/>
    <cellStyle name="20% - 輔色2 2 2 15 15" xfId="13710"/>
    <cellStyle name="20% - 輔色2 2 2 15 15 2" xfId="25786"/>
    <cellStyle name="20% - 輔色2 2 2 15 16" xfId="19762"/>
    <cellStyle name="20% - 輔色2 2 2 15 2" xfId="109"/>
    <cellStyle name="20% - 輔色2 2 2 15 2 2" xfId="8302"/>
    <cellStyle name="20% - 輔色2 2 2 15 3" xfId="161"/>
    <cellStyle name="20% - 輔色2 2 2 15 3 10" xfId="8297"/>
    <cellStyle name="20% - 輔色2 2 2 15 3 11" xfId="10737"/>
    <cellStyle name="20% - 輔色2 2 2 15 3 11 2" xfId="16761"/>
    <cellStyle name="20% - 輔色2 2 2 15 3 11 2 2" xfId="28837"/>
    <cellStyle name="20% - 輔色2 2 2 15 3 11 3" xfId="22813"/>
    <cellStyle name="20% - 輔色2 2 2 15 3 12" xfId="13749"/>
    <cellStyle name="20% - 輔色2 2 2 15 3 12 2" xfId="25825"/>
    <cellStyle name="20% - 輔色2 2 2 15 3 13" xfId="19801"/>
    <cellStyle name="20% - 輔色2 2 2 15 3 2" xfId="268"/>
    <cellStyle name="20% - 輔色2 2 2 15 3 2 2" xfId="549"/>
    <cellStyle name="20% - 輔色2 2 2 15 3 2 2 2" xfId="1205"/>
    <cellStyle name="20% - 輔色2 2 2 15 3 2 2 2 2" xfId="8291"/>
    <cellStyle name="20% - 輔色2 2 2 15 3 2 2 3" xfId="8294"/>
    <cellStyle name="20% - 輔色2 2 2 15 3 2 3" xfId="8296"/>
    <cellStyle name="20% - 輔色2 2 2 15 3 3" xfId="412"/>
    <cellStyle name="20% - 輔色2 2 2 15 3 3 10" xfId="10887"/>
    <cellStyle name="20% - 輔色2 2 2 15 3 3 10 2" xfId="16911"/>
    <cellStyle name="20% - 輔色2 2 2 15 3 3 10 2 2" xfId="28987"/>
    <cellStyle name="20% - 輔色2 2 2 15 3 3 10 3" xfId="22963"/>
    <cellStyle name="20% - 輔色2 2 2 15 3 3 11" xfId="13899"/>
    <cellStyle name="20% - 輔色2 2 2 15 3 3 11 2" xfId="25975"/>
    <cellStyle name="20% - 輔色2 2 2 15 3 3 12" xfId="19951"/>
    <cellStyle name="20% - 輔色2 2 2 15 3 3 2" xfId="599"/>
    <cellStyle name="20% - 輔色2 2 2 15 3 3 2 2" xfId="1207"/>
    <cellStyle name="20% - 輔色2 2 2 15 3 3 2 2 2" xfId="8288"/>
    <cellStyle name="20% - 輔色2 2 2 15 3 3 2 3" xfId="8289"/>
    <cellStyle name="20% - 輔色2 2 2 15 3 3 3" xfId="1014"/>
    <cellStyle name="20% - 輔色2 2 2 15 3 3 3 2" xfId="2213"/>
    <cellStyle name="20% - 輔色2 2 2 15 3 3 3 2 2" xfId="3521"/>
    <cellStyle name="20% - 輔色2 2 2 15 3 3 3 2 3" xfId="6115"/>
    <cellStyle name="20% - 輔色2 2 2 15 3 3 3 2 3 2" xfId="13399"/>
    <cellStyle name="20% - 輔色2 2 2 15 3 3 3 2 3 2 2" xfId="19423"/>
    <cellStyle name="20% - 輔色2 2 2 15 3 3 3 2 3 2 2 2" xfId="31499"/>
    <cellStyle name="20% - 輔色2 2 2 15 3 3 3 2 3 2 3" xfId="25475"/>
    <cellStyle name="20% - 輔色2 2 2 15 3 3 3 2 3 3" xfId="16411"/>
    <cellStyle name="20% - 輔色2 2 2 15 3 3 3 2 3 3 2" xfId="28487"/>
    <cellStyle name="20% - 輔色2 2 2 15 3 3 3 2 3 4" xfId="22463"/>
    <cellStyle name="20% - 輔色2 2 2 15 3 3 3 2 4" xfId="7128"/>
    <cellStyle name="20% - 輔色2 2 2 15 3 3 3 2 5" xfId="8286"/>
    <cellStyle name="20% - 輔色2 2 2 15 3 3 3 2 6" xfId="11899"/>
    <cellStyle name="20% - 輔色2 2 2 15 3 3 3 2 6 2" xfId="17923"/>
    <cellStyle name="20% - 輔色2 2 2 15 3 3 3 2 6 2 2" xfId="29999"/>
    <cellStyle name="20% - 輔色2 2 2 15 3 3 3 2 6 3" xfId="23975"/>
    <cellStyle name="20% - 輔色2 2 2 15 3 3 3 2 7" xfId="14911"/>
    <cellStyle name="20% - 輔色2 2 2 15 3 3 3 2 7 2" xfId="26987"/>
    <cellStyle name="20% - 輔色2 2 2 15 3 3 3 2 8" xfId="20963"/>
    <cellStyle name="20% - 輔色2 2 2 15 3 3 3 3" xfId="3520"/>
    <cellStyle name="20% - 輔色2 2 2 15 3 3 3 4" xfId="5403"/>
    <cellStyle name="20% - 輔色2 2 2 15 3 3 3 4 2" xfId="12687"/>
    <cellStyle name="20% - 輔色2 2 2 15 3 3 3 4 2 2" xfId="18711"/>
    <cellStyle name="20% - 輔色2 2 2 15 3 3 3 4 2 2 2" xfId="30787"/>
    <cellStyle name="20% - 輔色2 2 2 15 3 3 3 4 2 3" xfId="24763"/>
    <cellStyle name="20% - 輔色2 2 2 15 3 3 3 4 3" xfId="15699"/>
    <cellStyle name="20% - 輔色2 2 2 15 3 3 3 4 3 2" xfId="27775"/>
    <cellStyle name="20% - 輔色2 2 2 15 3 3 3 4 4" xfId="21751"/>
    <cellStyle name="20% - 輔色2 2 2 15 3 3 3 5" xfId="7127"/>
    <cellStyle name="20% - 輔色2 2 2 15 3 3 3 6" xfId="8287"/>
    <cellStyle name="20% - 輔色2 2 2 15 3 3 3 7" xfId="11187"/>
    <cellStyle name="20% - 輔色2 2 2 15 3 3 3 7 2" xfId="17211"/>
    <cellStyle name="20% - 輔色2 2 2 15 3 3 3 7 2 2" xfId="29287"/>
    <cellStyle name="20% - 輔色2 2 2 15 3 3 3 7 3" xfId="23263"/>
    <cellStyle name="20% - 輔色2 2 2 15 3 3 3 8" xfId="14199"/>
    <cellStyle name="20% - 輔色2 2 2 15 3 3 3 8 2" xfId="26275"/>
    <cellStyle name="20% - 輔色2 2 2 15 3 3 3 9" xfId="20251"/>
    <cellStyle name="20% - 輔色2 2 2 15 3 3 4" xfId="1206"/>
    <cellStyle name="20% - 輔色2 2 2 15 3 3 4 2" xfId="2323"/>
    <cellStyle name="20% - 輔色2 2 2 15 3 3 4 2 2" xfId="3522"/>
    <cellStyle name="20% - 輔色2 2 2 15 3 3 4 2 3" xfId="6225"/>
    <cellStyle name="20% - 輔色2 2 2 15 3 3 4 2 3 2" xfId="13509"/>
    <cellStyle name="20% - 輔色2 2 2 15 3 3 4 2 3 2 2" xfId="19533"/>
    <cellStyle name="20% - 輔色2 2 2 15 3 3 4 2 3 2 2 2" xfId="31609"/>
    <cellStyle name="20% - 輔色2 2 2 15 3 3 4 2 3 2 3" xfId="25585"/>
    <cellStyle name="20% - 輔色2 2 2 15 3 3 4 2 3 3" xfId="16521"/>
    <cellStyle name="20% - 輔色2 2 2 15 3 3 4 2 3 3 2" xfId="28597"/>
    <cellStyle name="20% - 輔色2 2 2 15 3 3 4 2 3 4" xfId="22573"/>
    <cellStyle name="20% - 輔色2 2 2 15 3 3 4 2 4" xfId="7130"/>
    <cellStyle name="20% - 輔色2 2 2 15 3 3 4 2 5" xfId="8283"/>
    <cellStyle name="20% - 輔色2 2 2 15 3 3 4 2 6" xfId="12009"/>
    <cellStyle name="20% - 輔色2 2 2 15 3 3 4 2 6 2" xfId="18033"/>
    <cellStyle name="20% - 輔色2 2 2 15 3 3 4 2 6 2 2" xfId="30109"/>
    <cellStyle name="20% - 輔色2 2 2 15 3 3 4 2 6 3" xfId="24085"/>
    <cellStyle name="20% - 輔色2 2 2 15 3 3 4 2 7" xfId="15021"/>
    <cellStyle name="20% - 輔色2 2 2 15 3 3 4 2 7 2" xfId="27097"/>
    <cellStyle name="20% - 輔色2 2 2 15 3 3 4 2 8" xfId="21073"/>
    <cellStyle name="20% - 輔色2 2 2 15 3 3 4 3" xfId="8285"/>
    <cellStyle name="20% - 輔色2 2 2 15 3 3 5" xfId="2607"/>
    <cellStyle name="20% - 輔色2 2 2 15 3 3 5 2" xfId="3523"/>
    <cellStyle name="20% - 輔色2 2 2 15 3 3 5 3" xfId="8282"/>
    <cellStyle name="20% - 輔色2 2 2 15 3 3 6" xfId="2787"/>
    <cellStyle name="20% - 輔色2 2 2 15 3 3 6 2" xfId="3524"/>
    <cellStyle name="20% - 輔色2 2 2 15 3 3 6 3" xfId="8277"/>
    <cellStyle name="20% - 輔色2 2 2 15 3 3 7" xfId="1665"/>
    <cellStyle name="20% - 輔色2 2 2 15 3 3 7 2" xfId="3525"/>
    <cellStyle name="20% - 輔色2 2 2 15 3 3 7 3" xfId="5568"/>
    <cellStyle name="20% - 輔色2 2 2 15 3 3 7 3 2" xfId="12852"/>
    <cellStyle name="20% - 輔色2 2 2 15 3 3 7 3 2 2" xfId="18876"/>
    <cellStyle name="20% - 輔色2 2 2 15 3 3 7 3 2 2 2" xfId="30952"/>
    <cellStyle name="20% - 輔色2 2 2 15 3 3 7 3 2 3" xfId="24928"/>
    <cellStyle name="20% - 輔色2 2 2 15 3 3 7 3 3" xfId="15864"/>
    <cellStyle name="20% - 輔色2 2 2 15 3 3 7 3 3 2" xfId="27940"/>
    <cellStyle name="20% - 輔色2 2 2 15 3 3 7 3 4" xfId="21916"/>
    <cellStyle name="20% - 輔色2 2 2 15 3 3 7 4" xfId="7133"/>
    <cellStyle name="20% - 輔色2 2 2 15 3 3 7 5" xfId="8276"/>
    <cellStyle name="20% - 輔色2 2 2 15 3 3 7 6" xfId="11352"/>
    <cellStyle name="20% - 輔色2 2 2 15 3 3 7 6 2" xfId="17376"/>
    <cellStyle name="20% - 輔色2 2 2 15 3 3 7 6 2 2" xfId="29452"/>
    <cellStyle name="20% - 輔色2 2 2 15 3 3 7 6 3" xfId="23428"/>
    <cellStyle name="20% - 輔色2 2 2 15 3 3 7 7" xfId="14364"/>
    <cellStyle name="20% - 輔色2 2 2 15 3 3 7 7 2" xfId="26440"/>
    <cellStyle name="20% - 輔色2 2 2 15 3 3 7 8" xfId="20416"/>
    <cellStyle name="20% - 輔色2 2 2 15 3 3 8" xfId="5103"/>
    <cellStyle name="20% - 輔色2 2 2 15 3 3 8 2" xfId="12387"/>
    <cellStyle name="20% - 輔色2 2 2 15 3 3 8 2 2" xfId="18411"/>
    <cellStyle name="20% - 輔色2 2 2 15 3 3 8 2 2 2" xfId="30487"/>
    <cellStyle name="20% - 輔色2 2 2 15 3 3 8 2 3" xfId="24463"/>
    <cellStyle name="20% - 輔色2 2 2 15 3 3 8 3" xfId="15399"/>
    <cellStyle name="20% - 輔色2 2 2 15 3 3 8 3 2" xfId="27475"/>
    <cellStyle name="20% - 輔色2 2 2 15 3 3 8 4" xfId="21451"/>
    <cellStyle name="20% - 輔色2 2 2 15 3 3 9" xfId="8290"/>
    <cellStyle name="20% - 輔色2 2 2 15 3 4" xfId="864"/>
    <cellStyle name="20% - 輔色2 2 2 15 3 4 2" xfId="2000"/>
    <cellStyle name="20% - 輔色2 2 2 15 3 4 2 2" xfId="3527"/>
    <cellStyle name="20% - 輔色2 2 2 15 3 4 2 3" xfId="5902"/>
    <cellStyle name="20% - 輔色2 2 2 15 3 4 2 3 2" xfId="13186"/>
    <cellStyle name="20% - 輔色2 2 2 15 3 4 2 3 2 2" xfId="19210"/>
    <cellStyle name="20% - 輔色2 2 2 15 3 4 2 3 2 2 2" xfId="31286"/>
    <cellStyle name="20% - 輔色2 2 2 15 3 4 2 3 2 3" xfId="25262"/>
    <cellStyle name="20% - 輔色2 2 2 15 3 4 2 3 3" xfId="16198"/>
    <cellStyle name="20% - 輔色2 2 2 15 3 4 2 3 3 2" xfId="28274"/>
    <cellStyle name="20% - 輔色2 2 2 15 3 4 2 3 4" xfId="22250"/>
    <cellStyle name="20% - 輔色2 2 2 15 3 4 2 4" xfId="7135"/>
    <cellStyle name="20% - 輔色2 2 2 15 3 4 2 5" xfId="8271"/>
    <cellStyle name="20% - 輔色2 2 2 15 3 4 2 6" xfId="11686"/>
    <cellStyle name="20% - 輔色2 2 2 15 3 4 2 6 2" xfId="17710"/>
    <cellStyle name="20% - 輔色2 2 2 15 3 4 2 6 2 2" xfId="29786"/>
    <cellStyle name="20% - 輔色2 2 2 15 3 4 2 6 3" xfId="23762"/>
    <cellStyle name="20% - 輔色2 2 2 15 3 4 2 7" xfId="14698"/>
    <cellStyle name="20% - 輔色2 2 2 15 3 4 2 7 2" xfId="26774"/>
    <cellStyle name="20% - 輔色2 2 2 15 3 4 2 8" xfId="20750"/>
    <cellStyle name="20% - 輔色2 2 2 15 3 4 3" xfId="3526"/>
    <cellStyle name="20% - 輔色2 2 2 15 3 4 4" xfId="5253"/>
    <cellStyle name="20% - 輔色2 2 2 15 3 4 4 2" xfId="12537"/>
    <cellStyle name="20% - 輔色2 2 2 15 3 4 4 2 2" xfId="18561"/>
    <cellStyle name="20% - 輔色2 2 2 15 3 4 4 2 2 2" xfId="30637"/>
    <cellStyle name="20% - 輔色2 2 2 15 3 4 4 2 3" xfId="24613"/>
    <cellStyle name="20% - 輔色2 2 2 15 3 4 4 3" xfId="15549"/>
    <cellStyle name="20% - 輔色2 2 2 15 3 4 4 3 2" xfId="27625"/>
    <cellStyle name="20% - 輔色2 2 2 15 3 4 4 4" xfId="21601"/>
    <cellStyle name="20% - 輔色2 2 2 15 3 4 5" xfId="7134"/>
    <cellStyle name="20% - 輔色2 2 2 15 3 4 6" xfId="8274"/>
    <cellStyle name="20% - 輔色2 2 2 15 3 4 7" xfId="11037"/>
    <cellStyle name="20% - 輔色2 2 2 15 3 4 7 2" xfId="17061"/>
    <cellStyle name="20% - 輔色2 2 2 15 3 4 7 2 2" xfId="29137"/>
    <cellStyle name="20% - 輔色2 2 2 15 3 4 7 3" xfId="23113"/>
    <cellStyle name="20% - 輔色2 2 2 15 3 4 8" xfId="14049"/>
    <cellStyle name="20% - 輔色2 2 2 15 3 4 8 2" xfId="26125"/>
    <cellStyle name="20% - 輔色2 2 2 15 3 4 9" xfId="20101"/>
    <cellStyle name="20% - 輔色2 2 2 15 3 5" xfId="2382"/>
    <cellStyle name="20% - 輔色2 2 2 15 3 5 2" xfId="3528"/>
    <cellStyle name="20% - 輔色2 2 2 15 3 5 3" xfId="6284"/>
    <cellStyle name="20% - 輔色2 2 2 15 3 5 3 2" xfId="13568"/>
    <cellStyle name="20% - 輔色2 2 2 15 3 5 3 2 2" xfId="19592"/>
    <cellStyle name="20% - 輔色2 2 2 15 3 5 3 2 2 2" xfId="31668"/>
    <cellStyle name="20% - 輔色2 2 2 15 3 5 3 2 3" xfId="25644"/>
    <cellStyle name="20% - 輔色2 2 2 15 3 5 3 3" xfId="16580"/>
    <cellStyle name="20% - 輔色2 2 2 15 3 5 3 3 2" xfId="28656"/>
    <cellStyle name="20% - 輔色2 2 2 15 3 5 3 4" xfId="22632"/>
    <cellStyle name="20% - 輔色2 2 2 15 3 5 4" xfId="7136"/>
    <cellStyle name="20% - 輔色2 2 2 15 3 5 5" xfId="8270"/>
    <cellStyle name="20% - 輔色2 2 2 15 3 5 6" xfId="12068"/>
    <cellStyle name="20% - 輔色2 2 2 15 3 5 6 2" xfId="18092"/>
    <cellStyle name="20% - 輔色2 2 2 15 3 5 6 2 2" xfId="30168"/>
    <cellStyle name="20% - 輔色2 2 2 15 3 5 6 3" xfId="24144"/>
    <cellStyle name="20% - 輔色2 2 2 15 3 5 7" xfId="15080"/>
    <cellStyle name="20% - 輔色2 2 2 15 3 5 7 2" xfId="27156"/>
    <cellStyle name="20% - 輔色2 2 2 15 3 5 8" xfId="21132"/>
    <cellStyle name="20% - 輔色2 2 2 15 3 6" xfId="2605"/>
    <cellStyle name="20% - 輔色2 2 2 15 3 6 2" xfId="3529"/>
    <cellStyle name="20% - 輔色2 2 2 15 3 6 3" xfId="8269"/>
    <cellStyle name="20% - 輔色2 2 2 15 3 7" xfId="2790"/>
    <cellStyle name="20% - 輔色2 2 2 15 3 7 2" xfId="3530"/>
    <cellStyle name="20% - 輔色2 2 2 15 3 7 3" xfId="8268"/>
    <cellStyle name="20% - 輔色2 2 2 15 3 8" xfId="1815"/>
    <cellStyle name="20% - 輔色2 2 2 15 3 8 2" xfId="3531"/>
    <cellStyle name="20% - 輔色2 2 2 15 3 8 3" xfId="5718"/>
    <cellStyle name="20% - 輔色2 2 2 15 3 8 3 2" xfId="13002"/>
    <cellStyle name="20% - 輔色2 2 2 15 3 8 3 2 2" xfId="19026"/>
    <cellStyle name="20% - 輔色2 2 2 15 3 8 3 2 2 2" xfId="31102"/>
    <cellStyle name="20% - 輔色2 2 2 15 3 8 3 2 3" xfId="25078"/>
    <cellStyle name="20% - 輔色2 2 2 15 3 8 3 3" xfId="16014"/>
    <cellStyle name="20% - 輔色2 2 2 15 3 8 3 3 2" xfId="28090"/>
    <cellStyle name="20% - 輔色2 2 2 15 3 8 3 4" xfId="22066"/>
    <cellStyle name="20% - 輔色2 2 2 15 3 8 4" xfId="7139"/>
    <cellStyle name="20% - 輔色2 2 2 15 3 8 5" xfId="8267"/>
    <cellStyle name="20% - 輔色2 2 2 15 3 8 6" xfId="11502"/>
    <cellStyle name="20% - 輔色2 2 2 15 3 8 6 2" xfId="17526"/>
    <cellStyle name="20% - 輔色2 2 2 15 3 8 6 2 2" xfId="29602"/>
    <cellStyle name="20% - 輔色2 2 2 15 3 8 6 3" xfId="23578"/>
    <cellStyle name="20% - 輔色2 2 2 15 3 8 7" xfId="14514"/>
    <cellStyle name="20% - 輔色2 2 2 15 3 8 7 2" xfId="26590"/>
    <cellStyle name="20% - 輔色2 2 2 15 3 8 8" xfId="20566"/>
    <cellStyle name="20% - 輔色2 2 2 15 3 9" xfId="4953"/>
    <cellStyle name="20% - 輔色2 2 2 15 3 9 2" xfId="12237"/>
    <cellStyle name="20% - 輔色2 2 2 15 3 9 2 2" xfId="18261"/>
    <cellStyle name="20% - 輔色2 2 2 15 3 9 2 2 2" xfId="30337"/>
    <cellStyle name="20% - 輔色2 2 2 15 3 9 2 3" xfId="24313"/>
    <cellStyle name="20% - 輔色2 2 2 15 3 9 3" xfId="15249"/>
    <cellStyle name="20% - 輔色2 2 2 15 3 9 3 2" xfId="27325"/>
    <cellStyle name="20% - 輔色2 2 2 15 3 9 4" xfId="21301"/>
    <cellStyle name="20% - 輔色2 2 2 15 4" xfId="222"/>
    <cellStyle name="20% - 輔色2 2 2 15 4 10" xfId="8266"/>
    <cellStyle name="20% - 輔色2 2 2 15 4 11" xfId="10798"/>
    <cellStyle name="20% - 輔色2 2 2 15 4 11 2" xfId="16822"/>
    <cellStyle name="20% - 輔色2 2 2 15 4 11 2 2" xfId="28898"/>
    <cellStyle name="20% - 輔色2 2 2 15 4 11 3" xfId="22874"/>
    <cellStyle name="20% - 輔色2 2 2 15 4 12" xfId="13810"/>
    <cellStyle name="20% - 輔色2 2 2 15 4 12 2" xfId="25886"/>
    <cellStyle name="20% - 輔色2 2 2 15 4 13" xfId="19862"/>
    <cellStyle name="20% - 輔色2 2 2 15 4 2" xfId="269"/>
    <cellStyle name="20% - 輔色2 2 2 15 4 2 2" xfId="550"/>
    <cellStyle name="20% - 輔色2 2 2 15 4 2 2 2" xfId="1208"/>
    <cellStyle name="20% - 輔色2 2 2 15 4 2 2 2 2" xfId="8262"/>
    <cellStyle name="20% - 輔色2 2 2 15 4 2 2 3" xfId="8264"/>
    <cellStyle name="20% - 輔色2 2 2 15 4 2 3" xfId="8265"/>
    <cellStyle name="20% - 輔色2 2 2 15 4 3" xfId="473"/>
    <cellStyle name="20% - 輔色2 2 2 15 4 3 10" xfId="10948"/>
    <cellStyle name="20% - 輔色2 2 2 15 4 3 10 2" xfId="16972"/>
    <cellStyle name="20% - 輔色2 2 2 15 4 3 10 2 2" xfId="29048"/>
    <cellStyle name="20% - 輔色2 2 2 15 4 3 10 3" xfId="23024"/>
    <cellStyle name="20% - 輔色2 2 2 15 4 3 11" xfId="13960"/>
    <cellStyle name="20% - 輔色2 2 2 15 4 3 11 2" xfId="26036"/>
    <cellStyle name="20% - 輔色2 2 2 15 4 3 12" xfId="20012"/>
    <cellStyle name="20% - 輔色2 2 2 15 4 3 2" xfId="594"/>
    <cellStyle name="20% - 輔色2 2 2 15 4 3 2 2" xfId="1210"/>
    <cellStyle name="20% - 輔色2 2 2 15 4 3 2 2 2" xfId="8256"/>
    <cellStyle name="20% - 輔色2 2 2 15 4 3 2 3" xfId="8260"/>
    <cellStyle name="20% - 輔色2 2 2 15 4 3 3" xfId="1075"/>
    <cellStyle name="20% - 輔色2 2 2 15 4 3 3 2" xfId="2274"/>
    <cellStyle name="20% - 輔色2 2 2 15 4 3 3 2 2" xfId="3533"/>
    <cellStyle name="20% - 輔色2 2 2 15 4 3 3 2 3" xfId="6176"/>
    <cellStyle name="20% - 輔色2 2 2 15 4 3 3 2 3 2" xfId="13460"/>
    <cellStyle name="20% - 輔色2 2 2 15 4 3 3 2 3 2 2" xfId="19484"/>
    <cellStyle name="20% - 輔色2 2 2 15 4 3 3 2 3 2 2 2" xfId="31560"/>
    <cellStyle name="20% - 輔色2 2 2 15 4 3 3 2 3 2 3" xfId="25536"/>
    <cellStyle name="20% - 輔色2 2 2 15 4 3 3 2 3 3" xfId="16472"/>
    <cellStyle name="20% - 輔色2 2 2 15 4 3 3 2 3 3 2" xfId="28548"/>
    <cellStyle name="20% - 輔色2 2 2 15 4 3 3 2 3 4" xfId="22524"/>
    <cellStyle name="20% - 輔色2 2 2 15 4 3 3 2 4" xfId="7148"/>
    <cellStyle name="20% - 輔色2 2 2 15 4 3 3 2 5" xfId="8253"/>
    <cellStyle name="20% - 輔色2 2 2 15 4 3 3 2 6" xfId="11960"/>
    <cellStyle name="20% - 輔色2 2 2 15 4 3 3 2 6 2" xfId="17984"/>
    <cellStyle name="20% - 輔色2 2 2 15 4 3 3 2 6 2 2" xfId="30060"/>
    <cellStyle name="20% - 輔色2 2 2 15 4 3 3 2 6 3" xfId="24036"/>
    <cellStyle name="20% - 輔色2 2 2 15 4 3 3 2 7" xfId="14972"/>
    <cellStyle name="20% - 輔色2 2 2 15 4 3 3 2 7 2" xfId="27048"/>
    <cellStyle name="20% - 輔色2 2 2 15 4 3 3 2 8" xfId="21024"/>
    <cellStyle name="20% - 輔色2 2 2 15 4 3 3 3" xfId="3532"/>
    <cellStyle name="20% - 輔色2 2 2 15 4 3 3 4" xfId="5464"/>
    <cellStyle name="20% - 輔色2 2 2 15 4 3 3 4 2" xfId="12748"/>
    <cellStyle name="20% - 輔色2 2 2 15 4 3 3 4 2 2" xfId="18772"/>
    <cellStyle name="20% - 輔色2 2 2 15 4 3 3 4 2 2 2" xfId="30848"/>
    <cellStyle name="20% - 輔色2 2 2 15 4 3 3 4 2 3" xfId="24824"/>
    <cellStyle name="20% - 輔色2 2 2 15 4 3 3 4 3" xfId="15760"/>
    <cellStyle name="20% - 輔色2 2 2 15 4 3 3 4 3 2" xfId="27836"/>
    <cellStyle name="20% - 輔色2 2 2 15 4 3 3 4 4" xfId="21812"/>
    <cellStyle name="20% - 輔色2 2 2 15 4 3 3 5" xfId="7147"/>
    <cellStyle name="20% - 輔色2 2 2 15 4 3 3 6" xfId="8255"/>
    <cellStyle name="20% - 輔色2 2 2 15 4 3 3 7" xfId="11248"/>
    <cellStyle name="20% - 輔色2 2 2 15 4 3 3 7 2" xfId="17272"/>
    <cellStyle name="20% - 輔色2 2 2 15 4 3 3 7 2 2" xfId="29348"/>
    <cellStyle name="20% - 輔色2 2 2 15 4 3 3 7 3" xfId="23324"/>
    <cellStyle name="20% - 輔色2 2 2 15 4 3 3 8" xfId="14260"/>
    <cellStyle name="20% - 輔色2 2 2 15 4 3 3 8 2" xfId="26336"/>
    <cellStyle name="20% - 輔色2 2 2 15 4 3 3 9" xfId="20312"/>
    <cellStyle name="20% - 輔色2 2 2 15 4 3 4" xfId="1209"/>
    <cellStyle name="20% - 輔色2 2 2 15 4 3 4 2" xfId="2088"/>
    <cellStyle name="20% - 輔色2 2 2 15 4 3 4 2 2" xfId="3534"/>
    <cellStyle name="20% - 輔色2 2 2 15 4 3 4 2 3" xfId="5990"/>
    <cellStyle name="20% - 輔色2 2 2 15 4 3 4 2 3 2" xfId="13274"/>
    <cellStyle name="20% - 輔色2 2 2 15 4 3 4 2 3 2 2" xfId="19298"/>
    <cellStyle name="20% - 輔色2 2 2 15 4 3 4 2 3 2 2 2" xfId="31374"/>
    <cellStyle name="20% - 輔色2 2 2 15 4 3 4 2 3 2 3" xfId="25350"/>
    <cellStyle name="20% - 輔色2 2 2 15 4 3 4 2 3 3" xfId="16286"/>
    <cellStyle name="20% - 輔色2 2 2 15 4 3 4 2 3 3 2" xfId="28362"/>
    <cellStyle name="20% - 輔色2 2 2 15 4 3 4 2 3 4" xfId="22338"/>
    <cellStyle name="20% - 輔色2 2 2 15 4 3 4 2 4" xfId="7150"/>
    <cellStyle name="20% - 輔色2 2 2 15 4 3 4 2 5" xfId="8250"/>
    <cellStyle name="20% - 輔色2 2 2 15 4 3 4 2 6" xfId="11774"/>
    <cellStyle name="20% - 輔色2 2 2 15 4 3 4 2 6 2" xfId="17798"/>
    <cellStyle name="20% - 輔色2 2 2 15 4 3 4 2 6 2 2" xfId="29874"/>
    <cellStyle name="20% - 輔色2 2 2 15 4 3 4 2 6 3" xfId="23850"/>
    <cellStyle name="20% - 輔色2 2 2 15 4 3 4 2 7" xfId="14786"/>
    <cellStyle name="20% - 輔色2 2 2 15 4 3 4 2 7 2" xfId="26862"/>
    <cellStyle name="20% - 輔色2 2 2 15 4 3 4 2 8" xfId="20838"/>
    <cellStyle name="20% - 輔色2 2 2 15 4 3 4 3" xfId="8252"/>
    <cellStyle name="20% - 輔色2 2 2 15 4 3 5" xfId="2610"/>
    <cellStyle name="20% - 輔色2 2 2 15 4 3 5 2" xfId="3535"/>
    <cellStyle name="20% - 輔色2 2 2 15 4 3 5 3" xfId="8247"/>
    <cellStyle name="20% - 輔色2 2 2 15 4 3 6" xfId="2782"/>
    <cellStyle name="20% - 輔色2 2 2 15 4 3 6 2" xfId="3536"/>
    <cellStyle name="20% - 輔色2 2 2 15 4 3 6 3" xfId="8246"/>
    <cellStyle name="20% - 輔色2 2 2 15 4 3 7" xfId="1604"/>
    <cellStyle name="20% - 輔色2 2 2 15 4 3 7 2" xfId="3537"/>
    <cellStyle name="20% - 輔色2 2 2 15 4 3 7 3" xfId="5507"/>
    <cellStyle name="20% - 輔色2 2 2 15 4 3 7 3 2" xfId="12791"/>
    <cellStyle name="20% - 輔色2 2 2 15 4 3 7 3 2 2" xfId="18815"/>
    <cellStyle name="20% - 輔色2 2 2 15 4 3 7 3 2 2 2" xfId="30891"/>
    <cellStyle name="20% - 輔色2 2 2 15 4 3 7 3 2 3" xfId="24867"/>
    <cellStyle name="20% - 輔色2 2 2 15 4 3 7 3 3" xfId="15803"/>
    <cellStyle name="20% - 輔色2 2 2 15 4 3 7 3 3 2" xfId="27879"/>
    <cellStyle name="20% - 輔色2 2 2 15 4 3 7 3 4" xfId="21855"/>
    <cellStyle name="20% - 輔色2 2 2 15 4 3 7 4" xfId="7153"/>
    <cellStyle name="20% - 輔色2 2 2 15 4 3 7 5" xfId="8245"/>
    <cellStyle name="20% - 輔色2 2 2 15 4 3 7 6" xfId="11291"/>
    <cellStyle name="20% - 輔色2 2 2 15 4 3 7 6 2" xfId="17315"/>
    <cellStyle name="20% - 輔色2 2 2 15 4 3 7 6 2 2" xfId="29391"/>
    <cellStyle name="20% - 輔色2 2 2 15 4 3 7 6 3" xfId="23367"/>
    <cellStyle name="20% - 輔色2 2 2 15 4 3 7 7" xfId="14303"/>
    <cellStyle name="20% - 輔色2 2 2 15 4 3 7 7 2" xfId="26379"/>
    <cellStyle name="20% - 輔色2 2 2 15 4 3 7 8" xfId="20355"/>
    <cellStyle name="20% - 輔色2 2 2 15 4 3 8" xfId="5164"/>
    <cellStyle name="20% - 輔色2 2 2 15 4 3 8 2" xfId="12448"/>
    <cellStyle name="20% - 輔色2 2 2 15 4 3 8 2 2" xfId="18472"/>
    <cellStyle name="20% - 輔色2 2 2 15 4 3 8 2 2 2" xfId="30548"/>
    <cellStyle name="20% - 輔色2 2 2 15 4 3 8 2 3" xfId="24524"/>
    <cellStyle name="20% - 輔色2 2 2 15 4 3 8 3" xfId="15460"/>
    <cellStyle name="20% - 輔色2 2 2 15 4 3 8 3 2" xfId="27536"/>
    <cellStyle name="20% - 輔色2 2 2 15 4 3 8 4" xfId="21512"/>
    <cellStyle name="20% - 輔色2 2 2 15 4 3 9" xfId="8261"/>
    <cellStyle name="20% - 輔色2 2 2 15 4 4" xfId="925"/>
    <cellStyle name="20% - 輔色2 2 2 15 4 4 2" xfId="2061"/>
    <cellStyle name="20% - 輔色2 2 2 15 4 4 2 2" xfId="3539"/>
    <cellStyle name="20% - 輔色2 2 2 15 4 4 2 3" xfId="5963"/>
    <cellStyle name="20% - 輔色2 2 2 15 4 4 2 3 2" xfId="13247"/>
    <cellStyle name="20% - 輔色2 2 2 15 4 4 2 3 2 2" xfId="19271"/>
    <cellStyle name="20% - 輔色2 2 2 15 4 4 2 3 2 2 2" xfId="31347"/>
    <cellStyle name="20% - 輔色2 2 2 15 4 4 2 3 2 3" xfId="25323"/>
    <cellStyle name="20% - 輔色2 2 2 15 4 4 2 3 3" xfId="16259"/>
    <cellStyle name="20% - 輔色2 2 2 15 4 4 2 3 3 2" xfId="28335"/>
    <cellStyle name="20% - 輔色2 2 2 15 4 4 2 3 4" xfId="22311"/>
    <cellStyle name="20% - 輔色2 2 2 15 4 4 2 4" xfId="7155"/>
    <cellStyle name="20% - 輔色2 2 2 15 4 4 2 5" xfId="8242"/>
    <cellStyle name="20% - 輔色2 2 2 15 4 4 2 6" xfId="11747"/>
    <cellStyle name="20% - 輔色2 2 2 15 4 4 2 6 2" xfId="17771"/>
    <cellStyle name="20% - 輔色2 2 2 15 4 4 2 6 2 2" xfId="29847"/>
    <cellStyle name="20% - 輔色2 2 2 15 4 4 2 6 3" xfId="23823"/>
    <cellStyle name="20% - 輔色2 2 2 15 4 4 2 7" xfId="14759"/>
    <cellStyle name="20% - 輔色2 2 2 15 4 4 2 7 2" xfId="26835"/>
    <cellStyle name="20% - 輔色2 2 2 15 4 4 2 8" xfId="20811"/>
    <cellStyle name="20% - 輔色2 2 2 15 4 4 3" xfId="3538"/>
    <cellStyle name="20% - 輔色2 2 2 15 4 4 4" xfId="5314"/>
    <cellStyle name="20% - 輔色2 2 2 15 4 4 4 2" xfId="12598"/>
    <cellStyle name="20% - 輔色2 2 2 15 4 4 4 2 2" xfId="18622"/>
    <cellStyle name="20% - 輔色2 2 2 15 4 4 4 2 2 2" xfId="30698"/>
    <cellStyle name="20% - 輔色2 2 2 15 4 4 4 2 3" xfId="24674"/>
    <cellStyle name="20% - 輔色2 2 2 15 4 4 4 3" xfId="15610"/>
    <cellStyle name="20% - 輔色2 2 2 15 4 4 4 3 2" xfId="27686"/>
    <cellStyle name="20% - 輔色2 2 2 15 4 4 4 4" xfId="21662"/>
    <cellStyle name="20% - 輔色2 2 2 15 4 4 5" xfId="7154"/>
    <cellStyle name="20% - 輔色2 2 2 15 4 4 6" xfId="8243"/>
    <cellStyle name="20% - 輔色2 2 2 15 4 4 7" xfId="11098"/>
    <cellStyle name="20% - 輔色2 2 2 15 4 4 7 2" xfId="17122"/>
    <cellStyle name="20% - 輔色2 2 2 15 4 4 7 2 2" xfId="29198"/>
    <cellStyle name="20% - 輔色2 2 2 15 4 4 7 3" xfId="23174"/>
    <cellStyle name="20% - 輔色2 2 2 15 4 4 8" xfId="14110"/>
    <cellStyle name="20% - 輔色2 2 2 15 4 4 8 2" xfId="26186"/>
    <cellStyle name="20% - 輔色2 2 2 15 4 4 9" xfId="20162"/>
    <cellStyle name="20% - 輔色2 2 2 15 4 5" xfId="1972"/>
    <cellStyle name="20% - 輔色2 2 2 15 4 5 2" xfId="3540"/>
    <cellStyle name="20% - 輔色2 2 2 15 4 5 3" xfId="5874"/>
    <cellStyle name="20% - 輔色2 2 2 15 4 5 3 2" xfId="13158"/>
    <cellStyle name="20% - 輔色2 2 2 15 4 5 3 2 2" xfId="19182"/>
    <cellStyle name="20% - 輔色2 2 2 15 4 5 3 2 2 2" xfId="31258"/>
    <cellStyle name="20% - 輔色2 2 2 15 4 5 3 2 3" xfId="25234"/>
    <cellStyle name="20% - 輔色2 2 2 15 4 5 3 3" xfId="16170"/>
    <cellStyle name="20% - 輔色2 2 2 15 4 5 3 3 2" xfId="28246"/>
    <cellStyle name="20% - 輔色2 2 2 15 4 5 3 4" xfId="22222"/>
    <cellStyle name="20% - 輔色2 2 2 15 4 5 4" xfId="7156"/>
    <cellStyle name="20% - 輔色2 2 2 15 4 5 5" xfId="8237"/>
    <cellStyle name="20% - 輔色2 2 2 15 4 5 6" xfId="11658"/>
    <cellStyle name="20% - 輔色2 2 2 15 4 5 6 2" xfId="17682"/>
    <cellStyle name="20% - 輔色2 2 2 15 4 5 6 2 2" xfId="29758"/>
    <cellStyle name="20% - 輔色2 2 2 15 4 5 6 3" xfId="23734"/>
    <cellStyle name="20% - 輔色2 2 2 15 4 5 7" xfId="14670"/>
    <cellStyle name="20% - 輔色2 2 2 15 4 5 7 2" xfId="26746"/>
    <cellStyle name="20% - 輔色2 2 2 15 4 5 8" xfId="20722"/>
    <cellStyle name="20% - 輔色2 2 2 15 4 6" xfId="2608"/>
    <cellStyle name="20% - 輔色2 2 2 15 4 6 2" xfId="3541"/>
    <cellStyle name="20% - 輔色2 2 2 15 4 6 3" xfId="8236"/>
    <cellStyle name="20% - 輔色2 2 2 15 4 7" xfId="2785"/>
    <cellStyle name="20% - 輔色2 2 2 15 4 7 2" xfId="3542"/>
    <cellStyle name="20% - 輔色2 2 2 15 4 7 3" xfId="8234"/>
    <cellStyle name="20% - 輔色2 2 2 15 4 8" xfId="1754"/>
    <cellStyle name="20% - 輔色2 2 2 15 4 8 2" xfId="3543"/>
    <cellStyle name="20% - 輔色2 2 2 15 4 8 3" xfId="5657"/>
    <cellStyle name="20% - 輔色2 2 2 15 4 8 3 2" xfId="12941"/>
    <cellStyle name="20% - 輔色2 2 2 15 4 8 3 2 2" xfId="18965"/>
    <cellStyle name="20% - 輔色2 2 2 15 4 8 3 2 2 2" xfId="31041"/>
    <cellStyle name="20% - 輔色2 2 2 15 4 8 3 2 3" xfId="25017"/>
    <cellStyle name="20% - 輔色2 2 2 15 4 8 3 3" xfId="15953"/>
    <cellStyle name="20% - 輔色2 2 2 15 4 8 3 3 2" xfId="28029"/>
    <cellStyle name="20% - 輔色2 2 2 15 4 8 3 4" xfId="22005"/>
    <cellStyle name="20% - 輔色2 2 2 15 4 8 4" xfId="7159"/>
    <cellStyle name="20% - 輔色2 2 2 15 4 8 5" xfId="8231"/>
    <cellStyle name="20% - 輔色2 2 2 15 4 8 6" xfId="11441"/>
    <cellStyle name="20% - 輔色2 2 2 15 4 8 6 2" xfId="17465"/>
    <cellStyle name="20% - 輔色2 2 2 15 4 8 6 2 2" xfId="29541"/>
    <cellStyle name="20% - 輔色2 2 2 15 4 8 6 3" xfId="23517"/>
    <cellStyle name="20% - 輔色2 2 2 15 4 8 7" xfId="14453"/>
    <cellStyle name="20% - 輔色2 2 2 15 4 8 7 2" xfId="26529"/>
    <cellStyle name="20% - 輔色2 2 2 15 4 8 8" xfId="20505"/>
    <cellStyle name="20% - 輔色2 2 2 15 4 9" xfId="5014"/>
    <cellStyle name="20% - 輔色2 2 2 15 4 9 2" xfId="12298"/>
    <cellStyle name="20% - 輔色2 2 2 15 4 9 2 2" xfId="18322"/>
    <cellStyle name="20% - 輔色2 2 2 15 4 9 2 2 2" xfId="30398"/>
    <cellStyle name="20% - 輔色2 2 2 15 4 9 2 3" xfId="24374"/>
    <cellStyle name="20% - 輔色2 2 2 15 4 9 3" xfId="15310"/>
    <cellStyle name="20% - 輔色2 2 2 15 4 9 3 2" xfId="27386"/>
    <cellStyle name="20% - 輔色2 2 2 15 4 9 4" xfId="21362"/>
    <cellStyle name="20% - 輔色2 2 2 15 5" xfId="373"/>
    <cellStyle name="20% - 輔色2 2 2 15 5 10" xfId="10848"/>
    <cellStyle name="20% - 輔色2 2 2 15 5 10 2" xfId="16872"/>
    <cellStyle name="20% - 輔色2 2 2 15 5 10 2 2" xfId="28948"/>
    <cellStyle name="20% - 輔色2 2 2 15 5 10 3" xfId="22924"/>
    <cellStyle name="20% - 輔色2 2 2 15 5 11" xfId="13860"/>
    <cellStyle name="20% - 輔色2 2 2 15 5 11 2" xfId="25936"/>
    <cellStyle name="20% - 輔色2 2 2 15 5 12" xfId="19912"/>
    <cellStyle name="20% - 輔色2 2 2 15 5 2" xfId="547"/>
    <cellStyle name="20% - 輔色2 2 2 15 5 2 2" xfId="1212"/>
    <cellStyle name="20% - 輔色2 2 2 15 5 2 2 2" xfId="8228"/>
    <cellStyle name="20% - 輔色2 2 2 15 5 2 3" xfId="8229"/>
    <cellStyle name="20% - 輔色2 2 2 15 5 3" xfId="975"/>
    <cellStyle name="20% - 輔色2 2 2 15 5 3 2" xfId="2174"/>
    <cellStyle name="20% - 輔色2 2 2 15 5 3 2 2" xfId="3545"/>
    <cellStyle name="20% - 輔色2 2 2 15 5 3 2 3" xfId="6076"/>
    <cellStyle name="20% - 輔色2 2 2 15 5 3 2 3 2" xfId="13360"/>
    <cellStyle name="20% - 輔色2 2 2 15 5 3 2 3 2 2" xfId="19384"/>
    <cellStyle name="20% - 輔色2 2 2 15 5 3 2 3 2 2 2" xfId="31460"/>
    <cellStyle name="20% - 輔色2 2 2 15 5 3 2 3 2 3" xfId="25436"/>
    <cellStyle name="20% - 輔色2 2 2 15 5 3 2 3 3" xfId="16372"/>
    <cellStyle name="20% - 輔色2 2 2 15 5 3 2 3 3 2" xfId="28448"/>
    <cellStyle name="20% - 輔色2 2 2 15 5 3 2 3 4" xfId="22424"/>
    <cellStyle name="20% - 輔色2 2 2 15 5 3 2 4" xfId="7164"/>
    <cellStyle name="20% - 輔色2 2 2 15 5 3 2 5" xfId="8226"/>
    <cellStyle name="20% - 輔色2 2 2 15 5 3 2 6" xfId="11860"/>
    <cellStyle name="20% - 輔色2 2 2 15 5 3 2 6 2" xfId="17884"/>
    <cellStyle name="20% - 輔色2 2 2 15 5 3 2 6 2 2" xfId="29960"/>
    <cellStyle name="20% - 輔色2 2 2 15 5 3 2 6 3" xfId="23936"/>
    <cellStyle name="20% - 輔色2 2 2 15 5 3 2 7" xfId="14872"/>
    <cellStyle name="20% - 輔色2 2 2 15 5 3 2 7 2" xfId="26948"/>
    <cellStyle name="20% - 輔色2 2 2 15 5 3 2 8" xfId="20924"/>
    <cellStyle name="20% - 輔色2 2 2 15 5 3 3" xfId="3544"/>
    <cellStyle name="20% - 輔色2 2 2 15 5 3 4" xfId="5364"/>
    <cellStyle name="20% - 輔色2 2 2 15 5 3 4 2" xfId="12648"/>
    <cellStyle name="20% - 輔色2 2 2 15 5 3 4 2 2" xfId="18672"/>
    <cellStyle name="20% - 輔色2 2 2 15 5 3 4 2 2 2" xfId="30748"/>
    <cellStyle name="20% - 輔色2 2 2 15 5 3 4 2 3" xfId="24724"/>
    <cellStyle name="20% - 輔色2 2 2 15 5 3 4 3" xfId="15660"/>
    <cellStyle name="20% - 輔色2 2 2 15 5 3 4 3 2" xfId="27736"/>
    <cellStyle name="20% - 輔色2 2 2 15 5 3 4 4" xfId="21712"/>
    <cellStyle name="20% - 輔色2 2 2 15 5 3 5" xfId="7163"/>
    <cellStyle name="20% - 輔色2 2 2 15 5 3 6" xfId="8227"/>
    <cellStyle name="20% - 輔色2 2 2 15 5 3 7" xfId="11148"/>
    <cellStyle name="20% - 輔色2 2 2 15 5 3 7 2" xfId="17172"/>
    <cellStyle name="20% - 輔色2 2 2 15 5 3 7 2 2" xfId="29248"/>
    <cellStyle name="20% - 輔色2 2 2 15 5 3 7 3" xfId="23224"/>
    <cellStyle name="20% - 輔色2 2 2 15 5 3 8" xfId="14160"/>
    <cellStyle name="20% - 輔色2 2 2 15 5 3 8 2" xfId="26236"/>
    <cellStyle name="20% - 輔色2 2 2 15 5 3 9" xfId="20212"/>
    <cellStyle name="20% - 輔色2 2 2 15 5 4" xfId="1211"/>
    <cellStyle name="20% - 輔色2 2 2 15 5 4 2" xfId="2356"/>
    <cellStyle name="20% - 輔色2 2 2 15 5 4 2 2" xfId="3546"/>
    <cellStyle name="20% - 輔色2 2 2 15 5 4 2 3" xfId="6258"/>
    <cellStyle name="20% - 輔色2 2 2 15 5 4 2 3 2" xfId="13542"/>
    <cellStyle name="20% - 輔色2 2 2 15 5 4 2 3 2 2" xfId="19566"/>
    <cellStyle name="20% - 輔色2 2 2 15 5 4 2 3 2 2 2" xfId="31642"/>
    <cellStyle name="20% - 輔色2 2 2 15 5 4 2 3 2 3" xfId="25618"/>
    <cellStyle name="20% - 輔色2 2 2 15 5 4 2 3 3" xfId="16554"/>
    <cellStyle name="20% - 輔色2 2 2 15 5 4 2 3 3 2" xfId="28630"/>
    <cellStyle name="20% - 輔色2 2 2 15 5 4 2 3 4" xfId="22606"/>
    <cellStyle name="20% - 輔色2 2 2 15 5 4 2 4" xfId="7166"/>
    <cellStyle name="20% - 輔色2 2 2 15 5 4 2 5" xfId="8223"/>
    <cellStyle name="20% - 輔色2 2 2 15 5 4 2 6" xfId="12042"/>
    <cellStyle name="20% - 輔色2 2 2 15 5 4 2 6 2" xfId="18066"/>
    <cellStyle name="20% - 輔色2 2 2 15 5 4 2 6 2 2" xfId="30142"/>
    <cellStyle name="20% - 輔色2 2 2 15 5 4 2 6 3" xfId="24118"/>
    <cellStyle name="20% - 輔色2 2 2 15 5 4 2 7" xfId="15054"/>
    <cellStyle name="20% - 輔色2 2 2 15 5 4 2 7 2" xfId="27130"/>
    <cellStyle name="20% - 輔色2 2 2 15 5 4 2 8" xfId="21106"/>
    <cellStyle name="20% - 輔色2 2 2 15 5 4 3" xfId="8225"/>
    <cellStyle name="20% - 輔色2 2 2 15 5 5" xfId="2611"/>
    <cellStyle name="20% - 輔色2 2 2 15 5 5 2" xfId="3547"/>
    <cellStyle name="20% - 輔色2 2 2 15 5 5 3" xfId="8222"/>
    <cellStyle name="20% - 輔色2 2 2 15 5 6" xfId="2780"/>
    <cellStyle name="20% - 輔色2 2 2 15 5 6 2" xfId="3548"/>
    <cellStyle name="20% - 輔色2 2 2 15 5 6 3" xfId="8217"/>
    <cellStyle name="20% - 輔色2 2 2 15 5 7" xfId="1704"/>
    <cellStyle name="20% - 輔色2 2 2 15 5 7 2" xfId="3549"/>
    <cellStyle name="20% - 輔色2 2 2 15 5 7 3" xfId="5607"/>
    <cellStyle name="20% - 輔色2 2 2 15 5 7 3 2" xfId="12891"/>
    <cellStyle name="20% - 輔色2 2 2 15 5 7 3 2 2" xfId="18915"/>
    <cellStyle name="20% - 輔色2 2 2 15 5 7 3 2 2 2" xfId="30991"/>
    <cellStyle name="20% - 輔色2 2 2 15 5 7 3 2 3" xfId="24967"/>
    <cellStyle name="20% - 輔色2 2 2 15 5 7 3 3" xfId="15903"/>
    <cellStyle name="20% - 輔色2 2 2 15 5 7 3 3 2" xfId="27979"/>
    <cellStyle name="20% - 輔色2 2 2 15 5 7 3 4" xfId="21955"/>
    <cellStyle name="20% - 輔色2 2 2 15 5 7 4" xfId="7169"/>
    <cellStyle name="20% - 輔色2 2 2 15 5 7 5" xfId="8216"/>
    <cellStyle name="20% - 輔色2 2 2 15 5 7 6" xfId="11391"/>
    <cellStyle name="20% - 輔色2 2 2 15 5 7 6 2" xfId="17415"/>
    <cellStyle name="20% - 輔色2 2 2 15 5 7 6 2 2" xfId="29491"/>
    <cellStyle name="20% - 輔色2 2 2 15 5 7 6 3" xfId="23467"/>
    <cellStyle name="20% - 輔色2 2 2 15 5 7 7" xfId="14403"/>
    <cellStyle name="20% - 輔色2 2 2 15 5 7 7 2" xfId="26479"/>
    <cellStyle name="20% - 輔色2 2 2 15 5 7 8" xfId="20455"/>
    <cellStyle name="20% - 輔色2 2 2 15 5 8" xfId="5064"/>
    <cellStyle name="20% - 輔色2 2 2 15 5 8 2" xfId="12348"/>
    <cellStyle name="20% - 輔色2 2 2 15 5 8 2 2" xfId="18372"/>
    <cellStyle name="20% - 輔色2 2 2 15 5 8 2 2 2" xfId="30448"/>
    <cellStyle name="20% - 輔色2 2 2 15 5 8 2 3" xfId="24424"/>
    <cellStyle name="20% - 輔色2 2 2 15 5 8 3" xfId="15360"/>
    <cellStyle name="20% - 輔色2 2 2 15 5 8 3 2" xfId="27436"/>
    <cellStyle name="20% - 輔色2 2 2 15 5 8 4" xfId="21412"/>
    <cellStyle name="20% - 輔色2 2 2 15 5 9" xfId="8230"/>
    <cellStyle name="20% - 輔色2 2 2 15 6" xfId="606"/>
    <cellStyle name="20% - 輔色2 2 2 15 6 2" xfId="1213"/>
    <cellStyle name="20% - 輔色2 2 2 15 6 2 2" xfId="8211"/>
    <cellStyle name="20% - 輔色2 2 2 15 6 3" xfId="8214"/>
    <cellStyle name="20% - 輔色2 2 2 15 7" xfId="825"/>
    <cellStyle name="20% - 輔色2 2 2 15 7 2" xfId="1916"/>
    <cellStyle name="20% - 輔色2 2 2 15 7 2 2" xfId="3551"/>
    <cellStyle name="20% - 輔色2 2 2 15 7 2 3" xfId="5818"/>
    <cellStyle name="20% - 輔色2 2 2 15 7 2 3 2" xfId="13102"/>
    <cellStyle name="20% - 輔色2 2 2 15 7 2 3 2 2" xfId="19126"/>
    <cellStyle name="20% - 輔色2 2 2 15 7 2 3 2 2 2" xfId="31202"/>
    <cellStyle name="20% - 輔色2 2 2 15 7 2 3 2 3" xfId="25178"/>
    <cellStyle name="20% - 輔色2 2 2 15 7 2 3 3" xfId="16114"/>
    <cellStyle name="20% - 輔色2 2 2 15 7 2 3 3 2" xfId="28190"/>
    <cellStyle name="20% - 輔色2 2 2 15 7 2 3 4" xfId="22166"/>
    <cellStyle name="20% - 輔色2 2 2 15 7 2 4" xfId="7173"/>
    <cellStyle name="20% - 輔色2 2 2 15 7 2 5" xfId="8209"/>
    <cellStyle name="20% - 輔色2 2 2 15 7 2 6" xfId="11602"/>
    <cellStyle name="20% - 輔色2 2 2 15 7 2 6 2" xfId="17626"/>
    <cellStyle name="20% - 輔色2 2 2 15 7 2 6 2 2" xfId="29702"/>
    <cellStyle name="20% - 輔色2 2 2 15 7 2 6 3" xfId="23678"/>
    <cellStyle name="20% - 輔色2 2 2 15 7 2 7" xfId="14614"/>
    <cellStyle name="20% - 輔色2 2 2 15 7 2 7 2" xfId="26690"/>
    <cellStyle name="20% - 輔色2 2 2 15 7 2 8" xfId="20666"/>
    <cellStyle name="20% - 輔色2 2 2 15 7 3" xfId="3550"/>
    <cellStyle name="20% - 輔色2 2 2 15 7 4" xfId="5214"/>
    <cellStyle name="20% - 輔色2 2 2 15 7 4 2" xfId="12498"/>
    <cellStyle name="20% - 輔色2 2 2 15 7 4 2 2" xfId="18522"/>
    <cellStyle name="20% - 輔色2 2 2 15 7 4 2 2 2" xfId="30598"/>
    <cellStyle name="20% - 輔色2 2 2 15 7 4 2 3" xfId="24574"/>
    <cellStyle name="20% - 輔色2 2 2 15 7 4 3" xfId="15510"/>
    <cellStyle name="20% - 輔色2 2 2 15 7 4 3 2" xfId="27586"/>
    <cellStyle name="20% - 輔色2 2 2 15 7 4 4" xfId="21562"/>
    <cellStyle name="20% - 輔色2 2 2 15 7 5" xfId="7172"/>
    <cellStyle name="20% - 輔色2 2 2 15 7 6" xfId="8210"/>
    <cellStyle name="20% - 輔色2 2 2 15 7 7" xfId="10998"/>
    <cellStyle name="20% - 輔色2 2 2 15 7 7 2" xfId="17022"/>
    <cellStyle name="20% - 輔色2 2 2 15 7 7 2 2" xfId="29098"/>
    <cellStyle name="20% - 輔色2 2 2 15 7 7 3" xfId="23074"/>
    <cellStyle name="20% - 輔色2 2 2 15 7 8" xfId="14010"/>
    <cellStyle name="20% - 輔色2 2 2 15 7 8 2" xfId="26086"/>
    <cellStyle name="20% - 輔色2 2 2 15 7 9" xfId="20062"/>
    <cellStyle name="20% - 輔色2 2 2 15 8" xfId="2403"/>
    <cellStyle name="20% - 輔色2 2 2 15 8 2" xfId="3552"/>
    <cellStyle name="20% - 輔色2 2 2 15 8 3" xfId="6305"/>
    <cellStyle name="20% - 輔色2 2 2 15 8 3 2" xfId="13589"/>
    <cellStyle name="20% - 輔色2 2 2 15 8 3 2 2" xfId="19613"/>
    <cellStyle name="20% - 輔色2 2 2 15 8 3 2 2 2" xfId="31689"/>
    <cellStyle name="20% - 輔色2 2 2 15 8 3 2 3" xfId="25665"/>
    <cellStyle name="20% - 輔色2 2 2 15 8 3 3" xfId="16601"/>
    <cellStyle name="20% - 輔色2 2 2 15 8 3 3 2" xfId="28677"/>
    <cellStyle name="20% - 輔色2 2 2 15 8 3 4" xfId="22653"/>
    <cellStyle name="20% - 輔色2 2 2 15 8 4" xfId="7174"/>
    <cellStyle name="20% - 輔色2 2 2 15 8 5" xfId="8208"/>
    <cellStyle name="20% - 輔色2 2 2 15 8 6" xfId="12089"/>
    <cellStyle name="20% - 輔色2 2 2 15 8 6 2" xfId="18113"/>
    <cellStyle name="20% - 輔色2 2 2 15 8 6 2 2" xfId="30189"/>
    <cellStyle name="20% - 輔色2 2 2 15 8 6 3" xfId="24165"/>
    <cellStyle name="20% - 輔色2 2 2 15 8 7" xfId="15101"/>
    <cellStyle name="20% - 輔色2 2 2 15 8 7 2" xfId="27177"/>
    <cellStyle name="20% - 輔色2 2 2 15 8 8" xfId="21153"/>
    <cellStyle name="20% - 輔色2 2 2 15 9" xfId="2603"/>
    <cellStyle name="20% - 輔色2 2 2 15 9 2" xfId="3553"/>
    <cellStyle name="20% - 輔色2 2 2 15 9 3" xfId="8207"/>
    <cellStyle name="20% - 輔色2 2 2 16" xfId="65"/>
    <cellStyle name="20% - 輔色2 2 2 16 2" xfId="110"/>
    <cellStyle name="20% - 輔色2 2 2 16 2 2" xfId="8205"/>
    <cellStyle name="20% - 輔色2 2 2 16 3" xfId="8206"/>
    <cellStyle name="20% - 輔色2 2 2 17" xfId="66"/>
    <cellStyle name="20% - 輔色2 2 2 17 2" xfId="111"/>
    <cellStyle name="20% - 輔色2 2 2 17 2 2" xfId="8202"/>
    <cellStyle name="20% - 輔色2 2 2 17 3" xfId="8204"/>
    <cellStyle name="20% - 輔色2 2 2 18" xfId="74"/>
    <cellStyle name="20% - 輔色2 2 2 18 2" xfId="112"/>
    <cellStyle name="20% - 輔色2 2 2 18 2 2" xfId="8200"/>
    <cellStyle name="20% - 輔色2 2 2 18 3" xfId="8201"/>
    <cellStyle name="20% - 輔色2 2 2 19" xfId="63"/>
    <cellStyle name="20% - 輔色2 2 2 19 10" xfId="2773"/>
    <cellStyle name="20% - 輔色2 2 2 19 10 2" xfId="3554"/>
    <cellStyle name="20% - 輔色2 2 2 19 10 3" xfId="8195"/>
    <cellStyle name="20% - 輔色2 2 2 19 11" xfId="1853"/>
    <cellStyle name="20% - 輔色2 2 2 19 11 2" xfId="3555"/>
    <cellStyle name="20% - 輔色2 2 2 19 11 3" xfId="5756"/>
    <cellStyle name="20% - 輔色2 2 2 19 11 3 2" xfId="13040"/>
    <cellStyle name="20% - 輔色2 2 2 19 11 3 2 2" xfId="19064"/>
    <cellStyle name="20% - 輔色2 2 2 19 11 3 2 2 2" xfId="31140"/>
    <cellStyle name="20% - 輔色2 2 2 19 11 3 2 3" xfId="25116"/>
    <cellStyle name="20% - 輔色2 2 2 19 11 3 3" xfId="16052"/>
    <cellStyle name="20% - 輔色2 2 2 19 11 3 3 2" xfId="28128"/>
    <cellStyle name="20% - 輔色2 2 2 19 11 3 4" xfId="22104"/>
    <cellStyle name="20% - 輔色2 2 2 19 11 4" xfId="7184"/>
    <cellStyle name="20% - 輔色2 2 2 19 11 5" xfId="8193"/>
    <cellStyle name="20% - 輔色2 2 2 19 11 6" xfId="11540"/>
    <cellStyle name="20% - 輔色2 2 2 19 11 6 2" xfId="17564"/>
    <cellStyle name="20% - 輔色2 2 2 19 11 6 2 2" xfId="29640"/>
    <cellStyle name="20% - 輔色2 2 2 19 11 6 3" xfId="23616"/>
    <cellStyle name="20% - 輔色2 2 2 19 11 7" xfId="14552"/>
    <cellStyle name="20% - 輔色2 2 2 19 11 7 2" xfId="26628"/>
    <cellStyle name="20% - 輔色2 2 2 19 11 8" xfId="20604"/>
    <cellStyle name="20% - 輔色2 2 2 19 12" xfId="4915"/>
    <cellStyle name="20% - 輔色2 2 2 19 12 2" xfId="12199"/>
    <cellStyle name="20% - 輔色2 2 2 19 12 2 2" xfId="18223"/>
    <cellStyle name="20% - 輔色2 2 2 19 12 2 2 2" xfId="30299"/>
    <cellStyle name="20% - 輔色2 2 2 19 12 2 3" xfId="24275"/>
    <cellStyle name="20% - 輔色2 2 2 19 12 3" xfId="15211"/>
    <cellStyle name="20% - 輔色2 2 2 19 12 3 2" xfId="27287"/>
    <cellStyle name="20% - 輔色2 2 2 19 12 4" xfId="21263"/>
    <cellStyle name="20% - 輔色2 2 2 19 13" xfId="8196"/>
    <cellStyle name="20% - 輔色2 2 2 19 14" xfId="10684"/>
    <cellStyle name="20% - 輔色2 2 2 19 14 2" xfId="16717"/>
    <cellStyle name="20% - 輔色2 2 2 19 14 2 2" xfId="28793"/>
    <cellStyle name="20% - 輔色2 2 2 19 14 3" xfId="22769"/>
    <cellStyle name="20% - 輔色2 2 2 19 15" xfId="13711"/>
    <cellStyle name="20% - 輔色2 2 2 19 15 2" xfId="25787"/>
    <cellStyle name="20% - 輔色2 2 2 19 16" xfId="19763"/>
    <cellStyle name="20% - 輔色2 2 2 19 2" xfId="113"/>
    <cellStyle name="20% - 輔色2 2 2 19 2 2" xfId="8192"/>
    <cellStyle name="20% - 輔色2 2 2 19 3" xfId="162"/>
    <cellStyle name="20% - 輔色2 2 2 19 3 10" xfId="8190"/>
    <cellStyle name="20% - 輔色2 2 2 19 3 11" xfId="10738"/>
    <cellStyle name="20% - 輔色2 2 2 19 3 11 2" xfId="16762"/>
    <cellStyle name="20% - 輔色2 2 2 19 3 11 2 2" xfId="28838"/>
    <cellStyle name="20% - 輔色2 2 2 19 3 11 3" xfId="22814"/>
    <cellStyle name="20% - 輔色2 2 2 19 3 12" xfId="13750"/>
    <cellStyle name="20% - 輔色2 2 2 19 3 12 2" xfId="25826"/>
    <cellStyle name="20% - 輔色2 2 2 19 3 13" xfId="19802"/>
    <cellStyle name="20% - 輔色2 2 2 19 3 2" xfId="270"/>
    <cellStyle name="20% - 輔色2 2 2 19 3 2 2" xfId="557"/>
    <cellStyle name="20% - 輔色2 2 2 19 3 2 2 2" xfId="1214"/>
    <cellStyle name="20% - 輔色2 2 2 19 3 2 2 2 2" xfId="8185"/>
    <cellStyle name="20% - 輔色2 2 2 19 3 2 2 3" xfId="8186"/>
    <cellStyle name="20% - 輔色2 2 2 19 3 2 3" xfId="8187"/>
    <cellStyle name="20% - 輔色2 2 2 19 3 3" xfId="413"/>
    <cellStyle name="20% - 輔色2 2 2 19 3 3 10" xfId="10888"/>
    <cellStyle name="20% - 輔色2 2 2 19 3 3 10 2" xfId="16912"/>
    <cellStyle name="20% - 輔色2 2 2 19 3 3 10 2 2" xfId="28988"/>
    <cellStyle name="20% - 輔色2 2 2 19 3 3 10 3" xfId="22964"/>
    <cellStyle name="20% - 輔色2 2 2 19 3 3 11" xfId="13900"/>
    <cellStyle name="20% - 輔色2 2 2 19 3 3 11 2" xfId="25976"/>
    <cellStyle name="20% - 輔色2 2 2 19 3 3 12" xfId="19952"/>
    <cellStyle name="20% - 輔色2 2 2 19 3 3 2" xfId="564"/>
    <cellStyle name="20% - 輔色2 2 2 19 3 3 2 2" xfId="1216"/>
    <cellStyle name="20% - 輔色2 2 2 19 3 3 2 2 2" xfId="8177"/>
    <cellStyle name="20% - 輔色2 2 2 19 3 3 2 3" xfId="8182"/>
    <cellStyle name="20% - 輔色2 2 2 19 3 3 3" xfId="1015"/>
    <cellStyle name="20% - 輔色2 2 2 19 3 3 3 2" xfId="2214"/>
    <cellStyle name="20% - 輔色2 2 2 19 3 3 3 2 2" xfId="3557"/>
    <cellStyle name="20% - 輔色2 2 2 19 3 3 3 2 3" xfId="6116"/>
    <cellStyle name="20% - 輔色2 2 2 19 3 3 3 2 3 2" xfId="13400"/>
    <cellStyle name="20% - 輔色2 2 2 19 3 3 3 2 3 2 2" xfId="19424"/>
    <cellStyle name="20% - 輔色2 2 2 19 3 3 3 2 3 2 2 2" xfId="31500"/>
    <cellStyle name="20% - 輔色2 2 2 19 3 3 3 2 3 2 3" xfId="25476"/>
    <cellStyle name="20% - 輔色2 2 2 19 3 3 3 2 3 3" xfId="16412"/>
    <cellStyle name="20% - 輔色2 2 2 19 3 3 3 2 3 3 2" xfId="28488"/>
    <cellStyle name="20% - 輔色2 2 2 19 3 3 3 2 3 4" xfId="22464"/>
    <cellStyle name="20% - 輔色2 2 2 19 3 3 3 2 4" xfId="7194"/>
    <cellStyle name="20% - 輔色2 2 2 19 3 3 3 2 5" xfId="8174"/>
    <cellStyle name="20% - 輔色2 2 2 19 3 3 3 2 6" xfId="11900"/>
    <cellStyle name="20% - 輔色2 2 2 19 3 3 3 2 6 2" xfId="17924"/>
    <cellStyle name="20% - 輔色2 2 2 19 3 3 3 2 6 2 2" xfId="30000"/>
    <cellStyle name="20% - 輔色2 2 2 19 3 3 3 2 6 3" xfId="23976"/>
    <cellStyle name="20% - 輔色2 2 2 19 3 3 3 2 7" xfId="14912"/>
    <cellStyle name="20% - 輔色2 2 2 19 3 3 3 2 7 2" xfId="26988"/>
    <cellStyle name="20% - 輔色2 2 2 19 3 3 3 2 8" xfId="20964"/>
    <cellStyle name="20% - 輔色2 2 2 19 3 3 3 3" xfId="3556"/>
    <cellStyle name="20% - 輔色2 2 2 19 3 3 3 4" xfId="5404"/>
    <cellStyle name="20% - 輔色2 2 2 19 3 3 3 4 2" xfId="12688"/>
    <cellStyle name="20% - 輔色2 2 2 19 3 3 3 4 2 2" xfId="18712"/>
    <cellStyle name="20% - 輔色2 2 2 19 3 3 3 4 2 2 2" xfId="30788"/>
    <cellStyle name="20% - 輔色2 2 2 19 3 3 3 4 2 3" xfId="24764"/>
    <cellStyle name="20% - 輔色2 2 2 19 3 3 3 4 3" xfId="15700"/>
    <cellStyle name="20% - 輔色2 2 2 19 3 3 3 4 3 2" xfId="27776"/>
    <cellStyle name="20% - 輔色2 2 2 19 3 3 3 4 4" xfId="21752"/>
    <cellStyle name="20% - 輔色2 2 2 19 3 3 3 5" xfId="7193"/>
    <cellStyle name="20% - 輔色2 2 2 19 3 3 3 6" xfId="8176"/>
    <cellStyle name="20% - 輔色2 2 2 19 3 3 3 7" xfId="11188"/>
    <cellStyle name="20% - 輔色2 2 2 19 3 3 3 7 2" xfId="17212"/>
    <cellStyle name="20% - 輔色2 2 2 19 3 3 3 7 2 2" xfId="29288"/>
    <cellStyle name="20% - 輔色2 2 2 19 3 3 3 7 3" xfId="23264"/>
    <cellStyle name="20% - 輔色2 2 2 19 3 3 3 8" xfId="14200"/>
    <cellStyle name="20% - 輔色2 2 2 19 3 3 3 8 2" xfId="26276"/>
    <cellStyle name="20% - 輔色2 2 2 19 3 3 3 9" xfId="20252"/>
    <cellStyle name="20% - 輔色2 2 2 19 3 3 4" xfId="1215"/>
    <cellStyle name="20% - 輔色2 2 2 19 3 3 4 2" xfId="2100"/>
    <cellStyle name="20% - 輔色2 2 2 19 3 3 4 2 2" xfId="3558"/>
    <cellStyle name="20% - 輔色2 2 2 19 3 3 4 2 3" xfId="6002"/>
    <cellStyle name="20% - 輔色2 2 2 19 3 3 4 2 3 2" xfId="13286"/>
    <cellStyle name="20% - 輔色2 2 2 19 3 3 4 2 3 2 2" xfId="19310"/>
    <cellStyle name="20% - 輔色2 2 2 19 3 3 4 2 3 2 2 2" xfId="31386"/>
    <cellStyle name="20% - 輔色2 2 2 19 3 3 4 2 3 2 3" xfId="25362"/>
    <cellStyle name="20% - 輔色2 2 2 19 3 3 4 2 3 3" xfId="16298"/>
    <cellStyle name="20% - 輔色2 2 2 19 3 3 4 2 3 3 2" xfId="28374"/>
    <cellStyle name="20% - 輔色2 2 2 19 3 3 4 2 3 4" xfId="22350"/>
    <cellStyle name="20% - 輔色2 2 2 19 3 3 4 2 4" xfId="7196"/>
    <cellStyle name="20% - 輔色2 2 2 19 3 3 4 2 5" xfId="8170"/>
    <cellStyle name="20% - 輔色2 2 2 19 3 3 4 2 6" xfId="11786"/>
    <cellStyle name="20% - 輔色2 2 2 19 3 3 4 2 6 2" xfId="17810"/>
    <cellStyle name="20% - 輔色2 2 2 19 3 3 4 2 6 2 2" xfId="29886"/>
    <cellStyle name="20% - 輔色2 2 2 19 3 3 4 2 6 3" xfId="23862"/>
    <cellStyle name="20% - 輔色2 2 2 19 3 3 4 2 7" xfId="14798"/>
    <cellStyle name="20% - 輔色2 2 2 19 3 3 4 2 7 2" xfId="26874"/>
    <cellStyle name="20% - 輔色2 2 2 19 3 3 4 2 8" xfId="20850"/>
    <cellStyle name="20% - 輔色2 2 2 19 3 3 4 3" xfId="8171"/>
    <cellStyle name="20% - 輔色2 2 2 19 3 3 5" xfId="2619"/>
    <cellStyle name="20% - 輔色2 2 2 19 3 3 5 2" xfId="3559"/>
    <cellStyle name="20% - 輔色2 2 2 19 3 3 5 3" xfId="8169"/>
    <cellStyle name="20% - 輔色2 2 2 19 3 3 6" xfId="2767"/>
    <cellStyle name="20% - 輔色2 2 2 19 3 3 6 2" xfId="3560"/>
    <cellStyle name="20% - 輔色2 2 2 19 3 3 6 3" xfId="8168"/>
    <cellStyle name="20% - 輔色2 2 2 19 3 3 7" xfId="1664"/>
    <cellStyle name="20% - 輔色2 2 2 19 3 3 7 2" xfId="3561"/>
    <cellStyle name="20% - 輔色2 2 2 19 3 3 7 3" xfId="5567"/>
    <cellStyle name="20% - 輔色2 2 2 19 3 3 7 3 2" xfId="12851"/>
    <cellStyle name="20% - 輔色2 2 2 19 3 3 7 3 2 2" xfId="18875"/>
    <cellStyle name="20% - 輔色2 2 2 19 3 3 7 3 2 2 2" xfId="30951"/>
    <cellStyle name="20% - 輔色2 2 2 19 3 3 7 3 2 3" xfId="24927"/>
    <cellStyle name="20% - 輔色2 2 2 19 3 3 7 3 3" xfId="15863"/>
    <cellStyle name="20% - 輔色2 2 2 19 3 3 7 3 3 2" xfId="27939"/>
    <cellStyle name="20% - 輔色2 2 2 19 3 3 7 3 4" xfId="21915"/>
    <cellStyle name="20% - 輔色2 2 2 19 3 3 7 4" xfId="7199"/>
    <cellStyle name="20% - 輔色2 2 2 19 3 3 7 5" xfId="8167"/>
    <cellStyle name="20% - 輔色2 2 2 19 3 3 7 6" xfId="11351"/>
    <cellStyle name="20% - 輔色2 2 2 19 3 3 7 6 2" xfId="17375"/>
    <cellStyle name="20% - 輔色2 2 2 19 3 3 7 6 2 2" xfId="29451"/>
    <cellStyle name="20% - 輔色2 2 2 19 3 3 7 6 3" xfId="23427"/>
    <cellStyle name="20% - 輔色2 2 2 19 3 3 7 7" xfId="14363"/>
    <cellStyle name="20% - 輔色2 2 2 19 3 3 7 7 2" xfId="26439"/>
    <cellStyle name="20% - 輔色2 2 2 19 3 3 7 8" xfId="20415"/>
    <cellStyle name="20% - 輔色2 2 2 19 3 3 8" xfId="5104"/>
    <cellStyle name="20% - 輔色2 2 2 19 3 3 8 2" xfId="12388"/>
    <cellStyle name="20% - 輔色2 2 2 19 3 3 8 2 2" xfId="18412"/>
    <cellStyle name="20% - 輔色2 2 2 19 3 3 8 2 2 2" xfId="30488"/>
    <cellStyle name="20% - 輔色2 2 2 19 3 3 8 2 3" xfId="24464"/>
    <cellStyle name="20% - 輔色2 2 2 19 3 3 8 3" xfId="15400"/>
    <cellStyle name="20% - 輔色2 2 2 19 3 3 8 3 2" xfId="27476"/>
    <cellStyle name="20% - 輔色2 2 2 19 3 3 8 4" xfId="21452"/>
    <cellStyle name="20% - 輔色2 2 2 19 3 3 9" xfId="8183"/>
    <cellStyle name="20% - 輔色2 2 2 19 3 4" xfId="865"/>
    <cellStyle name="20% - 輔色2 2 2 19 3 4 2" xfId="2001"/>
    <cellStyle name="20% - 輔色2 2 2 19 3 4 2 2" xfId="3563"/>
    <cellStyle name="20% - 輔色2 2 2 19 3 4 2 3" xfId="5903"/>
    <cellStyle name="20% - 輔色2 2 2 19 3 4 2 3 2" xfId="13187"/>
    <cellStyle name="20% - 輔色2 2 2 19 3 4 2 3 2 2" xfId="19211"/>
    <cellStyle name="20% - 輔色2 2 2 19 3 4 2 3 2 2 2" xfId="31287"/>
    <cellStyle name="20% - 輔色2 2 2 19 3 4 2 3 2 3" xfId="25263"/>
    <cellStyle name="20% - 輔色2 2 2 19 3 4 2 3 3" xfId="16199"/>
    <cellStyle name="20% - 輔色2 2 2 19 3 4 2 3 3 2" xfId="28275"/>
    <cellStyle name="20% - 輔色2 2 2 19 3 4 2 3 4" xfId="22251"/>
    <cellStyle name="20% - 輔色2 2 2 19 3 4 2 4" xfId="7201"/>
    <cellStyle name="20% - 輔色2 2 2 19 3 4 2 5" xfId="8165"/>
    <cellStyle name="20% - 輔色2 2 2 19 3 4 2 6" xfId="11687"/>
    <cellStyle name="20% - 輔色2 2 2 19 3 4 2 6 2" xfId="17711"/>
    <cellStyle name="20% - 輔色2 2 2 19 3 4 2 6 2 2" xfId="29787"/>
    <cellStyle name="20% - 輔色2 2 2 19 3 4 2 6 3" xfId="23763"/>
    <cellStyle name="20% - 輔色2 2 2 19 3 4 2 7" xfId="14699"/>
    <cellStyle name="20% - 輔色2 2 2 19 3 4 2 7 2" xfId="26775"/>
    <cellStyle name="20% - 輔色2 2 2 19 3 4 2 8" xfId="20751"/>
    <cellStyle name="20% - 輔色2 2 2 19 3 4 3" xfId="3562"/>
    <cellStyle name="20% - 輔色2 2 2 19 3 4 4" xfId="5254"/>
    <cellStyle name="20% - 輔色2 2 2 19 3 4 4 2" xfId="12538"/>
    <cellStyle name="20% - 輔色2 2 2 19 3 4 4 2 2" xfId="18562"/>
    <cellStyle name="20% - 輔色2 2 2 19 3 4 4 2 2 2" xfId="30638"/>
    <cellStyle name="20% - 輔色2 2 2 19 3 4 4 2 3" xfId="24614"/>
    <cellStyle name="20% - 輔色2 2 2 19 3 4 4 3" xfId="15550"/>
    <cellStyle name="20% - 輔色2 2 2 19 3 4 4 3 2" xfId="27626"/>
    <cellStyle name="20% - 輔色2 2 2 19 3 4 4 4" xfId="21602"/>
    <cellStyle name="20% - 輔色2 2 2 19 3 4 5" xfId="7200"/>
    <cellStyle name="20% - 輔色2 2 2 19 3 4 6" xfId="8166"/>
    <cellStyle name="20% - 輔色2 2 2 19 3 4 7" xfId="11038"/>
    <cellStyle name="20% - 輔色2 2 2 19 3 4 7 2" xfId="17062"/>
    <cellStyle name="20% - 輔色2 2 2 19 3 4 7 2 2" xfId="29138"/>
    <cellStyle name="20% - 輔色2 2 2 19 3 4 7 3" xfId="23114"/>
    <cellStyle name="20% - 輔色2 2 2 19 3 4 8" xfId="14050"/>
    <cellStyle name="20% - 輔色2 2 2 19 3 4 8 2" xfId="26126"/>
    <cellStyle name="20% - 輔色2 2 2 19 3 4 9" xfId="20102"/>
    <cellStyle name="20% - 輔色2 2 2 19 3 5" xfId="2465"/>
    <cellStyle name="20% - 輔色2 2 2 19 3 5 2" xfId="3564"/>
    <cellStyle name="20% - 輔色2 2 2 19 3 5 3" xfId="6367"/>
    <cellStyle name="20% - 輔色2 2 2 19 3 5 3 2" xfId="13651"/>
    <cellStyle name="20% - 輔色2 2 2 19 3 5 3 2 2" xfId="19675"/>
    <cellStyle name="20% - 輔色2 2 2 19 3 5 3 2 2 2" xfId="31751"/>
    <cellStyle name="20% - 輔色2 2 2 19 3 5 3 2 3" xfId="25727"/>
    <cellStyle name="20% - 輔色2 2 2 19 3 5 3 3" xfId="16663"/>
    <cellStyle name="20% - 輔色2 2 2 19 3 5 3 3 2" xfId="28739"/>
    <cellStyle name="20% - 輔色2 2 2 19 3 5 3 4" xfId="22715"/>
    <cellStyle name="20% - 輔色2 2 2 19 3 5 4" xfId="7202"/>
    <cellStyle name="20% - 輔色2 2 2 19 3 5 5" xfId="8163"/>
    <cellStyle name="20% - 輔色2 2 2 19 3 5 6" xfId="12151"/>
    <cellStyle name="20% - 輔色2 2 2 19 3 5 6 2" xfId="18175"/>
    <cellStyle name="20% - 輔色2 2 2 19 3 5 6 2 2" xfId="30251"/>
    <cellStyle name="20% - 輔色2 2 2 19 3 5 6 3" xfId="24227"/>
    <cellStyle name="20% - 輔色2 2 2 19 3 5 7" xfId="15163"/>
    <cellStyle name="20% - 輔色2 2 2 19 3 5 7 2" xfId="27239"/>
    <cellStyle name="20% - 輔色2 2 2 19 3 5 8" xfId="21215"/>
    <cellStyle name="20% - 輔色2 2 2 19 3 6" xfId="2617"/>
    <cellStyle name="20% - 輔色2 2 2 19 3 6 2" xfId="3565"/>
    <cellStyle name="20% - 輔色2 2 2 19 3 6 3" xfId="8162"/>
    <cellStyle name="20% - 輔色2 2 2 19 3 7" xfId="2770"/>
    <cellStyle name="20% - 輔色2 2 2 19 3 7 2" xfId="3566"/>
    <cellStyle name="20% - 輔色2 2 2 19 3 7 3" xfId="8157"/>
    <cellStyle name="20% - 輔色2 2 2 19 3 8" xfId="1814"/>
    <cellStyle name="20% - 輔色2 2 2 19 3 8 2" xfId="3567"/>
    <cellStyle name="20% - 輔色2 2 2 19 3 8 3" xfId="5717"/>
    <cellStyle name="20% - 輔色2 2 2 19 3 8 3 2" xfId="13001"/>
    <cellStyle name="20% - 輔色2 2 2 19 3 8 3 2 2" xfId="19025"/>
    <cellStyle name="20% - 輔色2 2 2 19 3 8 3 2 2 2" xfId="31101"/>
    <cellStyle name="20% - 輔色2 2 2 19 3 8 3 2 3" xfId="25077"/>
    <cellStyle name="20% - 輔色2 2 2 19 3 8 3 3" xfId="16013"/>
    <cellStyle name="20% - 輔色2 2 2 19 3 8 3 3 2" xfId="28089"/>
    <cellStyle name="20% - 輔色2 2 2 19 3 8 3 4" xfId="22065"/>
    <cellStyle name="20% - 輔色2 2 2 19 3 8 4" xfId="7205"/>
    <cellStyle name="20% - 輔色2 2 2 19 3 8 5" xfId="8156"/>
    <cellStyle name="20% - 輔色2 2 2 19 3 8 6" xfId="11501"/>
    <cellStyle name="20% - 輔色2 2 2 19 3 8 6 2" xfId="17525"/>
    <cellStyle name="20% - 輔色2 2 2 19 3 8 6 2 2" xfId="29601"/>
    <cellStyle name="20% - 輔色2 2 2 19 3 8 6 3" xfId="23577"/>
    <cellStyle name="20% - 輔色2 2 2 19 3 8 7" xfId="14513"/>
    <cellStyle name="20% - 輔色2 2 2 19 3 8 7 2" xfId="26589"/>
    <cellStyle name="20% - 輔色2 2 2 19 3 8 8" xfId="20565"/>
    <cellStyle name="20% - 輔色2 2 2 19 3 9" xfId="4954"/>
    <cellStyle name="20% - 輔色2 2 2 19 3 9 2" xfId="12238"/>
    <cellStyle name="20% - 輔色2 2 2 19 3 9 2 2" xfId="18262"/>
    <cellStyle name="20% - 輔色2 2 2 19 3 9 2 2 2" xfId="30338"/>
    <cellStyle name="20% - 輔色2 2 2 19 3 9 2 3" xfId="24314"/>
    <cellStyle name="20% - 輔色2 2 2 19 3 9 3" xfId="15250"/>
    <cellStyle name="20% - 輔色2 2 2 19 3 9 3 2" xfId="27326"/>
    <cellStyle name="20% - 輔色2 2 2 19 3 9 4" xfId="21302"/>
    <cellStyle name="20% - 輔色2 2 2 19 4" xfId="223"/>
    <cellStyle name="20% - 輔色2 2 2 19 4 10" xfId="8154"/>
    <cellStyle name="20% - 輔色2 2 2 19 4 11" xfId="10799"/>
    <cellStyle name="20% - 輔色2 2 2 19 4 11 2" xfId="16823"/>
    <cellStyle name="20% - 輔色2 2 2 19 4 11 2 2" xfId="28899"/>
    <cellStyle name="20% - 輔色2 2 2 19 4 11 3" xfId="22875"/>
    <cellStyle name="20% - 輔色2 2 2 19 4 12" xfId="13811"/>
    <cellStyle name="20% - 輔色2 2 2 19 4 12 2" xfId="25887"/>
    <cellStyle name="20% - 輔色2 2 2 19 4 13" xfId="19863"/>
    <cellStyle name="20% - 輔色2 2 2 19 4 2" xfId="271"/>
    <cellStyle name="20% - 輔色2 2 2 19 4 2 2" xfId="558"/>
    <cellStyle name="20% - 輔色2 2 2 19 4 2 2 2" xfId="1217"/>
    <cellStyle name="20% - 輔色2 2 2 19 4 2 2 2 2" xfId="8149"/>
    <cellStyle name="20% - 輔色2 2 2 19 4 2 2 3" xfId="8150"/>
    <cellStyle name="20% - 輔色2 2 2 19 4 2 3" xfId="8151"/>
    <cellStyle name="20% - 輔色2 2 2 19 4 3" xfId="474"/>
    <cellStyle name="20% - 輔色2 2 2 19 4 3 10" xfId="10949"/>
    <cellStyle name="20% - 輔色2 2 2 19 4 3 10 2" xfId="16973"/>
    <cellStyle name="20% - 輔色2 2 2 19 4 3 10 2 2" xfId="29049"/>
    <cellStyle name="20% - 輔色2 2 2 19 4 3 10 3" xfId="23025"/>
    <cellStyle name="20% - 輔色2 2 2 19 4 3 11" xfId="13961"/>
    <cellStyle name="20% - 輔色2 2 2 19 4 3 11 2" xfId="26037"/>
    <cellStyle name="20% - 輔色2 2 2 19 4 3 12" xfId="20013"/>
    <cellStyle name="20% - 輔色2 2 2 19 4 3 2" xfId="560"/>
    <cellStyle name="20% - 輔色2 2 2 19 4 3 2 2" xfId="1219"/>
    <cellStyle name="20% - 輔色2 2 2 19 4 3 2 2 2" xfId="8146"/>
    <cellStyle name="20% - 輔色2 2 2 19 4 3 2 3" xfId="8147"/>
    <cellStyle name="20% - 輔色2 2 2 19 4 3 3" xfId="1076"/>
    <cellStyle name="20% - 輔色2 2 2 19 4 3 3 2" xfId="2275"/>
    <cellStyle name="20% - 輔色2 2 2 19 4 3 3 2 2" xfId="3569"/>
    <cellStyle name="20% - 輔色2 2 2 19 4 3 3 2 3" xfId="6177"/>
    <cellStyle name="20% - 輔色2 2 2 19 4 3 3 2 3 2" xfId="13461"/>
    <cellStyle name="20% - 輔色2 2 2 19 4 3 3 2 3 2 2" xfId="19485"/>
    <cellStyle name="20% - 輔色2 2 2 19 4 3 3 2 3 2 2 2" xfId="31561"/>
    <cellStyle name="20% - 輔色2 2 2 19 4 3 3 2 3 2 3" xfId="25537"/>
    <cellStyle name="20% - 輔色2 2 2 19 4 3 3 2 3 3" xfId="16473"/>
    <cellStyle name="20% - 輔色2 2 2 19 4 3 3 2 3 3 2" xfId="28549"/>
    <cellStyle name="20% - 輔色2 2 2 19 4 3 3 2 3 4" xfId="22525"/>
    <cellStyle name="20% - 輔色2 2 2 19 4 3 3 2 4" xfId="7214"/>
    <cellStyle name="20% - 輔色2 2 2 19 4 3 3 2 5" xfId="8144"/>
    <cellStyle name="20% - 輔色2 2 2 19 4 3 3 2 6" xfId="11961"/>
    <cellStyle name="20% - 輔色2 2 2 19 4 3 3 2 6 2" xfId="17985"/>
    <cellStyle name="20% - 輔色2 2 2 19 4 3 3 2 6 2 2" xfId="30061"/>
    <cellStyle name="20% - 輔色2 2 2 19 4 3 3 2 6 3" xfId="24037"/>
    <cellStyle name="20% - 輔色2 2 2 19 4 3 3 2 7" xfId="14973"/>
    <cellStyle name="20% - 輔色2 2 2 19 4 3 3 2 7 2" xfId="27049"/>
    <cellStyle name="20% - 輔色2 2 2 19 4 3 3 2 8" xfId="21025"/>
    <cellStyle name="20% - 輔色2 2 2 19 4 3 3 3" xfId="3568"/>
    <cellStyle name="20% - 輔色2 2 2 19 4 3 3 4" xfId="5465"/>
    <cellStyle name="20% - 輔色2 2 2 19 4 3 3 4 2" xfId="12749"/>
    <cellStyle name="20% - 輔色2 2 2 19 4 3 3 4 2 2" xfId="18773"/>
    <cellStyle name="20% - 輔色2 2 2 19 4 3 3 4 2 2 2" xfId="30849"/>
    <cellStyle name="20% - 輔色2 2 2 19 4 3 3 4 2 3" xfId="24825"/>
    <cellStyle name="20% - 輔色2 2 2 19 4 3 3 4 3" xfId="15761"/>
    <cellStyle name="20% - 輔色2 2 2 19 4 3 3 4 3 2" xfId="27837"/>
    <cellStyle name="20% - 輔色2 2 2 19 4 3 3 4 4" xfId="21813"/>
    <cellStyle name="20% - 輔色2 2 2 19 4 3 3 5" xfId="7213"/>
    <cellStyle name="20% - 輔色2 2 2 19 4 3 3 6" xfId="8145"/>
    <cellStyle name="20% - 輔色2 2 2 19 4 3 3 7" xfId="11249"/>
    <cellStyle name="20% - 輔色2 2 2 19 4 3 3 7 2" xfId="17273"/>
    <cellStyle name="20% - 輔色2 2 2 19 4 3 3 7 2 2" xfId="29349"/>
    <cellStyle name="20% - 輔色2 2 2 19 4 3 3 7 3" xfId="23325"/>
    <cellStyle name="20% - 輔色2 2 2 19 4 3 3 8" xfId="14261"/>
    <cellStyle name="20% - 輔色2 2 2 19 4 3 3 8 2" xfId="26337"/>
    <cellStyle name="20% - 輔色2 2 2 19 4 3 3 9" xfId="20313"/>
    <cellStyle name="20% - 輔色2 2 2 19 4 3 4" xfId="1218"/>
    <cellStyle name="20% - 輔色2 2 2 19 4 3 4 2" xfId="2428"/>
    <cellStyle name="20% - 輔色2 2 2 19 4 3 4 2 2" xfId="3570"/>
    <cellStyle name="20% - 輔色2 2 2 19 4 3 4 2 3" xfId="6330"/>
    <cellStyle name="20% - 輔色2 2 2 19 4 3 4 2 3 2" xfId="13614"/>
    <cellStyle name="20% - 輔色2 2 2 19 4 3 4 2 3 2 2" xfId="19638"/>
    <cellStyle name="20% - 輔色2 2 2 19 4 3 4 2 3 2 2 2" xfId="31714"/>
    <cellStyle name="20% - 輔色2 2 2 19 4 3 4 2 3 2 3" xfId="25690"/>
    <cellStyle name="20% - 輔色2 2 2 19 4 3 4 2 3 3" xfId="16626"/>
    <cellStyle name="20% - 輔色2 2 2 19 4 3 4 2 3 3 2" xfId="28702"/>
    <cellStyle name="20% - 輔色2 2 2 19 4 3 4 2 3 4" xfId="22678"/>
    <cellStyle name="20% - 輔色2 2 2 19 4 3 4 2 4" xfId="7216"/>
    <cellStyle name="20% - 輔色2 2 2 19 4 3 4 2 5" xfId="8141"/>
    <cellStyle name="20% - 輔色2 2 2 19 4 3 4 2 6" xfId="12114"/>
    <cellStyle name="20% - 輔色2 2 2 19 4 3 4 2 6 2" xfId="18138"/>
    <cellStyle name="20% - 輔色2 2 2 19 4 3 4 2 6 2 2" xfId="30214"/>
    <cellStyle name="20% - 輔色2 2 2 19 4 3 4 2 6 3" xfId="24190"/>
    <cellStyle name="20% - 輔色2 2 2 19 4 3 4 2 7" xfId="15126"/>
    <cellStyle name="20% - 輔色2 2 2 19 4 3 4 2 7 2" xfId="27202"/>
    <cellStyle name="20% - 輔色2 2 2 19 4 3 4 2 8" xfId="21178"/>
    <cellStyle name="20% - 輔色2 2 2 19 4 3 4 3" xfId="8142"/>
    <cellStyle name="20% - 輔色2 2 2 19 4 3 5" xfId="2622"/>
    <cellStyle name="20% - 輔色2 2 2 19 4 3 5 2" xfId="3571"/>
    <cellStyle name="20% - 輔色2 2 2 19 4 3 5 3" xfId="8140"/>
    <cellStyle name="20% - 輔色2 2 2 19 4 3 6" xfId="2762"/>
    <cellStyle name="20% - 輔色2 2 2 19 4 3 6 2" xfId="3572"/>
    <cellStyle name="20% - 輔色2 2 2 19 4 3 6 3" xfId="8136"/>
    <cellStyle name="20% - 輔色2 2 2 19 4 3 7" xfId="1603"/>
    <cellStyle name="20% - 輔色2 2 2 19 4 3 7 2" xfId="3573"/>
    <cellStyle name="20% - 輔色2 2 2 19 4 3 7 3" xfId="5506"/>
    <cellStyle name="20% - 輔色2 2 2 19 4 3 7 3 2" xfId="12790"/>
    <cellStyle name="20% - 輔色2 2 2 19 4 3 7 3 2 2" xfId="18814"/>
    <cellStyle name="20% - 輔色2 2 2 19 4 3 7 3 2 2 2" xfId="30890"/>
    <cellStyle name="20% - 輔色2 2 2 19 4 3 7 3 2 3" xfId="24866"/>
    <cellStyle name="20% - 輔色2 2 2 19 4 3 7 3 3" xfId="15802"/>
    <cellStyle name="20% - 輔色2 2 2 19 4 3 7 3 3 2" xfId="27878"/>
    <cellStyle name="20% - 輔色2 2 2 19 4 3 7 3 4" xfId="21854"/>
    <cellStyle name="20% - 輔色2 2 2 19 4 3 7 4" xfId="7219"/>
    <cellStyle name="20% - 輔色2 2 2 19 4 3 7 5" xfId="8135"/>
    <cellStyle name="20% - 輔色2 2 2 19 4 3 7 6" xfId="11290"/>
    <cellStyle name="20% - 輔色2 2 2 19 4 3 7 6 2" xfId="17314"/>
    <cellStyle name="20% - 輔色2 2 2 19 4 3 7 6 2 2" xfId="29390"/>
    <cellStyle name="20% - 輔色2 2 2 19 4 3 7 6 3" xfId="23366"/>
    <cellStyle name="20% - 輔色2 2 2 19 4 3 7 7" xfId="14302"/>
    <cellStyle name="20% - 輔色2 2 2 19 4 3 7 7 2" xfId="26378"/>
    <cellStyle name="20% - 輔色2 2 2 19 4 3 7 8" xfId="20354"/>
    <cellStyle name="20% - 輔色2 2 2 19 4 3 8" xfId="5165"/>
    <cellStyle name="20% - 輔色2 2 2 19 4 3 8 2" xfId="12449"/>
    <cellStyle name="20% - 輔色2 2 2 19 4 3 8 2 2" xfId="18473"/>
    <cellStyle name="20% - 輔色2 2 2 19 4 3 8 2 2 2" xfId="30549"/>
    <cellStyle name="20% - 輔色2 2 2 19 4 3 8 2 3" xfId="24525"/>
    <cellStyle name="20% - 輔色2 2 2 19 4 3 8 3" xfId="15461"/>
    <cellStyle name="20% - 輔色2 2 2 19 4 3 8 3 2" xfId="27537"/>
    <cellStyle name="20% - 輔色2 2 2 19 4 3 8 4" xfId="21513"/>
    <cellStyle name="20% - 輔色2 2 2 19 4 3 9" xfId="8148"/>
    <cellStyle name="20% - 輔色2 2 2 19 4 4" xfId="926"/>
    <cellStyle name="20% - 輔色2 2 2 19 4 4 2" xfId="2062"/>
    <cellStyle name="20% - 輔色2 2 2 19 4 4 2 2" xfId="3575"/>
    <cellStyle name="20% - 輔色2 2 2 19 4 4 2 3" xfId="5964"/>
    <cellStyle name="20% - 輔色2 2 2 19 4 4 2 3 2" xfId="13248"/>
    <cellStyle name="20% - 輔色2 2 2 19 4 4 2 3 2 2" xfId="19272"/>
    <cellStyle name="20% - 輔色2 2 2 19 4 4 2 3 2 2 2" xfId="31348"/>
    <cellStyle name="20% - 輔色2 2 2 19 4 4 2 3 2 3" xfId="25324"/>
    <cellStyle name="20% - 輔色2 2 2 19 4 4 2 3 3" xfId="16260"/>
    <cellStyle name="20% - 輔色2 2 2 19 4 4 2 3 3 2" xfId="28336"/>
    <cellStyle name="20% - 輔色2 2 2 19 4 4 2 3 4" xfId="22312"/>
    <cellStyle name="20% - 輔色2 2 2 19 4 4 2 4" xfId="7221"/>
    <cellStyle name="20% - 輔色2 2 2 19 4 4 2 5" xfId="8132"/>
    <cellStyle name="20% - 輔色2 2 2 19 4 4 2 6" xfId="11748"/>
    <cellStyle name="20% - 輔色2 2 2 19 4 4 2 6 2" xfId="17772"/>
    <cellStyle name="20% - 輔色2 2 2 19 4 4 2 6 2 2" xfId="29848"/>
    <cellStyle name="20% - 輔色2 2 2 19 4 4 2 6 3" xfId="23824"/>
    <cellStyle name="20% - 輔色2 2 2 19 4 4 2 7" xfId="14760"/>
    <cellStyle name="20% - 輔色2 2 2 19 4 4 2 7 2" xfId="26836"/>
    <cellStyle name="20% - 輔色2 2 2 19 4 4 2 8" xfId="20812"/>
    <cellStyle name="20% - 輔色2 2 2 19 4 4 3" xfId="3574"/>
    <cellStyle name="20% - 輔色2 2 2 19 4 4 4" xfId="5315"/>
    <cellStyle name="20% - 輔色2 2 2 19 4 4 4 2" xfId="12599"/>
    <cellStyle name="20% - 輔色2 2 2 19 4 4 4 2 2" xfId="18623"/>
    <cellStyle name="20% - 輔色2 2 2 19 4 4 4 2 2 2" xfId="30699"/>
    <cellStyle name="20% - 輔色2 2 2 19 4 4 4 2 3" xfId="24675"/>
    <cellStyle name="20% - 輔色2 2 2 19 4 4 4 3" xfId="15611"/>
    <cellStyle name="20% - 輔色2 2 2 19 4 4 4 3 2" xfId="27687"/>
    <cellStyle name="20% - 輔色2 2 2 19 4 4 4 4" xfId="21663"/>
    <cellStyle name="20% - 輔色2 2 2 19 4 4 5" xfId="7220"/>
    <cellStyle name="20% - 輔色2 2 2 19 4 4 6" xfId="8133"/>
    <cellStyle name="20% - 輔色2 2 2 19 4 4 7" xfId="11099"/>
    <cellStyle name="20% - 輔色2 2 2 19 4 4 7 2" xfId="17123"/>
    <cellStyle name="20% - 輔色2 2 2 19 4 4 7 2 2" xfId="29199"/>
    <cellStyle name="20% - 輔色2 2 2 19 4 4 7 3" xfId="23175"/>
    <cellStyle name="20% - 輔色2 2 2 19 4 4 8" xfId="14111"/>
    <cellStyle name="20% - 輔色2 2 2 19 4 4 8 2" xfId="26187"/>
    <cellStyle name="20% - 輔色2 2 2 19 4 4 9" xfId="20163"/>
    <cellStyle name="20% - 輔色2 2 2 19 4 5" xfId="2442"/>
    <cellStyle name="20% - 輔色2 2 2 19 4 5 2" xfId="3576"/>
    <cellStyle name="20% - 輔色2 2 2 19 4 5 3" xfId="6344"/>
    <cellStyle name="20% - 輔色2 2 2 19 4 5 3 2" xfId="13628"/>
    <cellStyle name="20% - 輔色2 2 2 19 4 5 3 2 2" xfId="19652"/>
    <cellStyle name="20% - 輔色2 2 2 19 4 5 3 2 2 2" xfId="31728"/>
    <cellStyle name="20% - 輔色2 2 2 19 4 5 3 2 3" xfId="25704"/>
    <cellStyle name="20% - 輔色2 2 2 19 4 5 3 3" xfId="16640"/>
    <cellStyle name="20% - 輔色2 2 2 19 4 5 3 3 2" xfId="28716"/>
    <cellStyle name="20% - 輔色2 2 2 19 4 5 3 4" xfId="22692"/>
    <cellStyle name="20% - 輔色2 2 2 19 4 5 4" xfId="7222"/>
    <cellStyle name="20% - 輔色2 2 2 19 4 5 5" xfId="8130"/>
    <cellStyle name="20% - 輔色2 2 2 19 4 5 6" xfId="12128"/>
    <cellStyle name="20% - 輔色2 2 2 19 4 5 6 2" xfId="18152"/>
    <cellStyle name="20% - 輔色2 2 2 19 4 5 6 2 2" xfId="30228"/>
    <cellStyle name="20% - 輔色2 2 2 19 4 5 6 3" xfId="24204"/>
    <cellStyle name="20% - 輔色2 2 2 19 4 5 7" xfId="15140"/>
    <cellStyle name="20% - 輔色2 2 2 19 4 5 7 2" xfId="27216"/>
    <cellStyle name="20% - 輔色2 2 2 19 4 5 8" xfId="21192"/>
    <cellStyle name="20% - 輔色2 2 2 19 4 6" xfId="2620"/>
    <cellStyle name="20% - 輔色2 2 2 19 4 6 2" xfId="3577"/>
    <cellStyle name="20% - 輔色2 2 2 19 4 6 3" xfId="8127"/>
    <cellStyle name="20% - 輔色2 2 2 19 4 7" xfId="2765"/>
    <cellStyle name="20% - 輔色2 2 2 19 4 7 2" xfId="3578"/>
    <cellStyle name="20% - 輔色2 2 2 19 4 7 3" xfId="8126"/>
    <cellStyle name="20% - 輔色2 2 2 19 4 8" xfId="1753"/>
    <cellStyle name="20% - 輔色2 2 2 19 4 8 2" xfId="3579"/>
    <cellStyle name="20% - 輔色2 2 2 19 4 8 3" xfId="5656"/>
    <cellStyle name="20% - 輔色2 2 2 19 4 8 3 2" xfId="12940"/>
    <cellStyle name="20% - 輔色2 2 2 19 4 8 3 2 2" xfId="18964"/>
    <cellStyle name="20% - 輔色2 2 2 19 4 8 3 2 2 2" xfId="31040"/>
    <cellStyle name="20% - 輔色2 2 2 19 4 8 3 2 3" xfId="25016"/>
    <cellStyle name="20% - 輔色2 2 2 19 4 8 3 3" xfId="15952"/>
    <cellStyle name="20% - 輔色2 2 2 19 4 8 3 3 2" xfId="28028"/>
    <cellStyle name="20% - 輔色2 2 2 19 4 8 3 4" xfId="22004"/>
    <cellStyle name="20% - 輔色2 2 2 19 4 8 4" xfId="7225"/>
    <cellStyle name="20% - 輔色2 2 2 19 4 8 5" xfId="8125"/>
    <cellStyle name="20% - 輔色2 2 2 19 4 8 6" xfId="11440"/>
    <cellStyle name="20% - 輔色2 2 2 19 4 8 6 2" xfId="17464"/>
    <cellStyle name="20% - 輔色2 2 2 19 4 8 6 2 2" xfId="29540"/>
    <cellStyle name="20% - 輔色2 2 2 19 4 8 6 3" xfId="23516"/>
    <cellStyle name="20% - 輔色2 2 2 19 4 8 7" xfId="14452"/>
    <cellStyle name="20% - 輔色2 2 2 19 4 8 7 2" xfId="26528"/>
    <cellStyle name="20% - 輔色2 2 2 19 4 8 8" xfId="20504"/>
    <cellStyle name="20% - 輔色2 2 2 19 4 9" xfId="5015"/>
    <cellStyle name="20% - 輔色2 2 2 19 4 9 2" xfId="12299"/>
    <cellStyle name="20% - 輔色2 2 2 19 4 9 2 2" xfId="18323"/>
    <cellStyle name="20% - 輔色2 2 2 19 4 9 2 2 2" xfId="30399"/>
    <cellStyle name="20% - 輔色2 2 2 19 4 9 2 3" xfId="24375"/>
    <cellStyle name="20% - 輔色2 2 2 19 4 9 3" xfId="15311"/>
    <cellStyle name="20% - 輔色2 2 2 19 4 9 3 2" xfId="27387"/>
    <cellStyle name="20% - 輔色2 2 2 19 4 9 4" xfId="21363"/>
    <cellStyle name="20% - 輔色2 2 2 19 5" xfId="374"/>
    <cellStyle name="20% - 輔色2 2 2 19 5 10" xfId="10849"/>
    <cellStyle name="20% - 輔色2 2 2 19 5 10 2" xfId="16873"/>
    <cellStyle name="20% - 輔色2 2 2 19 5 10 2 2" xfId="28949"/>
    <cellStyle name="20% - 輔色2 2 2 19 5 10 3" xfId="22925"/>
    <cellStyle name="20% - 輔色2 2 2 19 5 11" xfId="13861"/>
    <cellStyle name="20% - 輔色2 2 2 19 5 11 2" xfId="25937"/>
    <cellStyle name="20% - 輔色2 2 2 19 5 12" xfId="19913"/>
    <cellStyle name="20% - 輔色2 2 2 19 5 2" xfId="555"/>
    <cellStyle name="20% - 輔色2 2 2 19 5 2 2" xfId="1221"/>
    <cellStyle name="20% - 輔色2 2 2 19 5 2 2 2" xfId="8117"/>
    <cellStyle name="20% - 輔色2 2 2 19 5 2 3" xfId="8122"/>
    <cellStyle name="20% - 輔色2 2 2 19 5 3" xfId="976"/>
    <cellStyle name="20% - 輔色2 2 2 19 5 3 2" xfId="2175"/>
    <cellStyle name="20% - 輔色2 2 2 19 5 3 2 2" xfId="3581"/>
    <cellStyle name="20% - 輔色2 2 2 19 5 3 2 3" xfId="6077"/>
    <cellStyle name="20% - 輔色2 2 2 19 5 3 2 3 2" xfId="13361"/>
    <cellStyle name="20% - 輔色2 2 2 19 5 3 2 3 2 2" xfId="19385"/>
    <cellStyle name="20% - 輔色2 2 2 19 5 3 2 3 2 2 2" xfId="31461"/>
    <cellStyle name="20% - 輔色2 2 2 19 5 3 2 3 2 3" xfId="25437"/>
    <cellStyle name="20% - 輔色2 2 2 19 5 3 2 3 3" xfId="16373"/>
    <cellStyle name="20% - 輔色2 2 2 19 5 3 2 3 3 2" xfId="28449"/>
    <cellStyle name="20% - 輔色2 2 2 19 5 3 2 3 4" xfId="22425"/>
    <cellStyle name="20% - 輔色2 2 2 19 5 3 2 4" xfId="7230"/>
    <cellStyle name="20% - 輔色2 2 2 19 5 3 2 5" xfId="8114"/>
    <cellStyle name="20% - 輔色2 2 2 19 5 3 2 6" xfId="11861"/>
    <cellStyle name="20% - 輔色2 2 2 19 5 3 2 6 2" xfId="17885"/>
    <cellStyle name="20% - 輔色2 2 2 19 5 3 2 6 2 2" xfId="29961"/>
    <cellStyle name="20% - 輔色2 2 2 19 5 3 2 6 3" xfId="23937"/>
    <cellStyle name="20% - 輔色2 2 2 19 5 3 2 7" xfId="14873"/>
    <cellStyle name="20% - 輔色2 2 2 19 5 3 2 7 2" xfId="26949"/>
    <cellStyle name="20% - 輔色2 2 2 19 5 3 2 8" xfId="20925"/>
    <cellStyle name="20% - 輔色2 2 2 19 5 3 3" xfId="3580"/>
    <cellStyle name="20% - 輔色2 2 2 19 5 3 4" xfId="5365"/>
    <cellStyle name="20% - 輔色2 2 2 19 5 3 4 2" xfId="12649"/>
    <cellStyle name="20% - 輔色2 2 2 19 5 3 4 2 2" xfId="18673"/>
    <cellStyle name="20% - 輔色2 2 2 19 5 3 4 2 2 2" xfId="30749"/>
    <cellStyle name="20% - 輔色2 2 2 19 5 3 4 2 3" xfId="24725"/>
    <cellStyle name="20% - 輔色2 2 2 19 5 3 4 3" xfId="15661"/>
    <cellStyle name="20% - 輔色2 2 2 19 5 3 4 3 2" xfId="27737"/>
    <cellStyle name="20% - 輔色2 2 2 19 5 3 4 4" xfId="21713"/>
    <cellStyle name="20% - 輔色2 2 2 19 5 3 5" xfId="7229"/>
    <cellStyle name="20% - 輔色2 2 2 19 5 3 6" xfId="8116"/>
    <cellStyle name="20% - 輔色2 2 2 19 5 3 7" xfId="11149"/>
    <cellStyle name="20% - 輔色2 2 2 19 5 3 7 2" xfId="17173"/>
    <cellStyle name="20% - 輔色2 2 2 19 5 3 7 2 2" xfId="29249"/>
    <cellStyle name="20% - 輔色2 2 2 19 5 3 7 3" xfId="23225"/>
    <cellStyle name="20% - 輔色2 2 2 19 5 3 8" xfId="14161"/>
    <cellStyle name="20% - 輔色2 2 2 19 5 3 8 2" xfId="26237"/>
    <cellStyle name="20% - 輔色2 2 2 19 5 3 9" xfId="20213"/>
    <cellStyle name="20% - 輔色2 2 2 19 5 4" xfId="1220"/>
    <cellStyle name="20% - 輔色2 2 2 19 5 4 2" xfId="2333"/>
    <cellStyle name="20% - 輔色2 2 2 19 5 4 2 2" xfId="3582"/>
    <cellStyle name="20% - 輔色2 2 2 19 5 4 2 3" xfId="6235"/>
    <cellStyle name="20% - 輔色2 2 2 19 5 4 2 3 2" xfId="13519"/>
    <cellStyle name="20% - 輔色2 2 2 19 5 4 2 3 2 2" xfId="19543"/>
    <cellStyle name="20% - 輔色2 2 2 19 5 4 2 3 2 2 2" xfId="31619"/>
    <cellStyle name="20% - 輔色2 2 2 19 5 4 2 3 2 3" xfId="25595"/>
    <cellStyle name="20% - 輔色2 2 2 19 5 4 2 3 3" xfId="16531"/>
    <cellStyle name="20% - 輔色2 2 2 19 5 4 2 3 3 2" xfId="28607"/>
    <cellStyle name="20% - 輔色2 2 2 19 5 4 2 3 4" xfId="22583"/>
    <cellStyle name="20% - 輔色2 2 2 19 5 4 2 4" xfId="7232"/>
    <cellStyle name="20% - 輔色2 2 2 19 5 4 2 5" xfId="8110"/>
    <cellStyle name="20% - 輔色2 2 2 19 5 4 2 6" xfId="12019"/>
    <cellStyle name="20% - 輔色2 2 2 19 5 4 2 6 2" xfId="18043"/>
    <cellStyle name="20% - 輔色2 2 2 19 5 4 2 6 2 2" xfId="30119"/>
    <cellStyle name="20% - 輔色2 2 2 19 5 4 2 6 3" xfId="24095"/>
    <cellStyle name="20% - 輔色2 2 2 19 5 4 2 7" xfId="15031"/>
    <cellStyle name="20% - 輔色2 2 2 19 5 4 2 7 2" xfId="27107"/>
    <cellStyle name="20% - 輔色2 2 2 19 5 4 2 8" xfId="21083"/>
    <cellStyle name="20% - 輔色2 2 2 19 5 4 3" xfId="8111"/>
    <cellStyle name="20% - 輔色2 2 2 19 5 5" xfId="2623"/>
    <cellStyle name="20% - 輔色2 2 2 19 5 5 2" xfId="3583"/>
    <cellStyle name="20% - 輔色2 2 2 19 5 5 3" xfId="8109"/>
    <cellStyle name="20% - 輔色2 2 2 19 5 6" xfId="2760"/>
    <cellStyle name="20% - 輔色2 2 2 19 5 6 2" xfId="3584"/>
    <cellStyle name="20% - 輔色2 2 2 19 5 6 3" xfId="8108"/>
    <cellStyle name="20% - 輔色2 2 2 19 5 7" xfId="1703"/>
    <cellStyle name="20% - 輔色2 2 2 19 5 7 2" xfId="3585"/>
    <cellStyle name="20% - 輔色2 2 2 19 5 7 3" xfId="5606"/>
    <cellStyle name="20% - 輔色2 2 2 19 5 7 3 2" xfId="12890"/>
    <cellStyle name="20% - 輔色2 2 2 19 5 7 3 2 2" xfId="18914"/>
    <cellStyle name="20% - 輔色2 2 2 19 5 7 3 2 2 2" xfId="30990"/>
    <cellStyle name="20% - 輔色2 2 2 19 5 7 3 2 3" xfId="24966"/>
    <cellStyle name="20% - 輔色2 2 2 19 5 7 3 3" xfId="15902"/>
    <cellStyle name="20% - 輔色2 2 2 19 5 7 3 3 2" xfId="27978"/>
    <cellStyle name="20% - 輔色2 2 2 19 5 7 3 4" xfId="21954"/>
    <cellStyle name="20% - 輔色2 2 2 19 5 7 4" xfId="7235"/>
    <cellStyle name="20% - 輔色2 2 2 19 5 7 5" xfId="8107"/>
    <cellStyle name="20% - 輔色2 2 2 19 5 7 6" xfId="11390"/>
    <cellStyle name="20% - 輔色2 2 2 19 5 7 6 2" xfId="17414"/>
    <cellStyle name="20% - 輔色2 2 2 19 5 7 6 2 2" xfId="29490"/>
    <cellStyle name="20% - 輔色2 2 2 19 5 7 6 3" xfId="23466"/>
    <cellStyle name="20% - 輔色2 2 2 19 5 7 7" xfId="14402"/>
    <cellStyle name="20% - 輔色2 2 2 19 5 7 7 2" xfId="26478"/>
    <cellStyle name="20% - 輔色2 2 2 19 5 7 8" xfId="20454"/>
    <cellStyle name="20% - 輔色2 2 2 19 5 8" xfId="5065"/>
    <cellStyle name="20% - 輔色2 2 2 19 5 8 2" xfId="12349"/>
    <cellStyle name="20% - 輔色2 2 2 19 5 8 2 2" xfId="18373"/>
    <cellStyle name="20% - 輔色2 2 2 19 5 8 2 2 2" xfId="30449"/>
    <cellStyle name="20% - 輔色2 2 2 19 5 8 2 3" xfId="24425"/>
    <cellStyle name="20% - 輔色2 2 2 19 5 8 3" xfId="15361"/>
    <cellStyle name="20% - 輔色2 2 2 19 5 8 3 2" xfId="27437"/>
    <cellStyle name="20% - 輔色2 2 2 19 5 8 4" xfId="21413"/>
    <cellStyle name="20% - 輔色2 2 2 19 5 9" xfId="8123"/>
    <cellStyle name="20% - 輔色2 2 2 19 6" xfId="571"/>
    <cellStyle name="20% - 輔色2 2 2 19 6 2" xfId="1222"/>
    <cellStyle name="20% - 輔色2 2 2 19 6 2 2" xfId="8105"/>
    <cellStyle name="20% - 輔色2 2 2 19 6 3" xfId="8106"/>
    <cellStyle name="20% - 輔色2 2 2 19 7" xfId="826"/>
    <cellStyle name="20% - 輔色2 2 2 19 7 2" xfId="1917"/>
    <cellStyle name="20% - 輔色2 2 2 19 7 2 2" xfId="3587"/>
    <cellStyle name="20% - 輔色2 2 2 19 7 2 3" xfId="5819"/>
    <cellStyle name="20% - 輔色2 2 2 19 7 2 3 2" xfId="13103"/>
    <cellStyle name="20% - 輔色2 2 2 19 7 2 3 2 2" xfId="19127"/>
    <cellStyle name="20% - 輔色2 2 2 19 7 2 3 2 2 2" xfId="31203"/>
    <cellStyle name="20% - 輔色2 2 2 19 7 2 3 2 3" xfId="25179"/>
    <cellStyle name="20% - 輔色2 2 2 19 7 2 3 3" xfId="16115"/>
    <cellStyle name="20% - 輔色2 2 2 19 7 2 3 3 2" xfId="28191"/>
    <cellStyle name="20% - 輔色2 2 2 19 7 2 3 4" xfId="22167"/>
    <cellStyle name="20% - 輔色2 2 2 19 7 2 4" xfId="7239"/>
    <cellStyle name="20% - 輔色2 2 2 19 7 2 5" xfId="8102"/>
    <cellStyle name="20% - 輔色2 2 2 19 7 2 6" xfId="11603"/>
    <cellStyle name="20% - 輔色2 2 2 19 7 2 6 2" xfId="17627"/>
    <cellStyle name="20% - 輔色2 2 2 19 7 2 6 2 2" xfId="29703"/>
    <cellStyle name="20% - 輔色2 2 2 19 7 2 6 3" xfId="23679"/>
    <cellStyle name="20% - 輔色2 2 2 19 7 2 7" xfId="14615"/>
    <cellStyle name="20% - 輔色2 2 2 19 7 2 7 2" xfId="26691"/>
    <cellStyle name="20% - 輔色2 2 2 19 7 2 8" xfId="20667"/>
    <cellStyle name="20% - 輔色2 2 2 19 7 3" xfId="3586"/>
    <cellStyle name="20% - 輔色2 2 2 19 7 4" xfId="5215"/>
    <cellStyle name="20% - 輔色2 2 2 19 7 4 2" xfId="12499"/>
    <cellStyle name="20% - 輔色2 2 2 19 7 4 2 2" xfId="18523"/>
    <cellStyle name="20% - 輔色2 2 2 19 7 4 2 2 2" xfId="30599"/>
    <cellStyle name="20% - 輔色2 2 2 19 7 4 2 3" xfId="24575"/>
    <cellStyle name="20% - 輔色2 2 2 19 7 4 3" xfId="15511"/>
    <cellStyle name="20% - 輔色2 2 2 19 7 4 3 2" xfId="27587"/>
    <cellStyle name="20% - 輔色2 2 2 19 7 4 4" xfId="21563"/>
    <cellStyle name="20% - 輔色2 2 2 19 7 5" xfId="7238"/>
    <cellStyle name="20% - 輔色2 2 2 19 7 6" xfId="8103"/>
    <cellStyle name="20% - 輔色2 2 2 19 7 7" xfId="10999"/>
    <cellStyle name="20% - 輔色2 2 2 19 7 7 2" xfId="17023"/>
    <cellStyle name="20% - 輔色2 2 2 19 7 7 2 2" xfId="29099"/>
    <cellStyle name="20% - 輔色2 2 2 19 7 7 3" xfId="23075"/>
    <cellStyle name="20% - 輔色2 2 2 19 7 8" xfId="14011"/>
    <cellStyle name="20% - 輔色2 2 2 19 7 8 2" xfId="26087"/>
    <cellStyle name="20% - 輔色2 2 2 19 7 9" xfId="20063"/>
    <cellStyle name="20% - 輔色2 2 2 19 8" xfId="2476"/>
    <cellStyle name="20% - 輔色2 2 2 19 8 2" xfId="3588"/>
    <cellStyle name="20% - 輔色2 2 2 19 8 3" xfId="6378"/>
    <cellStyle name="20% - 輔色2 2 2 19 8 3 2" xfId="13662"/>
    <cellStyle name="20% - 輔色2 2 2 19 8 3 2 2" xfId="19686"/>
    <cellStyle name="20% - 輔色2 2 2 19 8 3 2 2 2" xfId="31762"/>
    <cellStyle name="20% - 輔色2 2 2 19 8 3 2 3" xfId="25738"/>
    <cellStyle name="20% - 輔色2 2 2 19 8 3 3" xfId="16674"/>
    <cellStyle name="20% - 輔色2 2 2 19 8 3 3 2" xfId="28750"/>
    <cellStyle name="20% - 輔色2 2 2 19 8 3 4" xfId="22726"/>
    <cellStyle name="20% - 輔色2 2 2 19 8 4" xfId="7240"/>
    <cellStyle name="20% - 輔色2 2 2 19 8 5" xfId="8097"/>
    <cellStyle name="20% - 輔色2 2 2 19 8 6" xfId="12162"/>
    <cellStyle name="20% - 輔色2 2 2 19 8 6 2" xfId="18186"/>
    <cellStyle name="20% - 輔色2 2 2 19 8 6 2 2" xfId="30262"/>
    <cellStyle name="20% - 輔色2 2 2 19 8 6 3" xfId="24238"/>
    <cellStyle name="20% - 輔色2 2 2 19 8 7" xfId="15174"/>
    <cellStyle name="20% - 輔色2 2 2 19 8 7 2" xfId="27250"/>
    <cellStyle name="20% - 輔色2 2 2 19 8 8" xfId="21226"/>
    <cellStyle name="20% - 輔色2 2 2 19 9" xfId="2615"/>
    <cellStyle name="20% - 輔色2 2 2 19 9 2" xfId="3589"/>
    <cellStyle name="20% - 輔色2 2 2 19 9 3" xfId="8096"/>
    <cellStyle name="20% - 輔色2 2 2 2" xfId="31"/>
    <cellStyle name="20% - 輔色2 2 2 2 2" xfId="44"/>
    <cellStyle name="20% - 輔色2 2 2 2 2 10" xfId="2756"/>
    <cellStyle name="20% - 輔色2 2 2 2 2 10 2" xfId="3590"/>
    <cellStyle name="20% - 輔色2 2 2 2 2 10 3" xfId="8090"/>
    <cellStyle name="20% - 輔色2 2 2 2 2 11" xfId="1871"/>
    <cellStyle name="20% - 輔色2 2 2 2 2 11 2" xfId="3591"/>
    <cellStyle name="20% - 輔色2 2 2 2 2 11 3" xfId="5774"/>
    <cellStyle name="20% - 輔色2 2 2 2 2 11 3 2" xfId="13058"/>
    <cellStyle name="20% - 輔色2 2 2 2 2 11 3 2 2" xfId="19082"/>
    <cellStyle name="20% - 輔色2 2 2 2 2 11 3 2 2 2" xfId="31158"/>
    <cellStyle name="20% - 輔色2 2 2 2 2 11 3 2 3" xfId="25134"/>
    <cellStyle name="20% - 輔色2 2 2 2 2 11 3 3" xfId="16070"/>
    <cellStyle name="20% - 輔色2 2 2 2 2 11 3 3 2" xfId="28146"/>
    <cellStyle name="20% - 輔色2 2 2 2 2 11 3 4" xfId="22122"/>
    <cellStyle name="20% - 輔色2 2 2 2 2 11 4" xfId="7245"/>
    <cellStyle name="20% - 輔色2 2 2 2 2 11 5" xfId="8089"/>
    <cellStyle name="20% - 輔色2 2 2 2 2 11 6" xfId="11558"/>
    <cellStyle name="20% - 輔色2 2 2 2 2 11 6 2" xfId="17582"/>
    <cellStyle name="20% - 輔色2 2 2 2 2 11 6 2 2" xfId="29658"/>
    <cellStyle name="20% - 輔色2 2 2 2 2 11 6 3" xfId="23634"/>
    <cellStyle name="20% - 輔色2 2 2 2 2 11 7" xfId="14570"/>
    <cellStyle name="20% - 輔色2 2 2 2 2 11 7 2" xfId="26646"/>
    <cellStyle name="20% - 輔色2 2 2 2 2 11 8" xfId="20622"/>
    <cellStyle name="20% - 輔色2 2 2 2 2 12" xfId="4897"/>
    <cellStyle name="20% - 輔色2 2 2 2 2 12 2" xfId="12181"/>
    <cellStyle name="20% - 輔色2 2 2 2 2 12 2 2" xfId="18205"/>
    <cellStyle name="20% - 輔色2 2 2 2 2 12 2 2 2" xfId="30281"/>
    <cellStyle name="20% - 輔色2 2 2 2 2 12 2 3" xfId="24257"/>
    <cellStyle name="20% - 輔色2 2 2 2 2 12 3" xfId="15193"/>
    <cellStyle name="20% - 輔色2 2 2 2 2 12 3 2" xfId="27269"/>
    <cellStyle name="20% - 輔色2 2 2 2 2 12 4" xfId="21245"/>
    <cellStyle name="20% - 輔色2 2 2 2 2 13" xfId="8091"/>
    <cellStyle name="20% - 輔色2 2 2 2 2 14" xfId="10666"/>
    <cellStyle name="20% - 輔色2 2 2 2 2 14 2" xfId="16699"/>
    <cellStyle name="20% - 輔色2 2 2 2 2 14 2 2" xfId="28775"/>
    <cellStyle name="20% - 輔色2 2 2 2 2 14 3" xfId="22751"/>
    <cellStyle name="20% - 輔色2 2 2 2 2 15" xfId="13693"/>
    <cellStyle name="20% - 輔色2 2 2 2 2 15 2" xfId="25769"/>
    <cellStyle name="20% - 輔色2 2 2 2 2 16" xfId="19745"/>
    <cellStyle name="20% - 輔色2 2 2 2 2 2" xfId="115"/>
    <cellStyle name="20% - 輔色2 2 2 2 2 2 2" xfId="8088"/>
    <cellStyle name="20% - 輔色2 2 2 2 2 3" xfId="91"/>
    <cellStyle name="20% - 輔色2 2 2 2 2 3 10" xfId="8087"/>
    <cellStyle name="20% - 輔色2 2 2 2 2 3 11" xfId="10716"/>
    <cellStyle name="20% - 輔色2 2 2 2 2 3 11 2" xfId="16745"/>
    <cellStyle name="20% - 輔色2 2 2 2 2 3 11 2 2" xfId="28821"/>
    <cellStyle name="20% - 輔色2 2 2 2 2 3 11 3" xfId="22797"/>
    <cellStyle name="20% - 輔色2 2 2 2 2 3 12" xfId="13733"/>
    <cellStyle name="20% - 輔色2 2 2 2 2 3 12 2" xfId="25809"/>
    <cellStyle name="20% - 輔色2 2 2 2 2 3 13" xfId="19785"/>
    <cellStyle name="20% - 輔色2 2 2 2 2 3 2" xfId="272"/>
    <cellStyle name="20% - 輔色2 2 2 2 2 3 2 2" xfId="561"/>
    <cellStyle name="20% - 輔色2 2 2 2 2 3 2 2 2" xfId="1223"/>
    <cellStyle name="20% - 輔色2 2 2 2 2 3 2 2 2 2" xfId="8084"/>
    <cellStyle name="20% - 輔色2 2 2 2 2 3 2 2 3" xfId="8085"/>
    <cellStyle name="20% - 輔色2 2 2 2 2 3 2 3" xfId="8086"/>
    <cellStyle name="20% - 輔色2 2 2 2 2 3 3" xfId="396"/>
    <cellStyle name="20% - 輔色2 2 2 2 2 3 3 10" xfId="10871"/>
    <cellStyle name="20% - 輔色2 2 2 2 2 3 3 10 2" xfId="16895"/>
    <cellStyle name="20% - 輔色2 2 2 2 2 3 3 10 2 2" xfId="28971"/>
    <cellStyle name="20% - 輔色2 2 2 2 2 3 3 10 3" xfId="22947"/>
    <cellStyle name="20% - 輔色2 2 2 2 2 3 3 11" xfId="13883"/>
    <cellStyle name="20% - 輔色2 2 2 2 2 3 3 11 2" xfId="25959"/>
    <cellStyle name="20% - 輔色2 2 2 2 2 3 3 12" xfId="19935"/>
    <cellStyle name="20% - 輔色2 2 2 2 2 3 3 2" xfId="554"/>
    <cellStyle name="20% - 輔色2 2 2 2 2 3 3 2 2" xfId="1225"/>
    <cellStyle name="20% - 輔色2 2 2 2 2 3 3 2 2 2" xfId="8080"/>
    <cellStyle name="20% - 輔色2 2 2 2 2 3 3 2 3" xfId="8081"/>
    <cellStyle name="20% - 輔色2 2 2 2 2 3 3 3" xfId="998"/>
    <cellStyle name="20% - 輔色2 2 2 2 2 3 3 3 2" xfId="2197"/>
    <cellStyle name="20% - 輔色2 2 2 2 2 3 3 3 2 2" xfId="3593"/>
    <cellStyle name="20% - 輔色2 2 2 2 2 3 3 3 2 3" xfId="6099"/>
    <cellStyle name="20% - 輔色2 2 2 2 2 3 3 3 2 3 2" xfId="13383"/>
    <cellStyle name="20% - 輔色2 2 2 2 2 3 3 3 2 3 2 2" xfId="19407"/>
    <cellStyle name="20% - 輔色2 2 2 2 2 3 3 3 2 3 2 2 2" xfId="31483"/>
    <cellStyle name="20% - 輔色2 2 2 2 2 3 3 3 2 3 2 3" xfId="25459"/>
    <cellStyle name="20% - 輔色2 2 2 2 2 3 3 3 2 3 3" xfId="16395"/>
    <cellStyle name="20% - 輔色2 2 2 2 2 3 3 3 2 3 3 2" xfId="28471"/>
    <cellStyle name="20% - 輔色2 2 2 2 2 3 3 3 2 3 4" xfId="22447"/>
    <cellStyle name="20% - 輔色2 2 2 2 2 3 3 3 2 4" xfId="7255"/>
    <cellStyle name="20% - 輔色2 2 2 2 2 3 3 3 2 5" xfId="8075"/>
    <cellStyle name="20% - 輔色2 2 2 2 2 3 3 3 2 6" xfId="11883"/>
    <cellStyle name="20% - 輔色2 2 2 2 2 3 3 3 2 6 2" xfId="17907"/>
    <cellStyle name="20% - 輔色2 2 2 2 2 3 3 3 2 6 2 2" xfId="29983"/>
    <cellStyle name="20% - 輔色2 2 2 2 2 3 3 3 2 6 3" xfId="23959"/>
    <cellStyle name="20% - 輔色2 2 2 2 2 3 3 3 2 7" xfId="14895"/>
    <cellStyle name="20% - 輔色2 2 2 2 2 3 3 3 2 7 2" xfId="26971"/>
    <cellStyle name="20% - 輔色2 2 2 2 2 3 3 3 2 8" xfId="20947"/>
    <cellStyle name="20% - 輔色2 2 2 2 2 3 3 3 3" xfId="3592"/>
    <cellStyle name="20% - 輔色2 2 2 2 2 3 3 3 4" xfId="5387"/>
    <cellStyle name="20% - 輔色2 2 2 2 2 3 3 3 4 2" xfId="12671"/>
    <cellStyle name="20% - 輔色2 2 2 2 2 3 3 3 4 2 2" xfId="18695"/>
    <cellStyle name="20% - 輔色2 2 2 2 2 3 3 3 4 2 2 2" xfId="30771"/>
    <cellStyle name="20% - 輔色2 2 2 2 2 3 3 3 4 2 3" xfId="24747"/>
    <cellStyle name="20% - 輔色2 2 2 2 2 3 3 3 4 3" xfId="15683"/>
    <cellStyle name="20% - 輔色2 2 2 2 2 3 3 3 4 3 2" xfId="27759"/>
    <cellStyle name="20% - 輔色2 2 2 2 2 3 3 3 4 4" xfId="21735"/>
    <cellStyle name="20% - 輔色2 2 2 2 2 3 3 3 5" xfId="7254"/>
    <cellStyle name="20% - 輔色2 2 2 2 2 3 3 3 6" xfId="8076"/>
    <cellStyle name="20% - 輔色2 2 2 2 2 3 3 3 7" xfId="11171"/>
    <cellStyle name="20% - 輔色2 2 2 2 2 3 3 3 7 2" xfId="17195"/>
    <cellStyle name="20% - 輔色2 2 2 2 2 3 3 3 7 2 2" xfId="29271"/>
    <cellStyle name="20% - 輔色2 2 2 2 2 3 3 3 7 3" xfId="23247"/>
    <cellStyle name="20% - 輔色2 2 2 2 2 3 3 3 8" xfId="14183"/>
    <cellStyle name="20% - 輔色2 2 2 2 2 3 3 3 8 2" xfId="26259"/>
    <cellStyle name="20% - 輔色2 2 2 2 2 3 3 3 9" xfId="20235"/>
    <cellStyle name="20% - 輔色2 2 2 2 2 3 3 4" xfId="1224"/>
    <cellStyle name="20% - 輔色2 2 2 2 2 3 3 4 2" xfId="2379"/>
    <cellStyle name="20% - 輔色2 2 2 2 2 3 3 4 2 2" xfId="3594"/>
    <cellStyle name="20% - 輔色2 2 2 2 2 3 3 4 2 3" xfId="6281"/>
    <cellStyle name="20% - 輔色2 2 2 2 2 3 3 4 2 3 2" xfId="13565"/>
    <cellStyle name="20% - 輔色2 2 2 2 2 3 3 4 2 3 2 2" xfId="19589"/>
    <cellStyle name="20% - 輔色2 2 2 2 2 3 3 4 2 3 2 2 2" xfId="31665"/>
    <cellStyle name="20% - 輔色2 2 2 2 2 3 3 4 2 3 2 3" xfId="25641"/>
    <cellStyle name="20% - 輔色2 2 2 2 2 3 3 4 2 3 3" xfId="16577"/>
    <cellStyle name="20% - 輔色2 2 2 2 2 3 3 4 2 3 3 2" xfId="28653"/>
    <cellStyle name="20% - 輔色2 2 2 2 2 3 3 4 2 3 4" xfId="22629"/>
    <cellStyle name="20% - 輔色2 2 2 2 2 3 3 4 2 4" xfId="7257"/>
    <cellStyle name="20% - 輔色2 2 2 2 2 3 3 4 2 5" xfId="8072"/>
    <cellStyle name="20% - 輔色2 2 2 2 2 3 3 4 2 6" xfId="12065"/>
    <cellStyle name="20% - 輔色2 2 2 2 2 3 3 4 2 6 2" xfId="18089"/>
    <cellStyle name="20% - 輔色2 2 2 2 2 3 3 4 2 6 2 2" xfId="30165"/>
    <cellStyle name="20% - 輔色2 2 2 2 2 3 3 4 2 6 3" xfId="24141"/>
    <cellStyle name="20% - 輔色2 2 2 2 2 3 3 4 2 7" xfId="15077"/>
    <cellStyle name="20% - 輔色2 2 2 2 2 3 3 4 2 7 2" xfId="27153"/>
    <cellStyle name="20% - 輔色2 2 2 2 2 3 3 4 2 8" xfId="21129"/>
    <cellStyle name="20% - 輔色2 2 2 2 2 3 3 4 3" xfId="8073"/>
    <cellStyle name="20% - 輔色2 2 2 2 2 3 3 5" xfId="2629"/>
    <cellStyle name="20% - 輔色2 2 2 2 2 3 3 5 2" xfId="3595"/>
    <cellStyle name="20% - 輔色2 2 2 2 2 3 3 5 3" xfId="8070"/>
    <cellStyle name="20% - 輔色2 2 2 2 2 3 3 6" xfId="2751"/>
    <cellStyle name="20% - 輔色2 2 2 2 2 3 3 6 2" xfId="3596"/>
    <cellStyle name="20% - 輔色2 2 2 2 2 3 3 6 3" xfId="8067"/>
    <cellStyle name="20% - 輔色2 2 2 2 2 3 3 7" xfId="1681"/>
    <cellStyle name="20% - 輔色2 2 2 2 2 3 3 7 2" xfId="3597"/>
    <cellStyle name="20% - 輔色2 2 2 2 2 3 3 7 3" xfId="5584"/>
    <cellStyle name="20% - 輔色2 2 2 2 2 3 3 7 3 2" xfId="12868"/>
    <cellStyle name="20% - 輔色2 2 2 2 2 3 3 7 3 2 2" xfId="18892"/>
    <cellStyle name="20% - 輔色2 2 2 2 2 3 3 7 3 2 2 2" xfId="30968"/>
    <cellStyle name="20% - 輔色2 2 2 2 2 3 3 7 3 2 3" xfId="24944"/>
    <cellStyle name="20% - 輔色2 2 2 2 2 3 3 7 3 3" xfId="15880"/>
    <cellStyle name="20% - 輔色2 2 2 2 2 3 3 7 3 3 2" xfId="27956"/>
    <cellStyle name="20% - 輔色2 2 2 2 2 3 3 7 3 4" xfId="21932"/>
    <cellStyle name="20% - 輔色2 2 2 2 2 3 3 7 4" xfId="7260"/>
    <cellStyle name="20% - 輔色2 2 2 2 2 3 3 7 5" xfId="8066"/>
    <cellStyle name="20% - 輔色2 2 2 2 2 3 3 7 6" xfId="11368"/>
    <cellStyle name="20% - 輔色2 2 2 2 2 3 3 7 6 2" xfId="17392"/>
    <cellStyle name="20% - 輔色2 2 2 2 2 3 3 7 6 2 2" xfId="29468"/>
    <cellStyle name="20% - 輔色2 2 2 2 2 3 3 7 6 3" xfId="23444"/>
    <cellStyle name="20% - 輔色2 2 2 2 2 3 3 7 7" xfId="14380"/>
    <cellStyle name="20% - 輔色2 2 2 2 2 3 3 7 7 2" xfId="26456"/>
    <cellStyle name="20% - 輔色2 2 2 2 2 3 3 7 8" xfId="20432"/>
    <cellStyle name="20% - 輔色2 2 2 2 2 3 3 8" xfId="5087"/>
    <cellStyle name="20% - 輔色2 2 2 2 2 3 3 8 2" xfId="12371"/>
    <cellStyle name="20% - 輔色2 2 2 2 2 3 3 8 2 2" xfId="18395"/>
    <cellStyle name="20% - 輔色2 2 2 2 2 3 3 8 2 2 2" xfId="30471"/>
    <cellStyle name="20% - 輔色2 2 2 2 2 3 3 8 2 3" xfId="24447"/>
    <cellStyle name="20% - 輔色2 2 2 2 2 3 3 8 3" xfId="15383"/>
    <cellStyle name="20% - 輔色2 2 2 2 2 3 3 8 3 2" xfId="27459"/>
    <cellStyle name="20% - 輔色2 2 2 2 2 3 3 8 4" xfId="21435"/>
    <cellStyle name="20% - 輔色2 2 2 2 2 3 3 9" xfId="8082"/>
    <cellStyle name="20% - 輔色2 2 2 2 2 3 4" xfId="848"/>
    <cellStyle name="20% - 輔色2 2 2 2 2 3 4 2" xfId="1945"/>
    <cellStyle name="20% - 輔色2 2 2 2 2 3 4 2 2" xfId="3599"/>
    <cellStyle name="20% - 輔色2 2 2 2 2 3 4 2 3" xfId="5847"/>
    <cellStyle name="20% - 輔色2 2 2 2 2 3 4 2 3 2" xfId="13131"/>
    <cellStyle name="20% - 輔色2 2 2 2 2 3 4 2 3 2 2" xfId="19155"/>
    <cellStyle name="20% - 輔色2 2 2 2 2 3 4 2 3 2 2 2" xfId="31231"/>
    <cellStyle name="20% - 輔色2 2 2 2 2 3 4 2 3 2 3" xfId="25207"/>
    <cellStyle name="20% - 輔色2 2 2 2 2 3 4 2 3 3" xfId="16143"/>
    <cellStyle name="20% - 輔色2 2 2 2 2 3 4 2 3 3 2" xfId="28219"/>
    <cellStyle name="20% - 輔色2 2 2 2 2 3 4 2 3 4" xfId="22195"/>
    <cellStyle name="20% - 輔色2 2 2 2 2 3 4 2 4" xfId="7262"/>
    <cellStyle name="20% - 輔色2 2 2 2 2 3 4 2 5" xfId="8063"/>
    <cellStyle name="20% - 輔色2 2 2 2 2 3 4 2 6" xfId="11631"/>
    <cellStyle name="20% - 輔色2 2 2 2 2 3 4 2 6 2" xfId="17655"/>
    <cellStyle name="20% - 輔色2 2 2 2 2 3 4 2 6 2 2" xfId="29731"/>
    <cellStyle name="20% - 輔色2 2 2 2 2 3 4 2 6 3" xfId="23707"/>
    <cellStyle name="20% - 輔色2 2 2 2 2 3 4 2 7" xfId="14643"/>
    <cellStyle name="20% - 輔色2 2 2 2 2 3 4 2 7 2" xfId="26719"/>
    <cellStyle name="20% - 輔色2 2 2 2 2 3 4 2 8" xfId="20695"/>
    <cellStyle name="20% - 輔色2 2 2 2 2 3 4 3" xfId="3598"/>
    <cellStyle name="20% - 輔色2 2 2 2 2 3 4 4" xfId="5237"/>
    <cellStyle name="20% - 輔色2 2 2 2 2 3 4 4 2" xfId="12521"/>
    <cellStyle name="20% - 輔色2 2 2 2 2 3 4 4 2 2" xfId="18545"/>
    <cellStyle name="20% - 輔色2 2 2 2 2 3 4 4 2 2 2" xfId="30621"/>
    <cellStyle name="20% - 輔色2 2 2 2 2 3 4 4 2 3" xfId="24597"/>
    <cellStyle name="20% - 輔色2 2 2 2 2 3 4 4 3" xfId="15533"/>
    <cellStyle name="20% - 輔色2 2 2 2 2 3 4 4 3 2" xfId="27609"/>
    <cellStyle name="20% - 輔色2 2 2 2 2 3 4 4 4" xfId="21585"/>
    <cellStyle name="20% - 輔色2 2 2 2 2 3 4 5" xfId="7261"/>
    <cellStyle name="20% - 輔色2 2 2 2 2 3 4 6" xfId="8065"/>
    <cellStyle name="20% - 輔色2 2 2 2 2 3 4 7" xfId="11021"/>
    <cellStyle name="20% - 輔色2 2 2 2 2 3 4 7 2" xfId="17045"/>
    <cellStyle name="20% - 輔色2 2 2 2 2 3 4 7 2 2" xfId="29121"/>
    <cellStyle name="20% - 輔色2 2 2 2 2 3 4 7 3" xfId="23097"/>
    <cellStyle name="20% - 輔色2 2 2 2 2 3 4 8" xfId="14033"/>
    <cellStyle name="20% - 輔色2 2 2 2 2 3 4 8 2" xfId="26109"/>
    <cellStyle name="20% - 輔色2 2 2 2 2 3 4 9" xfId="20085"/>
    <cellStyle name="20% - 輔色2 2 2 2 2 3 5" xfId="2394"/>
    <cellStyle name="20% - 輔色2 2 2 2 2 3 5 2" xfId="3600"/>
    <cellStyle name="20% - 輔色2 2 2 2 2 3 5 3" xfId="6296"/>
    <cellStyle name="20% - 輔色2 2 2 2 2 3 5 3 2" xfId="13580"/>
    <cellStyle name="20% - 輔色2 2 2 2 2 3 5 3 2 2" xfId="19604"/>
    <cellStyle name="20% - 輔色2 2 2 2 2 3 5 3 2 2 2" xfId="31680"/>
    <cellStyle name="20% - 輔色2 2 2 2 2 3 5 3 2 3" xfId="25656"/>
    <cellStyle name="20% - 輔色2 2 2 2 2 3 5 3 3" xfId="16592"/>
    <cellStyle name="20% - 輔色2 2 2 2 2 3 5 3 3 2" xfId="28668"/>
    <cellStyle name="20% - 輔色2 2 2 2 2 3 5 3 4" xfId="22644"/>
    <cellStyle name="20% - 輔色2 2 2 2 2 3 5 4" xfId="7263"/>
    <cellStyle name="20% - 輔色2 2 2 2 2 3 5 5" xfId="8062"/>
    <cellStyle name="20% - 輔色2 2 2 2 2 3 5 6" xfId="12080"/>
    <cellStyle name="20% - 輔色2 2 2 2 2 3 5 6 2" xfId="18104"/>
    <cellStyle name="20% - 輔色2 2 2 2 2 3 5 6 2 2" xfId="30180"/>
    <cellStyle name="20% - 輔色2 2 2 2 2 3 5 6 3" xfId="24156"/>
    <cellStyle name="20% - 輔色2 2 2 2 2 3 5 7" xfId="15092"/>
    <cellStyle name="20% - 輔色2 2 2 2 2 3 5 7 2" xfId="27168"/>
    <cellStyle name="20% - 輔色2 2 2 2 2 3 5 8" xfId="21144"/>
    <cellStyle name="20% - 輔色2 2 2 2 2 3 6" xfId="2627"/>
    <cellStyle name="20% - 輔色2 2 2 2 2 3 6 2" xfId="3601"/>
    <cellStyle name="20% - 輔色2 2 2 2 2 3 6 3" xfId="8057"/>
    <cellStyle name="20% - 輔色2 2 2 2 2 3 7" xfId="2754"/>
    <cellStyle name="20% - 輔色2 2 2 2 2 3 7 2" xfId="3602"/>
    <cellStyle name="20% - 輔色2 2 2 2 2 3 7 3" xfId="8056"/>
    <cellStyle name="20% - 輔色2 2 2 2 2 3 8" xfId="1831"/>
    <cellStyle name="20% - 輔色2 2 2 2 2 3 8 2" xfId="3603"/>
    <cellStyle name="20% - 輔色2 2 2 2 2 3 8 3" xfId="5734"/>
    <cellStyle name="20% - 輔色2 2 2 2 2 3 8 3 2" xfId="13018"/>
    <cellStyle name="20% - 輔色2 2 2 2 2 3 8 3 2 2" xfId="19042"/>
    <cellStyle name="20% - 輔色2 2 2 2 2 3 8 3 2 2 2" xfId="31118"/>
    <cellStyle name="20% - 輔色2 2 2 2 2 3 8 3 2 3" xfId="25094"/>
    <cellStyle name="20% - 輔色2 2 2 2 2 3 8 3 3" xfId="16030"/>
    <cellStyle name="20% - 輔色2 2 2 2 2 3 8 3 3 2" xfId="28106"/>
    <cellStyle name="20% - 輔色2 2 2 2 2 3 8 3 4" xfId="22082"/>
    <cellStyle name="20% - 輔色2 2 2 2 2 3 8 4" xfId="7266"/>
    <cellStyle name="20% - 輔色2 2 2 2 2 3 8 5" xfId="8054"/>
    <cellStyle name="20% - 輔色2 2 2 2 2 3 8 6" xfId="11518"/>
    <cellStyle name="20% - 輔色2 2 2 2 2 3 8 6 2" xfId="17542"/>
    <cellStyle name="20% - 輔色2 2 2 2 2 3 8 6 2 2" xfId="29618"/>
    <cellStyle name="20% - 輔色2 2 2 2 2 3 8 6 3" xfId="23594"/>
    <cellStyle name="20% - 輔色2 2 2 2 2 3 8 7" xfId="14530"/>
    <cellStyle name="20% - 輔色2 2 2 2 2 3 8 7 2" xfId="26606"/>
    <cellStyle name="20% - 輔色2 2 2 2 2 3 8 8" xfId="20582"/>
    <cellStyle name="20% - 輔色2 2 2 2 2 3 9" xfId="4937"/>
    <cellStyle name="20% - 輔色2 2 2 2 2 3 9 2" xfId="12221"/>
    <cellStyle name="20% - 輔色2 2 2 2 2 3 9 2 2" xfId="18245"/>
    <cellStyle name="20% - 輔色2 2 2 2 2 3 9 2 2 2" xfId="30321"/>
    <cellStyle name="20% - 輔色2 2 2 2 2 3 9 2 3" xfId="24297"/>
    <cellStyle name="20% - 輔色2 2 2 2 2 3 9 3" xfId="15233"/>
    <cellStyle name="20% - 輔色2 2 2 2 2 3 9 3 2" xfId="27309"/>
    <cellStyle name="20% - 輔色2 2 2 2 2 3 9 4" xfId="21285"/>
    <cellStyle name="20% - 輔色2 2 2 2 2 4" xfId="206"/>
    <cellStyle name="20% - 輔色2 2 2 2 2 4 10" xfId="8051"/>
    <cellStyle name="20% - 輔色2 2 2 2 2 4 11" xfId="10782"/>
    <cellStyle name="20% - 輔色2 2 2 2 2 4 11 2" xfId="16806"/>
    <cellStyle name="20% - 輔色2 2 2 2 2 4 11 2 2" xfId="28882"/>
    <cellStyle name="20% - 輔色2 2 2 2 2 4 11 3" xfId="22858"/>
    <cellStyle name="20% - 輔色2 2 2 2 2 4 12" xfId="13794"/>
    <cellStyle name="20% - 輔色2 2 2 2 2 4 12 2" xfId="25870"/>
    <cellStyle name="20% - 輔色2 2 2 2 2 4 13" xfId="19846"/>
    <cellStyle name="20% - 輔色2 2 2 2 2 4 2" xfId="273"/>
    <cellStyle name="20% - 輔色2 2 2 2 2 4 2 2" xfId="562"/>
    <cellStyle name="20% - 輔色2 2 2 2 2 4 2 2 2" xfId="1226"/>
    <cellStyle name="20% - 輔色2 2 2 2 2 4 2 2 2 2" xfId="8048"/>
    <cellStyle name="20% - 輔色2 2 2 2 2 4 2 2 3" xfId="8049"/>
    <cellStyle name="20% - 輔色2 2 2 2 2 4 2 3" xfId="8050"/>
    <cellStyle name="20% - 輔色2 2 2 2 2 4 3" xfId="457"/>
    <cellStyle name="20% - 輔色2 2 2 2 2 4 3 10" xfId="10932"/>
    <cellStyle name="20% - 輔色2 2 2 2 2 4 3 10 2" xfId="16956"/>
    <cellStyle name="20% - 輔色2 2 2 2 2 4 3 10 2 2" xfId="29032"/>
    <cellStyle name="20% - 輔色2 2 2 2 2 4 3 10 3" xfId="23008"/>
    <cellStyle name="20% - 輔色2 2 2 2 2 4 3 11" xfId="13944"/>
    <cellStyle name="20% - 輔色2 2 2 2 2 4 3 11 2" xfId="26020"/>
    <cellStyle name="20% - 輔色2 2 2 2 2 4 3 12" xfId="19996"/>
    <cellStyle name="20% - 輔色2 2 2 2 2 4 3 2" xfId="553"/>
    <cellStyle name="20% - 輔色2 2 2 2 2 4 3 2 2" xfId="1228"/>
    <cellStyle name="20% - 輔色2 2 2 2 2 4 3 2 2 2" xfId="8045"/>
    <cellStyle name="20% - 輔色2 2 2 2 2 4 3 2 3" xfId="8046"/>
    <cellStyle name="20% - 輔色2 2 2 2 2 4 3 3" xfId="1059"/>
    <cellStyle name="20% - 輔色2 2 2 2 2 4 3 3 2" xfId="2258"/>
    <cellStyle name="20% - 輔色2 2 2 2 2 4 3 3 2 2" xfId="3605"/>
    <cellStyle name="20% - 輔色2 2 2 2 2 4 3 3 2 3" xfId="6160"/>
    <cellStyle name="20% - 輔色2 2 2 2 2 4 3 3 2 3 2" xfId="13444"/>
    <cellStyle name="20% - 輔色2 2 2 2 2 4 3 3 2 3 2 2" xfId="19468"/>
    <cellStyle name="20% - 輔色2 2 2 2 2 4 3 3 2 3 2 2 2" xfId="31544"/>
    <cellStyle name="20% - 輔色2 2 2 2 2 4 3 3 2 3 2 3" xfId="25520"/>
    <cellStyle name="20% - 輔色2 2 2 2 2 4 3 3 2 3 3" xfId="16456"/>
    <cellStyle name="20% - 輔色2 2 2 2 2 4 3 3 2 3 3 2" xfId="28532"/>
    <cellStyle name="20% - 輔色2 2 2 2 2 4 3 3 2 3 4" xfId="22508"/>
    <cellStyle name="20% - 輔色2 2 2 2 2 4 3 3 2 4" xfId="7275"/>
    <cellStyle name="20% - 輔色2 2 2 2 2 4 3 3 2 5" xfId="8042"/>
    <cellStyle name="20% - 輔色2 2 2 2 2 4 3 3 2 6" xfId="11944"/>
    <cellStyle name="20% - 輔色2 2 2 2 2 4 3 3 2 6 2" xfId="17968"/>
    <cellStyle name="20% - 輔色2 2 2 2 2 4 3 3 2 6 2 2" xfId="30044"/>
    <cellStyle name="20% - 輔色2 2 2 2 2 4 3 3 2 6 3" xfId="24020"/>
    <cellStyle name="20% - 輔色2 2 2 2 2 4 3 3 2 7" xfId="14956"/>
    <cellStyle name="20% - 輔色2 2 2 2 2 4 3 3 2 7 2" xfId="27032"/>
    <cellStyle name="20% - 輔色2 2 2 2 2 4 3 3 2 8" xfId="21008"/>
    <cellStyle name="20% - 輔色2 2 2 2 2 4 3 3 3" xfId="3604"/>
    <cellStyle name="20% - 輔色2 2 2 2 2 4 3 3 4" xfId="5448"/>
    <cellStyle name="20% - 輔色2 2 2 2 2 4 3 3 4 2" xfId="12732"/>
    <cellStyle name="20% - 輔色2 2 2 2 2 4 3 3 4 2 2" xfId="18756"/>
    <cellStyle name="20% - 輔色2 2 2 2 2 4 3 3 4 2 2 2" xfId="30832"/>
    <cellStyle name="20% - 輔色2 2 2 2 2 4 3 3 4 2 3" xfId="24808"/>
    <cellStyle name="20% - 輔色2 2 2 2 2 4 3 3 4 3" xfId="15744"/>
    <cellStyle name="20% - 輔色2 2 2 2 2 4 3 3 4 3 2" xfId="27820"/>
    <cellStyle name="20% - 輔色2 2 2 2 2 4 3 3 4 4" xfId="21796"/>
    <cellStyle name="20% - 輔色2 2 2 2 2 4 3 3 5" xfId="7274"/>
    <cellStyle name="20% - 輔色2 2 2 2 2 4 3 3 6" xfId="8043"/>
    <cellStyle name="20% - 輔色2 2 2 2 2 4 3 3 7" xfId="11232"/>
    <cellStyle name="20% - 輔色2 2 2 2 2 4 3 3 7 2" xfId="17256"/>
    <cellStyle name="20% - 輔色2 2 2 2 2 4 3 3 7 2 2" xfId="29332"/>
    <cellStyle name="20% - 輔色2 2 2 2 2 4 3 3 7 3" xfId="23308"/>
    <cellStyle name="20% - 輔色2 2 2 2 2 4 3 3 8" xfId="14244"/>
    <cellStyle name="20% - 輔色2 2 2 2 2 4 3 3 8 2" xfId="26320"/>
    <cellStyle name="20% - 輔色2 2 2 2 2 4 3 3 9" xfId="20296"/>
    <cellStyle name="20% - 輔色2 2 2 2 2 4 3 4" xfId="1227"/>
    <cellStyle name="20% - 輔色2 2 2 2 2 4 3 4 2" xfId="2310"/>
    <cellStyle name="20% - 輔色2 2 2 2 2 4 3 4 2 2" xfId="3606"/>
    <cellStyle name="20% - 輔色2 2 2 2 2 4 3 4 2 3" xfId="6212"/>
    <cellStyle name="20% - 輔色2 2 2 2 2 4 3 4 2 3 2" xfId="13496"/>
    <cellStyle name="20% - 輔色2 2 2 2 2 4 3 4 2 3 2 2" xfId="19520"/>
    <cellStyle name="20% - 輔色2 2 2 2 2 4 3 4 2 3 2 2 2" xfId="31596"/>
    <cellStyle name="20% - 輔色2 2 2 2 2 4 3 4 2 3 2 3" xfId="25572"/>
    <cellStyle name="20% - 輔色2 2 2 2 2 4 3 4 2 3 3" xfId="16508"/>
    <cellStyle name="20% - 輔色2 2 2 2 2 4 3 4 2 3 3 2" xfId="28584"/>
    <cellStyle name="20% - 輔色2 2 2 2 2 4 3 4 2 3 4" xfId="22560"/>
    <cellStyle name="20% - 輔色2 2 2 2 2 4 3 4 2 4" xfId="7277"/>
    <cellStyle name="20% - 輔色2 2 2 2 2 4 3 4 2 5" xfId="8036"/>
    <cellStyle name="20% - 輔色2 2 2 2 2 4 3 4 2 6" xfId="11996"/>
    <cellStyle name="20% - 輔色2 2 2 2 2 4 3 4 2 6 2" xfId="18020"/>
    <cellStyle name="20% - 輔色2 2 2 2 2 4 3 4 2 6 2 2" xfId="30096"/>
    <cellStyle name="20% - 輔色2 2 2 2 2 4 3 4 2 6 3" xfId="24072"/>
    <cellStyle name="20% - 輔色2 2 2 2 2 4 3 4 2 7" xfId="15008"/>
    <cellStyle name="20% - 輔色2 2 2 2 2 4 3 4 2 7 2" xfId="27084"/>
    <cellStyle name="20% - 輔色2 2 2 2 2 4 3 4 2 8" xfId="21060"/>
    <cellStyle name="20% - 輔色2 2 2 2 2 4 3 4 3" xfId="8037"/>
    <cellStyle name="20% - 輔色2 2 2 2 2 4 3 5" xfId="2632"/>
    <cellStyle name="20% - 輔色2 2 2 2 2 4 3 5 2" xfId="3607"/>
    <cellStyle name="20% - 輔色2 2 2 2 2 4 3 5 3" xfId="8034"/>
    <cellStyle name="20% - 輔色2 2 2 2 2 4 3 6" xfId="2745"/>
    <cellStyle name="20% - 輔色2 2 2 2 2 4 3 6 2" xfId="3608"/>
    <cellStyle name="20% - 輔色2 2 2 2 2 4 3 6 3" xfId="8031"/>
    <cellStyle name="20% - 輔色2 2 2 2 2 4 3 7" xfId="1620"/>
    <cellStyle name="20% - 輔色2 2 2 2 2 4 3 7 2" xfId="3609"/>
    <cellStyle name="20% - 輔色2 2 2 2 2 4 3 7 3" xfId="5523"/>
    <cellStyle name="20% - 輔色2 2 2 2 2 4 3 7 3 2" xfId="12807"/>
    <cellStyle name="20% - 輔色2 2 2 2 2 4 3 7 3 2 2" xfId="18831"/>
    <cellStyle name="20% - 輔色2 2 2 2 2 4 3 7 3 2 2 2" xfId="30907"/>
    <cellStyle name="20% - 輔色2 2 2 2 2 4 3 7 3 2 3" xfId="24883"/>
    <cellStyle name="20% - 輔色2 2 2 2 2 4 3 7 3 3" xfId="15819"/>
    <cellStyle name="20% - 輔色2 2 2 2 2 4 3 7 3 3 2" xfId="27895"/>
    <cellStyle name="20% - 輔色2 2 2 2 2 4 3 7 3 4" xfId="21871"/>
    <cellStyle name="20% - 輔色2 2 2 2 2 4 3 7 4" xfId="7280"/>
    <cellStyle name="20% - 輔色2 2 2 2 2 4 3 7 5" xfId="8030"/>
    <cellStyle name="20% - 輔色2 2 2 2 2 4 3 7 6" xfId="11307"/>
    <cellStyle name="20% - 輔色2 2 2 2 2 4 3 7 6 2" xfId="17331"/>
    <cellStyle name="20% - 輔色2 2 2 2 2 4 3 7 6 2 2" xfId="29407"/>
    <cellStyle name="20% - 輔色2 2 2 2 2 4 3 7 6 3" xfId="23383"/>
    <cellStyle name="20% - 輔色2 2 2 2 2 4 3 7 7" xfId="14319"/>
    <cellStyle name="20% - 輔色2 2 2 2 2 4 3 7 7 2" xfId="26395"/>
    <cellStyle name="20% - 輔色2 2 2 2 2 4 3 7 8" xfId="20371"/>
    <cellStyle name="20% - 輔色2 2 2 2 2 4 3 8" xfId="5148"/>
    <cellStyle name="20% - 輔色2 2 2 2 2 4 3 8 2" xfId="12432"/>
    <cellStyle name="20% - 輔色2 2 2 2 2 4 3 8 2 2" xfId="18456"/>
    <cellStyle name="20% - 輔色2 2 2 2 2 4 3 8 2 2 2" xfId="30532"/>
    <cellStyle name="20% - 輔色2 2 2 2 2 4 3 8 2 3" xfId="24508"/>
    <cellStyle name="20% - 輔色2 2 2 2 2 4 3 8 3" xfId="15444"/>
    <cellStyle name="20% - 輔色2 2 2 2 2 4 3 8 3 2" xfId="27520"/>
    <cellStyle name="20% - 輔色2 2 2 2 2 4 3 8 4" xfId="21496"/>
    <cellStyle name="20% - 輔色2 2 2 2 2 4 3 9" xfId="8047"/>
    <cellStyle name="20% - 輔色2 2 2 2 2 4 4" xfId="909"/>
    <cellStyle name="20% - 輔色2 2 2 2 2 4 4 2" xfId="2045"/>
    <cellStyle name="20% - 輔色2 2 2 2 2 4 4 2 2" xfId="3611"/>
    <cellStyle name="20% - 輔色2 2 2 2 2 4 4 2 3" xfId="5947"/>
    <cellStyle name="20% - 輔色2 2 2 2 2 4 4 2 3 2" xfId="13231"/>
    <cellStyle name="20% - 輔色2 2 2 2 2 4 4 2 3 2 2" xfId="19255"/>
    <cellStyle name="20% - 輔色2 2 2 2 2 4 4 2 3 2 2 2" xfId="31331"/>
    <cellStyle name="20% - 輔色2 2 2 2 2 4 4 2 3 2 3" xfId="25307"/>
    <cellStyle name="20% - 輔色2 2 2 2 2 4 4 2 3 3" xfId="16243"/>
    <cellStyle name="20% - 輔色2 2 2 2 2 4 4 2 3 3 2" xfId="28319"/>
    <cellStyle name="20% - 輔色2 2 2 2 2 4 4 2 3 4" xfId="22295"/>
    <cellStyle name="20% - 輔色2 2 2 2 2 4 4 2 4" xfId="7282"/>
    <cellStyle name="20% - 輔色2 2 2 2 2 4 4 2 5" xfId="8028"/>
    <cellStyle name="20% - 輔色2 2 2 2 2 4 4 2 6" xfId="11731"/>
    <cellStyle name="20% - 輔色2 2 2 2 2 4 4 2 6 2" xfId="17755"/>
    <cellStyle name="20% - 輔色2 2 2 2 2 4 4 2 6 2 2" xfId="29831"/>
    <cellStyle name="20% - 輔色2 2 2 2 2 4 4 2 6 3" xfId="23807"/>
    <cellStyle name="20% - 輔色2 2 2 2 2 4 4 2 7" xfId="14743"/>
    <cellStyle name="20% - 輔色2 2 2 2 2 4 4 2 7 2" xfId="26819"/>
    <cellStyle name="20% - 輔色2 2 2 2 2 4 4 2 8" xfId="20795"/>
    <cellStyle name="20% - 輔色2 2 2 2 2 4 4 3" xfId="3610"/>
    <cellStyle name="20% - 輔色2 2 2 2 2 4 4 4" xfId="5298"/>
    <cellStyle name="20% - 輔色2 2 2 2 2 4 4 4 2" xfId="12582"/>
    <cellStyle name="20% - 輔色2 2 2 2 2 4 4 4 2 2" xfId="18606"/>
    <cellStyle name="20% - 輔色2 2 2 2 2 4 4 4 2 2 2" xfId="30682"/>
    <cellStyle name="20% - 輔色2 2 2 2 2 4 4 4 2 3" xfId="24658"/>
    <cellStyle name="20% - 輔色2 2 2 2 2 4 4 4 3" xfId="15594"/>
    <cellStyle name="20% - 輔色2 2 2 2 2 4 4 4 3 2" xfId="27670"/>
    <cellStyle name="20% - 輔色2 2 2 2 2 4 4 4 4" xfId="21646"/>
    <cellStyle name="20% - 輔色2 2 2 2 2 4 4 5" xfId="7281"/>
    <cellStyle name="20% - 輔色2 2 2 2 2 4 4 6" xfId="8029"/>
    <cellStyle name="20% - 輔色2 2 2 2 2 4 4 7" xfId="11082"/>
    <cellStyle name="20% - 輔色2 2 2 2 2 4 4 7 2" xfId="17106"/>
    <cellStyle name="20% - 輔色2 2 2 2 2 4 4 7 2 2" xfId="29182"/>
    <cellStyle name="20% - 輔色2 2 2 2 2 4 4 7 3" xfId="23158"/>
    <cellStyle name="20% - 輔色2 2 2 2 2 4 4 8" xfId="14094"/>
    <cellStyle name="20% - 輔色2 2 2 2 2 4 4 8 2" xfId="26170"/>
    <cellStyle name="20% - 輔色2 2 2 2 2 4 4 9" xfId="20146"/>
    <cellStyle name="20% - 輔色2 2 2 2 2 4 5" xfId="2363"/>
    <cellStyle name="20% - 輔色2 2 2 2 2 4 5 2" xfId="3612"/>
    <cellStyle name="20% - 輔色2 2 2 2 2 4 5 3" xfId="6265"/>
    <cellStyle name="20% - 輔色2 2 2 2 2 4 5 3 2" xfId="13549"/>
    <cellStyle name="20% - 輔色2 2 2 2 2 4 5 3 2 2" xfId="19573"/>
    <cellStyle name="20% - 輔色2 2 2 2 2 4 5 3 2 2 2" xfId="31649"/>
    <cellStyle name="20% - 輔色2 2 2 2 2 4 5 3 2 3" xfId="25625"/>
    <cellStyle name="20% - 輔色2 2 2 2 2 4 5 3 3" xfId="16561"/>
    <cellStyle name="20% - 輔色2 2 2 2 2 4 5 3 3 2" xfId="28637"/>
    <cellStyle name="20% - 輔色2 2 2 2 2 4 5 3 4" xfId="22613"/>
    <cellStyle name="20% - 輔色2 2 2 2 2 4 5 4" xfId="7283"/>
    <cellStyle name="20% - 輔色2 2 2 2 2 4 5 5" xfId="8027"/>
    <cellStyle name="20% - 輔色2 2 2 2 2 4 5 6" xfId="12049"/>
    <cellStyle name="20% - 輔色2 2 2 2 2 4 5 6 2" xfId="18073"/>
    <cellStyle name="20% - 輔色2 2 2 2 2 4 5 6 2 2" xfId="30149"/>
    <cellStyle name="20% - 輔色2 2 2 2 2 4 5 6 3" xfId="24125"/>
    <cellStyle name="20% - 輔色2 2 2 2 2 4 5 7" xfId="15061"/>
    <cellStyle name="20% - 輔色2 2 2 2 2 4 5 7 2" xfId="27137"/>
    <cellStyle name="20% - 輔色2 2 2 2 2 4 5 8" xfId="21113"/>
    <cellStyle name="20% - 輔色2 2 2 2 2 4 6" xfId="2630"/>
    <cellStyle name="20% - 輔色2 2 2 2 2 4 6 2" xfId="3613"/>
    <cellStyle name="20% - 輔色2 2 2 2 2 4 6 3" xfId="8026"/>
    <cellStyle name="20% - 輔色2 2 2 2 2 4 7" xfId="2748"/>
    <cellStyle name="20% - 輔色2 2 2 2 2 4 7 2" xfId="3614"/>
    <cellStyle name="20% - 輔色2 2 2 2 2 4 7 3" xfId="8025"/>
    <cellStyle name="20% - 輔色2 2 2 2 2 4 8" xfId="1770"/>
    <cellStyle name="20% - 輔色2 2 2 2 2 4 8 2" xfId="3615"/>
    <cellStyle name="20% - 輔色2 2 2 2 2 4 8 3" xfId="5673"/>
    <cellStyle name="20% - 輔色2 2 2 2 2 4 8 3 2" xfId="12957"/>
    <cellStyle name="20% - 輔色2 2 2 2 2 4 8 3 2 2" xfId="18981"/>
    <cellStyle name="20% - 輔色2 2 2 2 2 4 8 3 2 2 2" xfId="31057"/>
    <cellStyle name="20% - 輔色2 2 2 2 2 4 8 3 2 3" xfId="25033"/>
    <cellStyle name="20% - 輔色2 2 2 2 2 4 8 3 3" xfId="15969"/>
    <cellStyle name="20% - 輔色2 2 2 2 2 4 8 3 3 2" xfId="28045"/>
    <cellStyle name="20% - 輔色2 2 2 2 2 4 8 3 4" xfId="22021"/>
    <cellStyle name="20% - 輔色2 2 2 2 2 4 8 4" xfId="7286"/>
    <cellStyle name="20% - 輔色2 2 2 2 2 4 8 5" xfId="8024"/>
    <cellStyle name="20% - 輔色2 2 2 2 2 4 8 6" xfId="11457"/>
    <cellStyle name="20% - 輔色2 2 2 2 2 4 8 6 2" xfId="17481"/>
    <cellStyle name="20% - 輔色2 2 2 2 2 4 8 6 2 2" xfId="29557"/>
    <cellStyle name="20% - 輔色2 2 2 2 2 4 8 6 3" xfId="23533"/>
    <cellStyle name="20% - 輔色2 2 2 2 2 4 8 7" xfId="14469"/>
    <cellStyle name="20% - 輔色2 2 2 2 2 4 8 7 2" xfId="26545"/>
    <cellStyle name="20% - 輔色2 2 2 2 2 4 8 8" xfId="20521"/>
    <cellStyle name="20% - 輔色2 2 2 2 2 4 9" xfId="4998"/>
    <cellStyle name="20% - 輔色2 2 2 2 2 4 9 2" xfId="12282"/>
    <cellStyle name="20% - 輔色2 2 2 2 2 4 9 2 2" xfId="18306"/>
    <cellStyle name="20% - 輔色2 2 2 2 2 4 9 2 2 2" xfId="30382"/>
    <cellStyle name="20% - 輔色2 2 2 2 2 4 9 2 3" xfId="24358"/>
    <cellStyle name="20% - 輔色2 2 2 2 2 4 9 3" xfId="15294"/>
    <cellStyle name="20% - 輔色2 2 2 2 2 4 9 3 2" xfId="27370"/>
    <cellStyle name="20% - 輔色2 2 2 2 2 4 9 4" xfId="21346"/>
    <cellStyle name="20% - 輔色2 2 2 2 2 5" xfId="356"/>
    <cellStyle name="20% - 輔色2 2 2 2 2 5 10" xfId="10831"/>
    <cellStyle name="20% - 輔色2 2 2 2 2 5 10 2" xfId="16855"/>
    <cellStyle name="20% - 輔色2 2 2 2 2 5 10 2 2" xfId="28931"/>
    <cellStyle name="20% - 輔色2 2 2 2 2 5 10 3" xfId="22907"/>
    <cellStyle name="20% - 輔色2 2 2 2 2 5 11" xfId="13843"/>
    <cellStyle name="20% - 輔色2 2 2 2 2 5 11 2" xfId="25919"/>
    <cellStyle name="20% - 輔色2 2 2 2 2 5 12" xfId="19895"/>
    <cellStyle name="20% - 輔色2 2 2 2 2 5 2" xfId="559"/>
    <cellStyle name="20% - 輔色2 2 2 2 2 5 2 2" xfId="1230"/>
    <cellStyle name="20% - 輔色2 2 2 2 2 5 2 2 2" xfId="8020"/>
    <cellStyle name="20% - 輔色2 2 2 2 2 5 2 3" xfId="8021"/>
    <cellStyle name="20% - 輔色2 2 2 2 2 5 3" xfId="958"/>
    <cellStyle name="20% - 輔色2 2 2 2 2 5 3 2" xfId="2157"/>
    <cellStyle name="20% - 輔色2 2 2 2 2 5 3 2 2" xfId="3617"/>
    <cellStyle name="20% - 輔色2 2 2 2 2 5 3 2 3" xfId="6059"/>
    <cellStyle name="20% - 輔色2 2 2 2 2 5 3 2 3 2" xfId="13343"/>
    <cellStyle name="20% - 輔色2 2 2 2 2 5 3 2 3 2 2" xfId="19367"/>
    <cellStyle name="20% - 輔色2 2 2 2 2 5 3 2 3 2 2 2" xfId="31443"/>
    <cellStyle name="20% - 輔色2 2 2 2 2 5 3 2 3 2 3" xfId="25419"/>
    <cellStyle name="20% - 輔色2 2 2 2 2 5 3 2 3 3" xfId="16355"/>
    <cellStyle name="20% - 輔色2 2 2 2 2 5 3 2 3 3 2" xfId="28431"/>
    <cellStyle name="20% - 輔色2 2 2 2 2 5 3 2 3 4" xfId="22407"/>
    <cellStyle name="20% - 輔色2 2 2 2 2 5 3 2 4" xfId="7291"/>
    <cellStyle name="20% - 輔色2 2 2 2 2 5 3 2 5" xfId="8015"/>
    <cellStyle name="20% - 輔色2 2 2 2 2 5 3 2 6" xfId="11843"/>
    <cellStyle name="20% - 輔色2 2 2 2 2 5 3 2 6 2" xfId="17867"/>
    <cellStyle name="20% - 輔色2 2 2 2 2 5 3 2 6 2 2" xfId="29943"/>
    <cellStyle name="20% - 輔色2 2 2 2 2 5 3 2 6 3" xfId="23919"/>
    <cellStyle name="20% - 輔色2 2 2 2 2 5 3 2 7" xfId="14855"/>
    <cellStyle name="20% - 輔色2 2 2 2 2 5 3 2 7 2" xfId="26931"/>
    <cellStyle name="20% - 輔色2 2 2 2 2 5 3 2 8" xfId="20907"/>
    <cellStyle name="20% - 輔色2 2 2 2 2 5 3 3" xfId="3616"/>
    <cellStyle name="20% - 輔色2 2 2 2 2 5 3 4" xfId="5347"/>
    <cellStyle name="20% - 輔色2 2 2 2 2 5 3 4 2" xfId="12631"/>
    <cellStyle name="20% - 輔色2 2 2 2 2 5 3 4 2 2" xfId="18655"/>
    <cellStyle name="20% - 輔色2 2 2 2 2 5 3 4 2 2 2" xfId="30731"/>
    <cellStyle name="20% - 輔色2 2 2 2 2 5 3 4 2 3" xfId="24707"/>
    <cellStyle name="20% - 輔色2 2 2 2 2 5 3 4 3" xfId="15643"/>
    <cellStyle name="20% - 輔色2 2 2 2 2 5 3 4 3 2" xfId="27719"/>
    <cellStyle name="20% - 輔色2 2 2 2 2 5 3 4 4" xfId="21695"/>
    <cellStyle name="20% - 輔色2 2 2 2 2 5 3 5" xfId="7290"/>
    <cellStyle name="20% - 輔色2 2 2 2 2 5 3 6" xfId="8016"/>
    <cellStyle name="20% - 輔色2 2 2 2 2 5 3 7" xfId="11131"/>
    <cellStyle name="20% - 輔色2 2 2 2 2 5 3 7 2" xfId="17155"/>
    <cellStyle name="20% - 輔色2 2 2 2 2 5 3 7 2 2" xfId="29231"/>
    <cellStyle name="20% - 輔色2 2 2 2 2 5 3 7 3" xfId="23207"/>
    <cellStyle name="20% - 輔色2 2 2 2 2 5 3 8" xfId="14143"/>
    <cellStyle name="20% - 輔色2 2 2 2 2 5 3 8 2" xfId="26219"/>
    <cellStyle name="20% - 輔色2 2 2 2 2 5 3 9" xfId="20195"/>
    <cellStyle name="20% - 輔色2 2 2 2 2 5 4" xfId="1229"/>
    <cellStyle name="20% - 輔色2 2 2 2 2 5 4 2" xfId="1968"/>
    <cellStyle name="20% - 輔色2 2 2 2 2 5 4 2 2" xfId="3618"/>
    <cellStyle name="20% - 輔色2 2 2 2 2 5 4 2 3" xfId="5870"/>
    <cellStyle name="20% - 輔色2 2 2 2 2 5 4 2 3 2" xfId="13154"/>
    <cellStyle name="20% - 輔色2 2 2 2 2 5 4 2 3 2 2" xfId="19178"/>
    <cellStyle name="20% - 輔色2 2 2 2 2 5 4 2 3 2 2 2" xfId="31254"/>
    <cellStyle name="20% - 輔色2 2 2 2 2 5 4 2 3 2 3" xfId="25230"/>
    <cellStyle name="20% - 輔色2 2 2 2 2 5 4 2 3 3" xfId="16166"/>
    <cellStyle name="20% - 輔色2 2 2 2 2 5 4 2 3 3 2" xfId="28242"/>
    <cellStyle name="20% - 輔色2 2 2 2 2 5 4 2 3 4" xfId="22218"/>
    <cellStyle name="20% - 輔色2 2 2 2 2 5 4 2 4" xfId="7293"/>
    <cellStyle name="20% - 輔色2 2 2 2 2 5 4 2 5" xfId="8012"/>
    <cellStyle name="20% - 輔色2 2 2 2 2 5 4 2 6" xfId="11654"/>
    <cellStyle name="20% - 輔色2 2 2 2 2 5 4 2 6 2" xfId="17678"/>
    <cellStyle name="20% - 輔色2 2 2 2 2 5 4 2 6 2 2" xfId="29754"/>
    <cellStyle name="20% - 輔色2 2 2 2 2 5 4 2 6 3" xfId="23730"/>
    <cellStyle name="20% - 輔色2 2 2 2 2 5 4 2 7" xfId="14666"/>
    <cellStyle name="20% - 輔色2 2 2 2 2 5 4 2 7 2" xfId="26742"/>
    <cellStyle name="20% - 輔色2 2 2 2 2 5 4 2 8" xfId="20718"/>
    <cellStyle name="20% - 輔色2 2 2 2 2 5 4 3" xfId="8013"/>
    <cellStyle name="20% - 輔色2 2 2 2 2 5 5" xfId="2633"/>
    <cellStyle name="20% - 輔色2 2 2 2 2 5 5 2" xfId="3619"/>
    <cellStyle name="20% - 輔色2 2 2 2 2 5 5 3" xfId="8010"/>
    <cellStyle name="20% - 輔色2 2 2 2 2 5 6" xfId="2743"/>
    <cellStyle name="20% - 輔色2 2 2 2 2 5 6 2" xfId="3620"/>
    <cellStyle name="20% - 輔色2 2 2 2 2 5 6 3" xfId="8007"/>
    <cellStyle name="20% - 輔色2 2 2 2 2 5 7" xfId="1721"/>
    <cellStyle name="20% - 輔色2 2 2 2 2 5 7 2" xfId="3621"/>
    <cellStyle name="20% - 輔色2 2 2 2 2 5 7 3" xfId="5624"/>
    <cellStyle name="20% - 輔色2 2 2 2 2 5 7 3 2" xfId="12908"/>
    <cellStyle name="20% - 輔色2 2 2 2 2 5 7 3 2 2" xfId="18932"/>
    <cellStyle name="20% - 輔色2 2 2 2 2 5 7 3 2 2 2" xfId="31008"/>
    <cellStyle name="20% - 輔色2 2 2 2 2 5 7 3 2 3" xfId="24984"/>
    <cellStyle name="20% - 輔色2 2 2 2 2 5 7 3 3" xfId="15920"/>
    <cellStyle name="20% - 輔色2 2 2 2 2 5 7 3 3 2" xfId="27996"/>
    <cellStyle name="20% - 輔色2 2 2 2 2 5 7 3 4" xfId="21972"/>
    <cellStyle name="20% - 輔色2 2 2 2 2 5 7 4" xfId="7296"/>
    <cellStyle name="20% - 輔色2 2 2 2 2 5 7 5" xfId="8006"/>
    <cellStyle name="20% - 輔色2 2 2 2 2 5 7 6" xfId="11408"/>
    <cellStyle name="20% - 輔色2 2 2 2 2 5 7 6 2" xfId="17432"/>
    <cellStyle name="20% - 輔色2 2 2 2 2 5 7 6 2 2" xfId="29508"/>
    <cellStyle name="20% - 輔色2 2 2 2 2 5 7 6 3" xfId="23484"/>
    <cellStyle name="20% - 輔色2 2 2 2 2 5 7 7" xfId="14420"/>
    <cellStyle name="20% - 輔色2 2 2 2 2 5 7 7 2" xfId="26496"/>
    <cellStyle name="20% - 輔色2 2 2 2 2 5 7 8" xfId="20472"/>
    <cellStyle name="20% - 輔色2 2 2 2 2 5 8" xfId="5047"/>
    <cellStyle name="20% - 輔色2 2 2 2 2 5 8 2" xfId="12331"/>
    <cellStyle name="20% - 輔色2 2 2 2 2 5 8 2 2" xfId="18355"/>
    <cellStyle name="20% - 輔色2 2 2 2 2 5 8 2 2 2" xfId="30431"/>
    <cellStyle name="20% - 輔色2 2 2 2 2 5 8 2 3" xfId="24407"/>
    <cellStyle name="20% - 輔色2 2 2 2 2 5 8 3" xfId="15343"/>
    <cellStyle name="20% - 輔色2 2 2 2 2 5 8 3 2" xfId="27419"/>
    <cellStyle name="20% - 輔色2 2 2 2 2 5 8 4" xfId="21395"/>
    <cellStyle name="20% - 輔色2 2 2 2 2 5 9" xfId="8022"/>
    <cellStyle name="20% - 輔色2 2 2 2 2 6" xfId="556"/>
    <cellStyle name="20% - 輔色2 2 2 2 2 6 2" xfId="1231"/>
    <cellStyle name="20% - 輔色2 2 2 2 2 6 2 2" xfId="8003"/>
    <cellStyle name="20% - 輔色2 2 2 2 2 6 3" xfId="8005"/>
    <cellStyle name="20% - 輔色2 2 2 2 2 7" xfId="808"/>
    <cellStyle name="20% - 輔色2 2 2 2 2 7 2" xfId="1899"/>
    <cellStyle name="20% - 輔色2 2 2 2 2 7 2 2" xfId="3623"/>
    <cellStyle name="20% - 輔色2 2 2 2 2 7 2 3" xfId="5801"/>
    <cellStyle name="20% - 輔色2 2 2 2 2 7 2 3 2" xfId="13085"/>
    <cellStyle name="20% - 輔色2 2 2 2 2 7 2 3 2 2" xfId="19109"/>
    <cellStyle name="20% - 輔色2 2 2 2 2 7 2 3 2 2 2" xfId="31185"/>
    <cellStyle name="20% - 輔色2 2 2 2 2 7 2 3 2 3" xfId="25161"/>
    <cellStyle name="20% - 輔色2 2 2 2 2 7 2 3 3" xfId="16097"/>
    <cellStyle name="20% - 輔色2 2 2 2 2 7 2 3 3 2" xfId="28173"/>
    <cellStyle name="20% - 輔色2 2 2 2 2 7 2 3 4" xfId="22149"/>
    <cellStyle name="20% - 輔色2 2 2 2 2 7 2 4" xfId="7300"/>
    <cellStyle name="20% - 輔色2 2 2 2 2 7 2 5" xfId="7997"/>
    <cellStyle name="20% - 輔色2 2 2 2 2 7 2 6" xfId="11585"/>
    <cellStyle name="20% - 輔色2 2 2 2 2 7 2 6 2" xfId="17609"/>
    <cellStyle name="20% - 輔色2 2 2 2 2 7 2 6 2 2" xfId="29685"/>
    <cellStyle name="20% - 輔色2 2 2 2 2 7 2 6 3" xfId="23661"/>
    <cellStyle name="20% - 輔色2 2 2 2 2 7 2 7" xfId="14597"/>
    <cellStyle name="20% - 輔色2 2 2 2 2 7 2 7 2" xfId="26673"/>
    <cellStyle name="20% - 輔色2 2 2 2 2 7 2 8" xfId="20649"/>
    <cellStyle name="20% - 輔色2 2 2 2 2 7 3" xfId="3622"/>
    <cellStyle name="20% - 輔色2 2 2 2 2 7 4" xfId="5197"/>
    <cellStyle name="20% - 輔色2 2 2 2 2 7 4 2" xfId="12481"/>
    <cellStyle name="20% - 輔色2 2 2 2 2 7 4 2 2" xfId="18505"/>
    <cellStyle name="20% - 輔色2 2 2 2 2 7 4 2 2 2" xfId="30581"/>
    <cellStyle name="20% - 輔色2 2 2 2 2 7 4 2 3" xfId="24557"/>
    <cellStyle name="20% - 輔色2 2 2 2 2 7 4 3" xfId="15493"/>
    <cellStyle name="20% - 輔色2 2 2 2 2 7 4 3 2" xfId="27569"/>
    <cellStyle name="20% - 輔色2 2 2 2 2 7 4 4" xfId="21545"/>
    <cellStyle name="20% - 輔色2 2 2 2 2 7 5" xfId="7299"/>
    <cellStyle name="20% - 輔色2 2 2 2 2 7 6" xfId="8002"/>
    <cellStyle name="20% - 輔色2 2 2 2 2 7 7" xfId="10981"/>
    <cellStyle name="20% - 輔色2 2 2 2 2 7 7 2" xfId="17005"/>
    <cellStyle name="20% - 輔色2 2 2 2 2 7 7 2 2" xfId="29081"/>
    <cellStyle name="20% - 輔色2 2 2 2 2 7 7 3" xfId="23057"/>
    <cellStyle name="20% - 輔色2 2 2 2 2 7 8" xfId="13993"/>
    <cellStyle name="20% - 輔色2 2 2 2 2 7 8 2" xfId="26069"/>
    <cellStyle name="20% - 輔色2 2 2 2 2 7 9" xfId="20045"/>
    <cellStyle name="20% - 輔色2 2 2 2 2 8" xfId="2409"/>
    <cellStyle name="20% - 輔色2 2 2 2 2 8 2" xfId="3624"/>
    <cellStyle name="20% - 輔色2 2 2 2 2 8 3" xfId="6311"/>
    <cellStyle name="20% - 輔色2 2 2 2 2 8 3 2" xfId="13595"/>
    <cellStyle name="20% - 輔色2 2 2 2 2 8 3 2 2" xfId="19619"/>
    <cellStyle name="20% - 輔色2 2 2 2 2 8 3 2 2 2" xfId="31695"/>
    <cellStyle name="20% - 輔色2 2 2 2 2 8 3 2 3" xfId="25671"/>
    <cellStyle name="20% - 輔色2 2 2 2 2 8 3 3" xfId="16607"/>
    <cellStyle name="20% - 輔色2 2 2 2 2 8 3 3 2" xfId="28683"/>
    <cellStyle name="20% - 輔色2 2 2 2 2 8 3 4" xfId="22659"/>
    <cellStyle name="20% - 輔色2 2 2 2 2 8 4" xfId="7301"/>
    <cellStyle name="20% - 輔色2 2 2 2 2 8 5" xfId="7996"/>
    <cellStyle name="20% - 輔色2 2 2 2 2 8 6" xfId="12095"/>
    <cellStyle name="20% - 輔色2 2 2 2 2 8 6 2" xfId="18119"/>
    <cellStyle name="20% - 輔色2 2 2 2 2 8 6 2 2" xfId="30195"/>
    <cellStyle name="20% - 輔色2 2 2 2 2 8 6 3" xfId="24171"/>
    <cellStyle name="20% - 輔色2 2 2 2 2 8 7" xfId="15107"/>
    <cellStyle name="20% - 輔色2 2 2 2 2 8 7 2" xfId="27183"/>
    <cellStyle name="20% - 輔色2 2 2 2 2 8 8" xfId="21159"/>
    <cellStyle name="20% - 輔色2 2 2 2 2 9" xfId="2625"/>
    <cellStyle name="20% - 輔色2 2 2 2 2 9 2" xfId="3625"/>
    <cellStyle name="20% - 輔色2 2 2 2 2 9 3" xfId="7994"/>
    <cellStyle name="20% - 輔色2 2 2 2 3" xfId="8094"/>
    <cellStyle name="20% - 輔色2 2 2 20" xfId="78"/>
    <cellStyle name="20% - 輔色2 2 2 20 10" xfId="2740"/>
    <cellStyle name="20% - 輔色2 2 2 20 10 2" xfId="3626"/>
    <cellStyle name="20% - 輔色2 2 2 20 10 3" xfId="7990"/>
    <cellStyle name="20% - 輔色2 2 2 20 11" xfId="1844"/>
    <cellStyle name="20% - 輔色2 2 2 20 11 2" xfId="3627"/>
    <cellStyle name="20% - 輔色2 2 2 20 11 3" xfId="5747"/>
    <cellStyle name="20% - 輔色2 2 2 20 11 3 2" xfId="13031"/>
    <cellStyle name="20% - 輔色2 2 2 20 11 3 2 2" xfId="19055"/>
    <cellStyle name="20% - 輔色2 2 2 20 11 3 2 2 2" xfId="31131"/>
    <cellStyle name="20% - 輔色2 2 2 20 11 3 2 3" xfId="25107"/>
    <cellStyle name="20% - 輔色2 2 2 20 11 3 3" xfId="16043"/>
    <cellStyle name="20% - 輔色2 2 2 20 11 3 3 2" xfId="28119"/>
    <cellStyle name="20% - 輔色2 2 2 20 11 3 4" xfId="22095"/>
    <cellStyle name="20% - 輔色2 2 2 20 11 4" xfId="7305"/>
    <cellStyle name="20% - 輔色2 2 2 20 11 5" xfId="7989"/>
    <cellStyle name="20% - 輔色2 2 2 20 11 6" xfId="11531"/>
    <cellStyle name="20% - 輔色2 2 2 20 11 6 2" xfId="17555"/>
    <cellStyle name="20% - 輔色2 2 2 20 11 6 2 2" xfId="29631"/>
    <cellStyle name="20% - 輔色2 2 2 20 11 6 3" xfId="23607"/>
    <cellStyle name="20% - 輔色2 2 2 20 11 7" xfId="14543"/>
    <cellStyle name="20% - 輔色2 2 2 20 11 7 2" xfId="26619"/>
    <cellStyle name="20% - 輔色2 2 2 20 11 8" xfId="20595"/>
    <cellStyle name="20% - 輔色2 2 2 20 12" xfId="4924"/>
    <cellStyle name="20% - 輔色2 2 2 20 12 2" xfId="12208"/>
    <cellStyle name="20% - 輔色2 2 2 20 12 2 2" xfId="18232"/>
    <cellStyle name="20% - 輔色2 2 2 20 12 2 2 2" xfId="30308"/>
    <cellStyle name="20% - 輔色2 2 2 20 12 2 3" xfId="24284"/>
    <cellStyle name="20% - 輔色2 2 2 20 12 3" xfId="15220"/>
    <cellStyle name="20% - 輔色2 2 2 20 12 3 2" xfId="27296"/>
    <cellStyle name="20% - 輔色2 2 2 20 12 4" xfId="21272"/>
    <cellStyle name="20% - 輔色2 2 2 20 13" xfId="7991"/>
    <cellStyle name="20% - 輔色2 2 2 20 14" xfId="10701"/>
    <cellStyle name="20% - 輔色2 2 2 20 14 2" xfId="16730"/>
    <cellStyle name="20% - 輔色2 2 2 20 14 2 2" xfId="28806"/>
    <cellStyle name="20% - 輔色2 2 2 20 14 3" xfId="22782"/>
    <cellStyle name="20% - 輔色2 2 2 20 15" xfId="13720"/>
    <cellStyle name="20% - 輔色2 2 2 20 15 2" xfId="25796"/>
    <cellStyle name="20% - 輔色2 2 2 20 16" xfId="19772"/>
    <cellStyle name="20% - 輔色2 2 2 20 2" xfId="116"/>
    <cellStyle name="20% - 輔色2 2 2 20 2 2" xfId="7988"/>
    <cellStyle name="20% - 輔色2 2 2 20 3" xfId="171"/>
    <cellStyle name="20% - 輔色2 2 2 20 3 10" xfId="7987"/>
    <cellStyle name="20% - 輔色2 2 2 20 3 11" xfId="10747"/>
    <cellStyle name="20% - 輔色2 2 2 20 3 11 2" xfId="16771"/>
    <cellStyle name="20% - 輔色2 2 2 20 3 11 2 2" xfId="28847"/>
    <cellStyle name="20% - 輔色2 2 2 20 3 11 3" xfId="22823"/>
    <cellStyle name="20% - 輔色2 2 2 20 3 12" xfId="13759"/>
    <cellStyle name="20% - 輔色2 2 2 20 3 12 2" xfId="25835"/>
    <cellStyle name="20% - 輔色2 2 2 20 3 13" xfId="19811"/>
    <cellStyle name="20% - 輔色2 2 2 20 3 2" xfId="274"/>
    <cellStyle name="20% - 輔色2 2 2 20 3 2 2" xfId="565"/>
    <cellStyle name="20% - 輔色2 2 2 20 3 2 2 2" xfId="1232"/>
    <cellStyle name="20% - 輔色2 2 2 20 3 2 2 2 2" xfId="7983"/>
    <cellStyle name="20% - 輔色2 2 2 20 3 2 2 3" xfId="7985"/>
    <cellStyle name="20% - 輔色2 2 2 20 3 2 3" xfId="7986"/>
    <cellStyle name="20% - 輔色2 2 2 20 3 3" xfId="422"/>
    <cellStyle name="20% - 輔色2 2 2 20 3 3 10" xfId="10897"/>
    <cellStyle name="20% - 輔色2 2 2 20 3 3 10 2" xfId="16921"/>
    <cellStyle name="20% - 輔色2 2 2 20 3 3 10 2 2" xfId="28997"/>
    <cellStyle name="20% - 輔色2 2 2 20 3 3 10 3" xfId="22973"/>
    <cellStyle name="20% - 輔色2 2 2 20 3 3 11" xfId="13909"/>
    <cellStyle name="20% - 輔色2 2 2 20 3 3 11 2" xfId="25985"/>
    <cellStyle name="20% - 輔色2 2 2 20 3 3 12" xfId="19961"/>
    <cellStyle name="20% - 輔色2 2 2 20 3 3 2" xfId="551"/>
    <cellStyle name="20% - 輔色2 2 2 20 3 3 2 2" xfId="1234"/>
    <cellStyle name="20% - 輔色2 2 2 20 3 3 2 2 2" xfId="7976"/>
    <cellStyle name="20% - 輔色2 2 2 20 3 3 2 3" xfId="7977"/>
    <cellStyle name="20% - 輔色2 2 2 20 3 3 3" xfId="1024"/>
    <cellStyle name="20% - 輔色2 2 2 20 3 3 3 2" xfId="2223"/>
    <cellStyle name="20% - 輔色2 2 2 20 3 3 3 2 2" xfId="3629"/>
    <cellStyle name="20% - 輔色2 2 2 20 3 3 3 2 3" xfId="6125"/>
    <cellStyle name="20% - 輔色2 2 2 20 3 3 3 2 3 2" xfId="13409"/>
    <cellStyle name="20% - 輔色2 2 2 20 3 3 3 2 3 2 2" xfId="19433"/>
    <cellStyle name="20% - 輔色2 2 2 20 3 3 3 2 3 2 2 2" xfId="31509"/>
    <cellStyle name="20% - 輔色2 2 2 20 3 3 3 2 3 2 3" xfId="25485"/>
    <cellStyle name="20% - 輔色2 2 2 20 3 3 3 2 3 3" xfId="16421"/>
    <cellStyle name="20% - 輔色2 2 2 20 3 3 3 2 3 3 2" xfId="28497"/>
    <cellStyle name="20% - 輔色2 2 2 20 3 3 3 2 3 4" xfId="22473"/>
    <cellStyle name="20% - 輔色2 2 2 20 3 3 3 2 4" xfId="7315"/>
    <cellStyle name="20% - 輔色2 2 2 20 3 3 3 2 5" xfId="7971"/>
    <cellStyle name="20% - 輔色2 2 2 20 3 3 3 2 6" xfId="11909"/>
    <cellStyle name="20% - 輔色2 2 2 20 3 3 3 2 6 2" xfId="17933"/>
    <cellStyle name="20% - 輔色2 2 2 20 3 3 3 2 6 2 2" xfId="30009"/>
    <cellStyle name="20% - 輔色2 2 2 20 3 3 3 2 6 3" xfId="23985"/>
    <cellStyle name="20% - 輔色2 2 2 20 3 3 3 2 7" xfId="14921"/>
    <cellStyle name="20% - 輔色2 2 2 20 3 3 3 2 7 2" xfId="26997"/>
    <cellStyle name="20% - 輔色2 2 2 20 3 3 3 2 8" xfId="20973"/>
    <cellStyle name="20% - 輔色2 2 2 20 3 3 3 3" xfId="3628"/>
    <cellStyle name="20% - 輔色2 2 2 20 3 3 3 4" xfId="5413"/>
    <cellStyle name="20% - 輔色2 2 2 20 3 3 3 4 2" xfId="12697"/>
    <cellStyle name="20% - 輔色2 2 2 20 3 3 3 4 2 2" xfId="18721"/>
    <cellStyle name="20% - 輔色2 2 2 20 3 3 3 4 2 2 2" xfId="30797"/>
    <cellStyle name="20% - 輔色2 2 2 20 3 3 3 4 2 3" xfId="24773"/>
    <cellStyle name="20% - 輔色2 2 2 20 3 3 3 4 3" xfId="15709"/>
    <cellStyle name="20% - 輔色2 2 2 20 3 3 3 4 3 2" xfId="27785"/>
    <cellStyle name="20% - 輔色2 2 2 20 3 3 3 4 4" xfId="21761"/>
    <cellStyle name="20% - 輔色2 2 2 20 3 3 3 5" xfId="7314"/>
    <cellStyle name="20% - 輔色2 2 2 20 3 3 3 6" xfId="7974"/>
    <cellStyle name="20% - 輔色2 2 2 20 3 3 3 7" xfId="11197"/>
    <cellStyle name="20% - 輔色2 2 2 20 3 3 3 7 2" xfId="17221"/>
    <cellStyle name="20% - 輔色2 2 2 20 3 3 3 7 2 2" xfId="29297"/>
    <cellStyle name="20% - 輔色2 2 2 20 3 3 3 7 3" xfId="23273"/>
    <cellStyle name="20% - 輔色2 2 2 20 3 3 3 8" xfId="14209"/>
    <cellStyle name="20% - 輔色2 2 2 20 3 3 3 8 2" xfId="26285"/>
    <cellStyle name="20% - 輔色2 2 2 20 3 3 3 9" xfId="20261"/>
    <cellStyle name="20% - 輔色2 2 2 20 3 3 4" xfId="1233"/>
    <cellStyle name="20% - 輔色2 2 2 20 3 3 4 2" xfId="2098"/>
    <cellStyle name="20% - 輔色2 2 2 20 3 3 4 2 2" xfId="3630"/>
    <cellStyle name="20% - 輔色2 2 2 20 3 3 4 2 3" xfId="6000"/>
    <cellStyle name="20% - 輔色2 2 2 20 3 3 4 2 3 2" xfId="13284"/>
    <cellStyle name="20% - 輔色2 2 2 20 3 3 4 2 3 2 2" xfId="19308"/>
    <cellStyle name="20% - 輔色2 2 2 20 3 3 4 2 3 2 2 2" xfId="31384"/>
    <cellStyle name="20% - 輔色2 2 2 20 3 3 4 2 3 2 3" xfId="25360"/>
    <cellStyle name="20% - 輔色2 2 2 20 3 3 4 2 3 3" xfId="16296"/>
    <cellStyle name="20% - 輔色2 2 2 20 3 3 4 2 3 3 2" xfId="28372"/>
    <cellStyle name="20% - 輔色2 2 2 20 3 3 4 2 3 4" xfId="22348"/>
    <cellStyle name="20% - 輔色2 2 2 20 3 3 4 2 4" xfId="7317"/>
    <cellStyle name="20% - 輔色2 2 2 20 3 3 4 2 5" xfId="7969"/>
    <cellStyle name="20% - 輔色2 2 2 20 3 3 4 2 6" xfId="11784"/>
    <cellStyle name="20% - 輔色2 2 2 20 3 3 4 2 6 2" xfId="17808"/>
    <cellStyle name="20% - 輔色2 2 2 20 3 3 4 2 6 2 2" xfId="29884"/>
    <cellStyle name="20% - 輔色2 2 2 20 3 3 4 2 6 3" xfId="23860"/>
    <cellStyle name="20% - 輔色2 2 2 20 3 3 4 2 7" xfId="14796"/>
    <cellStyle name="20% - 輔色2 2 2 20 3 3 4 2 7 2" xfId="26872"/>
    <cellStyle name="20% - 輔色2 2 2 20 3 3 4 2 8" xfId="20848"/>
    <cellStyle name="20% - 輔色2 2 2 20 3 3 4 3" xfId="7970"/>
    <cellStyle name="20% - 輔色2 2 2 20 3 3 5" xfId="2638"/>
    <cellStyle name="20% - 輔色2 2 2 20 3 3 5 2" xfId="3631"/>
    <cellStyle name="20% - 輔色2 2 2 20 3 3 5 3" xfId="7968"/>
    <cellStyle name="20% - 輔色2 2 2 20 3 3 6" xfId="2735"/>
    <cellStyle name="20% - 輔色2 2 2 20 3 3 6 2" xfId="3632"/>
    <cellStyle name="20% - 輔色2 2 2 20 3 3 6 3" xfId="7967"/>
    <cellStyle name="20% - 輔色2 2 2 20 3 3 7" xfId="1655"/>
    <cellStyle name="20% - 輔色2 2 2 20 3 3 7 2" xfId="3633"/>
    <cellStyle name="20% - 輔色2 2 2 20 3 3 7 3" xfId="5558"/>
    <cellStyle name="20% - 輔色2 2 2 20 3 3 7 3 2" xfId="12842"/>
    <cellStyle name="20% - 輔色2 2 2 20 3 3 7 3 2 2" xfId="18866"/>
    <cellStyle name="20% - 輔色2 2 2 20 3 3 7 3 2 2 2" xfId="30942"/>
    <cellStyle name="20% - 輔色2 2 2 20 3 3 7 3 2 3" xfId="24918"/>
    <cellStyle name="20% - 輔色2 2 2 20 3 3 7 3 3" xfId="15854"/>
    <cellStyle name="20% - 輔色2 2 2 20 3 3 7 3 3 2" xfId="27930"/>
    <cellStyle name="20% - 輔色2 2 2 20 3 3 7 3 4" xfId="21906"/>
    <cellStyle name="20% - 輔色2 2 2 20 3 3 7 4" xfId="7320"/>
    <cellStyle name="20% - 輔色2 2 2 20 3 3 7 5" xfId="7966"/>
    <cellStyle name="20% - 輔色2 2 2 20 3 3 7 6" xfId="11342"/>
    <cellStyle name="20% - 輔色2 2 2 20 3 3 7 6 2" xfId="17366"/>
    <cellStyle name="20% - 輔色2 2 2 20 3 3 7 6 2 2" xfId="29442"/>
    <cellStyle name="20% - 輔色2 2 2 20 3 3 7 6 3" xfId="23418"/>
    <cellStyle name="20% - 輔色2 2 2 20 3 3 7 7" xfId="14354"/>
    <cellStyle name="20% - 輔色2 2 2 20 3 3 7 7 2" xfId="26430"/>
    <cellStyle name="20% - 輔色2 2 2 20 3 3 7 8" xfId="20406"/>
    <cellStyle name="20% - 輔色2 2 2 20 3 3 8" xfId="5113"/>
    <cellStyle name="20% - 輔色2 2 2 20 3 3 8 2" xfId="12397"/>
    <cellStyle name="20% - 輔色2 2 2 20 3 3 8 2 2" xfId="18421"/>
    <cellStyle name="20% - 輔色2 2 2 20 3 3 8 2 2 2" xfId="30497"/>
    <cellStyle name="20% - 輔色2 2 2 20 3 3 8 2 3" xfId="24473"/>
    <cellStyle name="20% - 輔色2 2 2 20 3 3 8 3" xfId="15409"/>
    <cellStyle name="20% - 輔色2 2 2 20 3 3 8 3 2" xfId="27485"/>
    <cellStyle name="20% - 輔色2 2 2 20 3 3 8 4" xfId="21461"/>
    <cellStyle name="20% - 輔色2 2 2 20 3 3 9" xfId="7982"/>
    <cellStyle name="20% - 輔色2 2 2 20 3 4" xfId="874"/>
    <cellStyle name="20% - 輔色2 2 2 20 3 4 2" xfId="2010"/>
    <cellStyle name="20% - 輔色2 2 2 20 3 4 2 2" xfId="3635"/>
    <cellStyle name="20% - 輔色2 2 2 20 3 4 2 3" xfId="5912"/>
    <cellStyle name="20% - 輔色2 2 2 20 3 4 2 3 2" xfId="13196"/>
    <cellStyle name="20% - 輔色2 2 2 20 3 4 2 3 2 2" xfId="19220"/>
    <cellStyle name="20% - 輔色2 2 2 20 3 4 2 3 2 2 2" xfId="31296"/>
    <cellStyle name="20% - 輔色2 2 2 20 3 4 2 3 2 3" xfId="25272"/>
    <cellStyle name="20% - 輔色2 2 2 20 3 4 2 3 3" xfId="16208"/>
    <cellStyle name="20% - 輔色2 2 2 20 3 4 2 3 3 2" xfId="28284"/>
    <cellStyle name="20% - 輔色2 2 2 20 3 4 2 3 4" xfId="22260"/>
    <cellStyle name="20% - 輔色2 2 2 20 3 4 2 4" xfId="7322"/>
    <cellStyle name="20% - 輔色2 2 2 20 3 4 2 5" xfId="7964"/>
    <cellStyle name="20% - 輔色2 2 2 20 3 4 2 6" xfId="11696"/>
    <cellStyle name="20% - 輔色2 2 2 20 3 4 2 6 2" xfId="17720"/>
    <cellStyle name="20% - 輔色2 2 2 20 3 4 2 6 2 2" xfId="29796"/>
    <cellStyle name="20% - 輔色2 2 2 20 3 4 2 6 3" xfId="23772"/>
    <cellStyle name="20% - 輔色2 2 2 20 3 4 2 7" xfId="14708"/>
    <cellStyle name="20% - 輔色2 2 2 20 3 4 2 7 2" xfId="26784"/>
    <cellStyle name="20% - 輔色2 2 2 20 3 4 2 8" xfId="20760"/>
    <cellStyle name="20% - 輔色2 2 2 20 3 4 3" xfId="3634"/>
    <cellStyle name="20% - 輔色2 2 2 20 3 4 4" xfId="5263"/>
    <cellStyle name="20% - 輔色2 2 2 20 3 4 4 2" xfId="12547"/>
    <cellStyle name="20% - 輔色2 2 2 20 3 4 4 2 2" xfId="18571"/>
    <cellStyle name="20% - 輔色2 2 2 20 3 4 4 2 2 2" xfId="30647"/>
    <cellStyle name="20% - 輔色2 2 2 20 3 4 4 2 3" xfId="24623"/>
    <cellStyle name="20% - 輔色2 2 2 20 3 4 4 3" xfId="15559"/>
    <cellStyle name="20% - 輔色2 2 2 20 3 4 4 3 2" xfId="27635"/>
    <cellStyle name="20% - 輔色2 2 2 20 3 4 4 4" xfId="21611"/>
    <cellStyle name="20% - 輔色2 2 2 20 3 4 5" xfId="7321"/>
    <cellStyle name="20% - 輔色2 2 2 20 3 4 6" xfId="7965"/>
    <cellStyle name="20% - 輔色2 2 2 20 3 4 7" xfId="11047"/>
    <cellStyle name="20% - 輔色2 2 2 20 3 4 7 2" xfId="17071"/>
    <cellStyle name="20% - 輔色2 2 2 20 3 4 7 2 2" xfId="29147"/>
    <cellStyle name="20% - 輔色2 2 2 20 3 4 7 3" xfId="23123"/>
    <cellStyle name="20% - 輔色2 2 2 20 3 4 8" xfId="14059"/>
    <cellStyle name="20% - 輔色2 2 2 20 3 4 8 2" xfId="26135"/>
    <cellStyle name="20% - 輔色2 2 2 20 3 4 9" xfId="20111"/>
    <cellStyle name="20% - 輔色2 2 2 20 3 5" xfId="2462"/>
    <cellStyle name="20% - 輔色2 2 2 20 3 5 2" xfId="3636"/>
    <cellStyle name="20% - 輔色2 2 2 20 3 5 3" xfId="6364"/>
    <cellStyle name="20% - 輔色2 2 2 20 3 5 3 2" xfId="13648"/>
    <cellStyle name="20% - 輔色2 2 2 20 3 5 3 2 2" xfId="19672"/>
    <cellStyle name="20% - 輔色2 2 2 20 3 5 3 2 2 2" xfId="31748"/>
    <cellStyle name="20% - 輔色2 2 2 20 3 5 3 2 3" xfId="25724"/>
    <cellStyle name="20% - 輔色2 2 2 20 3 5 3 3" xfId="16660"/>
    <cellStyle name="20% - 輔色2 2 2 20 3 5 3 3 2" xfId="28736"/>
    <cellStyle name="20% - 輔色2 2 2 20 3 5 3 4" xfId="22712"/>
    <cellStyle name="20% - 輔色2 2 2 20 3 5 4" xfId="7323"/>
    <cellStyle name="20% - 輔色2 2 2 20 3 5 5" xfId="7962"/>
    <cellStyle name="20% - 輔色2 2 2 20 3 5 6" xfId="12148"/>
    <cellStyle name="20% - 輔色2 2 2 20 3 5 6 2" xfId="18172"/>
    <cellStyle name="20% - 輔色2 2 2 20 3 5 6 2 2" xfId="30248"/>
    <cellStyle name="20% - 輔色2 2 2 20 3 5 6 3" xfId="24224"/>
    <cellStyle name="20% - 輔色2 2 2 20 3 5 7" xfId="15160"/>
    <cellStyle name="20% - 輔色2 2 2 20 3 5 7 2" xfId="27236"/>
    <cellStyle name="20% - 輔色2 2 2 20 3 5 8" xfId="21212"/>
    <cellStyle name="20% - 輔色2 2 2 20 3 6" xfId="2636"/>
    <cellStyle name="20% - 輔色2 2 2 20 3 6 2" xfId="3637"/>
    <cellStyle name="20% - 輔色2 2 2 20 3 6 3" xfId="7961"/>
    <cellStyle name="20% - 輔色2 2 2 20 3 7" xfId="2738"/>
    <cellStyle name="20% - 輔色2 2 2 20 3 7 2" xfId="3638"/>
    <cellStyle name="20% - 輔色2 2 2 20 3 7 3" xfId="7959"/>
    <cellStyle name="20% - 輔色2 2 2 20 3 8" xfId="1805"/>
    <cellStyle name="20% - 輔色2 2 2 20 3 8 2" xfId="3639"/>
    <cellStyle name="20% - 輔色2 2 2 20 3 8 3" xfId="5708"/>
    <cellStyle name="20% - 輔色2 2 2 20 3 8 3 2" xfId="12992"/>
    <cellStyle name="20% - 輔色2 2 2 20 3 8 3 2 2" xfId="19016"/>
    <cellStyle name="20% - 輔色2 2 2 20 3 8 3 2 2 2" xfId="31092"/>
    <cellStyle name="20% - 輔色2 2 2 20 3 8 3 2 3" xfId="25068"/>
    <cellStyle name="20% - 輔色2 2 2 20 3 8 3 3" xfId="16004"/>
    <cellStyle name="20% - 輔色2 2 2 20 3 8 3 3 2" xfId="28080"/>
    <cellStyle name="20% - 輔色2 2 2 20 3 8 3 4" xfId="22056"/>
    <cellStyle name="20% - 輔色2 2 2 20 3 8 4" xfId="7326"/>
    <cellStyle name="20% - 輔色2 2 2 20 3 8 5" xfId="7958"/>
    <cellStyle name="20% - 輔色2 2 2 20 3 8 6" xfId="11492"/>
    <cellStyle name="20% - 輔色2 2 2 20 3 8 6 2" xfId="17516"/>
    <cellStyle name="20% - 輔色2 2 2 20 3 8 6 2 2" xfId="29592"/>
    <cellStyle name="20% - 輔色2 2 2 20 3 8 6 3" xfId="23568"/>
    <cellStyle name="20% - 輔色2 2 2 20 3 8 7" xfId="14504"/>
    <cellStyle name="20% - 輔色2 2 2 20 3 8 7 2" xfId="26580"/>
    <cellStyle name="20% - 輔色2 2 2 20 3 8 8" xfId="20556"/>
    <cellStyle name="20% - 輔色2 2 2 20 3 9" xfId="4963"/>
    <cellStyle name="20% - 輔色2 2 2 20 3 9 2" xfId="12247"/>
    <cellStyle name="20% - 輔色2 2 2 20 3 9 2 2" xfId="18271"/>
    <cellStyle name="20% - 輔色2 2 2 20 3 9 2 2 2" xfId="30347"/>
    <cellStyle name="20% - 輔色2 2 2 20 3 9 2 3" xfId="24323"/>
    <cellStyle name="20% - 輔色2 2 2 20 3 9 3" xfId="15259"/>
    <cellStyle name="20% - 輔色2 2 2 20 3 9 3 2" xfId="27335"/>
    <cellStyle name="20% - 輔色2 2 2 20 3 9 4" xfId="21311"/>
    <cellStyle name="20% - 輔色2 2 2 20 4" xfId="232"/>
    <cellStyle name="20% - 輔色2 2 2 20 4 10" xfId="7954"/>
    <cellStyle name="20% - 輔色2 2 2 20 4 11" xfId="10808"/>
    <cellStyle name="20% - 輔色2 2 2 20 4 11 2" xfId="16832"/>
    <cellStyle name="20% - 輔色2 2 2 20 4 11 2 2" xfId="28908"/>
    <cellStyle name="20% - 輔色2 2 2 20 4 11 3" xfId="22884"/>
    <cellStyle name="20% - 輔色2 2 2 20 4 12" xfId="13820"/>
    <cellStyle name="20% - 輔色2 2 2 20 4 12 2" xfId="25896"/>
    <cellStyle name="20% - 輔色2 2 2 20 4 13" xfId="19872"/>
    <cellStyle name="20% - 輔色2 2 2 20 4 2" xfId="275"/>
    <cellStyle name="20% - 輔色2 2 2 20 4 2 2" xfId="566"/>
    <cellStyle name="20% - 輔色2 2 2 20 4 2 2 2" xfId="1235"/>
    <cellStyle name="20% - 輔色2 2 2 20 4 2 2 2 2" xfId="7950"/>
    <cellStyle name="20% - 輔色2 2 2 20 4 2 2 3" xfId="7951"/>
    <cellStyle name="20% - 輔色2 2 2 20 4 2 3" xfId="7953"/>
    <cellStyle name="20% - 輔色2 2 2 20 4 3" xfId="483"/>
    <cellStyle name="20% - 輔色2 2 2 20 4 3 10" xfId="10958"/>
    <cellStyle name="20% - 輔色2 2 2 20 4 3 10 2" xfId="16982"/>
    <cellStyle name="20% - 輔色2 2 2 20 4 3 10 2 2" xfId="29058"/>
    <cellStyle name="20% - 輔色2 2 2 20 4 3 10 3" xfId="23034"/>
    <cellStyle name="20% - 輔色2 2 2 20 4 3 11" xfId="13970"/>
    <cellStyle name="20% - 輔色2 2 2 20 4 3 11 2" xfId="26046"/>
    <cellStyle name="20% - 輔色2 2 2 20 4 3 12" xfId="20022"/>
    <cellStyle name="20% - 輔色2 2 2 20 4 3 2" xfId="548"/>
    <cellStyle name="20% - 輔色2 2 2 20 4 3 2 2" xfId="1237"/>
    <cellStyle name="20% - 輔色2 2 2 20 4 3 2 2 2" xfId="7944"/>
    <cellStyle name="20% - 輔色2 2 2 20 4 3 2 3" xfId="7945"/>
    <cellStyle name="20% - 輔色2 2 2 20 4 3 3" xfId="1085"/>
    <cellStyle name="20% - 輔色2 2 2 20 4 3 3 2" xfId="2284"/>
    <cellStyle name="20% - 輔色2 2 2 20 4 3 3 2 2" xfId="3641"/>
    <cellStyle name="20% - 輔色2 2 2 20 4 3 3 2 3" xfId="6186"/>
    <cellStyle name="20% - 輔色2 2 2 20 4 3 3 2 3 2" xfId="13470"/>
    <cellStyle name="20% - 輔色2 2 2 20 4 3 3 2 3 2 2" xfId="19494"/>
    <cellStyle name="20% - 輔色2 2 2 20 4 3 3 2 3 2 2 2" xfId="31570"/>
    <cellStyle name="20% - 輔色2 2 2 20 4 3 3 2 3 2 3" xfId="25546"/>
    <cellStyle name="20% - 輔色2 2 2 20 4 3 3 2 3 3" xfId="16482"/>
    <cellStyle name="20% - 輔色2 2 2 20 4 3 3 2 3 3 2" xfId="28558"/>
    <cellStyle name="20% - 輔色2 2 2 20 4 3 3 2 3 4" xfId="22534"/>
    <cellStyle name="20% - 輔色2 2 2 20 4 3 3 2 4" xfId="7335"/>
    <cellStyle name="20% - 輔色2 2 2 20 4 3 3 2 5" xfId="7941"/>
    <cellStyle name="20% - 輔色2 2 2 20 4 3 3 2 6" xfId="11970"/>
    <cellStyle name="20% - 輔色2 2 2 20 4 3 3 2 6 2" xfId="17994"/>
    <cellStyle name="20% - 輔色2 2 2 20 4 3 3 2 6 2 2" xfId="30070"/>
    <cellStyle name="20% - 輔色2 2 2 20 4 3 3 2 6 3" xfId="24046"/>
    <cellStyle name="20% - 輔色2 2 2 20 4 3 3 2 7" xfId="14982"/>
    <cellStyle name="20% - 輔色2 2 2 20 4 3 3 2 7 2" xfId="27058"/>
    <cellStyle name="20% - 輔色2 2 2 20 4 3 3 2 8" xfId="21034"/>
    <cellStyle name="20% - 輔色2 2 2 20 4 3 3 3" xfId="3640"/>
    <cellStyle name="20% - 輔色2 2 2 20 4 3 3 4" xfId="5474"/>
    <cellStyle name="20% - 輔色2 2 2 20 4 3 3 4 2" xfId="12758"/>
    <cellStyle name="20% - 輔色2 2 2 20 4 3 3 4 2 2" xfId="18782"/>
    <cellStyle name="20% - 輔色2 2 2 20 4 3 3 4 2 2 2" xfId="30858"/>
    <cellStyle name="20% - 輔色2 2 2 20 4 3 3 4 2 3" xfId="24834"/>
    <cellStyle name="20% - 輔色2 2 2 20 4 3 3 4 3" xfId="15770"/>
    <cellStyle name="20% - 輔色2 2 2 20 4 3 3 4 3 2" xfId="27846"/>
    <cellStyle name="20% - 輔色2 2 2 20 4 3 3 4 4" xfId="21822"/>
    <cellStyle name="20% - 輔色2 2 2 20 4 3 3 5" xfId="7334"/>
    <cellStyle name="20% - 輔色2 2 2 20 4 3 3 6" xfId="7943"/>
    <cellStyle name="20% - 輔色2 2 2 20 4 3 3 7" xfId="11258"/>
    <cellStyle name="20% - 輔色2 2 2 20 4 3 3 7 2" xfId="17282"/>
    <cellStyle name="20% - 輔色2 2 2 20 4 3 3 7 2 2" xfId="29358"/>
    <cellStyle name="20% - 輔色2 2 2 20 4 3 3 7 3" xfId="23334"/>
    <cellStyle name="20% - 輔色2 2 2 20 4 3 3 8" xfId="14270"/>
    <cellStyle name="20% - 輔色2 2 2 20 4 3 3 8 2" xfId="26346"/>
    <cellStyle name="20% - 輔色2 2 2 20 4 3 3 9" xfId="20322"/>
    <cellStyle name="20% - 輔色2 2 2 20 4 3 4" xfId="1236"/>
    <cellStyle name="20% - 輔色2 2 2 20 4 3 4 2" xfId="2431"/>
    <cellStyle name="20% - 輔色2 2 2 20 4 3 4 2 2" xfId="3642"/>
    <cellStyle name="20% - 輔色2 2 2 20 4 3 4 2 3" xfId="6333"/>
    <cellStyle name="20% - 輔色2 2 2 20 4 3 4 2 3 2" xfId="13617"/>
    <cellStyle name="20% - 輔色2 2 2 20 4 3 4 2 3 2 2" xfId="19641"/>
    <cellStyle name="20% - 輔色2 2 2 20 4 3 4 2 3 2 2 2" xfId="31717"/>
    <cellStyle name="20% - 輔色2 2 2 20 4 3 4 2 3 2 3" xfId="25693"/>
    <cellStyle name="20% - 輔色2 2 2 20 4 3 4 2 3 3" xfId="16629"/>
    <cellStyle name="20% - 輔色2 2 2 20 4 3 4 2 3 3 2" xfId="28705"/>
    <cellStyle name="20% - 輔色2 2 2 20 4 3 4 2 3 4" xfId="22681"/>
    <cellStyle name="20% - 輔色2 2 2 20 4 3 4 2 4" xfId="7337"/>
    <cellStyle name="20% - 輔色2 2 2 20 4 3 4 2 5" xfId="7935"/>
    <cellStyle name="20% - 輔色2 2 2 20 4 3 4 2 6" xfId="12117"/>
    <cellStyle name="20% - 輔色2 2 2 20 4 3 4 2 6 2" xfId="18141"/>
    <cellStyle name="20% - 輔色2 2 2 20 4 3 4 2 6 2 2" xfId="30217"/>
    <cellStyle name="20% - 輔色2 2 2 20 4 3 4 2 6 3" xfId="24193"/>
    <cellStyle name="20% - 輔色2 2 2 20 4 3 4 2 7" xfId="15129"/>
    <cellStyle name="20% - 輔色2 2 2 20 4 3 4 2 7 2" xfId="27205"/>
    <cellStyle name="20% - 輔色2 2 2 20 4 3 4 2 8" xfId="21181"/>
    <cellStyle name="20% - 輔色2 2 2 20 4 3 4 3" xfId="7940"/>
    <cellStyle name="20% - 輔色2 2 2 20 4 3 5" xfId="2641"/>
    <cellStyle name="20% - 輔色2 2 2 20 4 3 5 2" xfId="3643"/>
    <cellStyle name="20% - 輔色2 2 2 20 4 3 5 3" xfId="7934"/>
    <cellStyle name="20% - 輔色2 2 2 20 4 3 6" xfId="2730"/>
    <cellStyle name="20% - 輔色2 2 2 20 4 3 6 2" xfId="3644"/>
    <cellStyle name="20% - 輔色2 2 2 20 4 3 6 3" xfId="7932"/>
    <cellStyle name="20% - 輔色2 2 2 20 4 3 7" xfId="1594"/>
    <cellStyle name="20% - 輔色2 2 2 20 4 3 7 2" xfId="3645"/>
    <cellStyle name="20% - 輔色2 2 2 20 4 3 7 3" xfId="5497"/>
    <cellStyle name="20% - 輔色2 2 2 20 4 3 7 3 2" xfId="12781"/>
    <cellStyle name="20% - 輔色2 2 2 20 4 3 7 3 2 2" xfId="18805"/>
    <cellStyle name="20% - 輔色2 2 2 20 4 3 7 3 2 2 2" xfId="30881"/>
    <cellStyle name="20% - 輔色2 2 2 20 4 3 7 3 2 3" xfId="24857"/>
    <cellStyle name="20% - 輔色2 2 2 20 4 3 7 3 3" xfId="15793"/>
    <cellStyle name="20% - 輔色2 2 2 20 4 3 7 3 3 2" xfId="27869"/>
    <cellStyle name="20% - 輔色2 2 2 20 4 3 7 3 4" xfId="21845"/>
    <cellStyle name="20% - 輔色2 2 2 20 4 3 7 4" xfId="7340"/>
    <cellStyle name="20% - 輔色2 2 2 20 4 3 7 5" xfId="7929"/>
    <cellStyle name="20% - 輔色2 2 2 20 4 3 7 6" xfId="11281"/>
    <cellStyle name="20% - 輔色2 2 2 20 4 3 7 6 2" xfId="17305"/>
    <cellStyle name="20% - 輔色2 2 2 20 4 3 7 6 2 2" xfId="29381"/>
    <cellStyle name="20% - 輔色2 2 2 20 4 3 7 6 3" xfId="23357"/>
    <cellStyle name="20% - 輔色2 2 2 20 4 3 7 7" xfId="14293"/>
    <cellStyle name="20% - 輔色2 2 2 20 4 3 7 7 2" xfId="26369"/>
    <cellStyle name="20% - 輔色2 2 2 20 4 3 7 8" xfId="20345"/>
    <cellStyle name="20% - 輔色2 2 2 20 4 3 8" xfId="5174"/>
    <cellStyle name="20% - 輔色2 2 2 20 4 3 8 2" xfId="12458"/>
    <cellStyle name="20% - 輔色2 2 2 20 4 3 8 2 2" xfId="18482"/>
    <cellStyle name="20% - 輔色2 2 2 20 4 3 8 2 2 2" xfId="30558"/>
    <cellStyle name="20% - 輔色2 2 2 20 4 3 8 2 3" xfId="24534"/>
    <cellStyle name="20% - 輔色2 2 2 20 4 3 8 3" xfId="15470"/>
    <cellStyle name="20% - 輔色2 2 2 20 4 3 8 3 2" xfId="27546"/>
    <cellStyle name="20% - 輔色2 2 2 20 4 3 8 4" xfId="21522"/>
    <cellStyle name="20% - 輔色2 2 2 20 4 3 9" xfId="7948"/>
    <cellStyle name="20% - 輔色2 2 2 20 4 4" xfId="935"/>
    <cellStyle name="20% - 輔色2 2 2 20 4 4 2" xfId="2071"/>
    <cellStyle name="20% - 輔色2 2 2 20 4 4 2 2" xfId="3647"/>
    <cellStyle name="20% - 輔色2 2 2 20 4 4 2 3" xfId="5973"/>
    <cellStyle name="20% - 輔色2 2 2 20 4 4 2 3 2" xfId="13257"/>
    <cellStyle name="20% - 輔色2 2 2 20 4 4 2 3 2 2" xfId="19281"/>
    <cellStyle name="20% - 輔色2 2 2 20 4 4 2 3 2 2 2" xfId="31357"/>
    <cellStyle name="20% - 輔色2 2 2 20 4 4 2 3 2 3" xfId="25333"/>
    <cellStyle name="20% - 輔色2 2 2 20 4 4 2 3 3" xfId="16269"/>
    <cellStyle name="20% - 輔色2 2 2 20 4 4 2 3 3 2" xfId="28345"/>
    <cellStyle name="20% - 輔色2 2 2 20 4 4 2 3 4" xfId="22321"/>
    <cellStyle name="20% - 輔色2 2 2 20 4 4 2 4" xfId="7342"/>
    <cellStyle name="20% - 輔色2 2 2 20 4 4 2 5" xfId="7927"/>
    <cellStyle name="20% - 輔色2 2 2 20 4 4 2 6" xfId="11757"/>
    <cellStyle name="20% - 輔色2 2 2 20 4 4 2 6 2" xfId="17781"/>
    <cellStyle name="20% - 輔色2 2 2 20 4 4 2 6 2 2" xfId="29857"/>
    <cellStyle name="20% - 輔色2 2 2 20 4 4 2 6 3" xfId="23833"/>
    <cellStyle name="20% - 輔色2 2 2 20 4 4 2 7" xfId="14769"/>
    <cellStyle name="20% - 輔色2 2 2 20 4 4 2 7 2" xfId="26845"/>
    <cellStyle name="20% - 輔色2 2 2 20 4 4 2 8" xfId="20821"/>
    <cellStyle name="20% - 輔色2 2 2 20 4 4 3" xfId="3646"/>
    <cellStyle name="20% - 輔色2 2 2 20 4 4 4" xfId="5324"/>
    <cellStyle name="20% - 輔色2 2 2 20 4 4 4 2" xfId="12608"/>
    <cellStyle name="20% - 輔色2 2 2 20 4 4 4 2 2" xfId="18632"/>
    <cellStyle name="20% - 輔色2 2 2 20 4 4 4 2 2 2" xfId="30708"/>
    <cellStyle name="20% - 輔色2 2 2 20 4 4 4 2 3" xfId="24684"/>
    <cellStyle name="20% - 輔色2 2 2 20 4 4 4 3" xfId="15620"/>
    <cellStyle name="20% - 輔色2 2 2 20 4 4 4 3 2" xfId="27696"/>
    <cellStyle name="20% - 輔色2 2 2 20 4 4 4 4" xfId="21672"/>
    <cellStyle name="20% - 輔色2 2 2 20 4 4 5" xfId="7341"/>
    <cellStyle name="20% - 輔色2 2 2 20 4 4 6" xfId="7928"/>
    <cellStyle name="20% - 輔色2 2 2 20 4 4 7" xfId="11108"/>
    <cellStyle name="20% - 輔色2 2 2 20 4 4 7 2" xfId="17132"/>
    <cellStyle name="20% - 輔色2 2 2 20 4 4 7 2 2" xfId="29208"/>
    <cellStyle name="20% - 輔色2 2 2 20 4 4 7 3" xfId="23184"/>
    <cellStyle name="20% - 輔色2 2 2 20 4 4 8" xfId="14120"/>
    <cellStyle name="20% - 輔色2 2 2 20 4 4 8 2" xfId="26196"/>
    <cellStyle name="20% - 輔色2 2 2 20 4 4 9" xfId="20172"/>
    <cellStyle name="20% - 輔色2 2 2 20 4 5" xfId="2439"/>
    <cellStyle name="20% - 輔色2 2 2 20 4 5 2" xfId="3648"/>
    <cellStyle name="20% - 輔色2 2 2 20 4 5 3" xfId="6341"/>
    <cellStyle name="20% - 輔色2 2 2 20 4 5 3 2" xfId="13625"/>
    <cellStyle name="20% - 輔色2 2 2 20 4 5 3 2 2" xfId="19649"/>
    <cellStyle name="20% - 輔色2 2 2 20 4 5 3 2 2 2" xfId="31725"/>
    <cellStyle name="20% - 輔色2 2 2 20 4 5 3 2 3" xfId="25701"/>
    <cellStyle name="20% - 輔色2 2 2 20 4 5 3 3" xfId="16637"/>
    <cellStyle name="20% - 輔色2 2 2 20 4 5 3 3 2" xfId="28713"/>
    <cellStyle name="20% - 輔色2 2 2 20 4 5 3 4" xfId="22689"/>
    <cellStyle name="20% - 輔色2 2 2 20 4 5 4" xfId="7343"/>
    <cellStyle name="20% - 輔色2 2 2 20 4 5 5" xfId="7926"/>
    <cellStyle name="20% - 輔色2 2 2 20 4 5 6" xfId="12125"/>
    <cellStyle name="20% - 輔色2 2 2 20 4 5 6 2" xfId="18149"/>
    <cellStyle name="20% - 輔色2 2 2 20 4 5 6 2 2" xfId="30225"/>
    <cellStyle name="20% - 輔色2 2 2 20 4 5 6 3" xfId="24201"/>
    <cellStyle name="20% - 輔色2 2 2 20 4 5 7" xfId="15137"/>
    <cellStyle name="20% - 輔色2 2 2 20 4 5 7 2" xfId="27213"/>
    <cellStyle name="20% - 輔色2 2 2 20 4 5 8" xfId="21189"/>
    <cellStyle name="20% - 輔色2 2 2 20 4 6" xfId="2640"/>
    <cellStyle name="20% - 輔色2 2 2 20 4 6 2" xfId="3649"/>
    <cellStyle name="20% - 輔色2 2 2 20 4 6 3" xfId="7925"/>
    <cellStyle name="20% - 輔色2 2 2 20 4 7" xfId="2733"/>
    <cellStyle name="20% - 輔色2 2 2 20 4 7 2" xfId="3650"/>
    <cellStyle name="20% - 輔色2 2 2 20 4 7 3" xfId="7924"/>
    <cellStyle name="20% - 輔色2 2 2 20 4 8" xfId="1744"/>
    <cellStyle name="20% - 輔色2 2 2 20 4 8 2" xfId="3651"/>
    <cellStyle name="20% - 輔色2 2 2 20 4 8 3" xfId="5647"/>
    <cellStyle name="20% - 輔色2 2 2 20 4 8 3 2" xfId="12931"/>
    <cellStyle name="20% - 輔色2 2 2 20 4 8 3 2 2" xfId="18955"/>
    <cellStyle name="20% - 輔色2 2 2 20 4 8 3 2 2 2" xfId="31031"/>
    <cellStyle name="20% - 輔色2 2 2 20 4 8 3 2 3" xfId="25007"/>
    <cellStyle name="20% - 輔色2 2 2 20 4 8 3 3" xfId="15943"/>
    <cellStyle name="20% - 輔色2 2 2 20 4 8 3 3 2" xfId="28019"/>
    <cellStyle name="20% - 輔色2 2 2 20 4 8 3 4" xfId="21995"/>
    <cellStyle name="20% - 輔色2 2 2 20 4 8 4" xfId="7346"/>
    <cellStyle name="20% - 輔色2 2 2 20 4 8 5" xfId="7923"/>
    <cellStyle name="20% - 輔色2 2 2 20 4 8 6" xfId="11431"/>
    <cellStyle name="20% - 輔色2 2 2 20 4 8 6 2" xfId="17455"/>
    <cellStyle name="20% - 輔色2 2 2 20 4 8 6 2 2" xfId="29531"/>
    <cellStyle name="20% - 輔色2 2 2 20 4 8 6 3" xfId="23507"/>
    <cellStyle name="20% - 輔色2 2 2 20 4 8 7" xfId="14443"/>
    <cellStyle name="20% - 輔色2 2 2 20 4 8 7 2" xfId="26519"/>
    <cellStyle name="20% - 輔色2 2 2 20 4 8 8" xfId="20495"/>
    <cellStyle name="20% - 輔色2 2 2 20 4 9" xfId="5024"/>
    <cellStyle name="20% - 輔色2 2 2 20 4 9 2" xfId="12308"/>
    <cellStyle name="20% - 輔色2 2 2 20 4 9 2 2" xfId="18332"/>
    <cellStyle name="20% - 輔色2 2 2 20 4 9 2 2 2" xfId="30408"/>
    <cellStyle name="20% - 輔色2 2 2 20 4 9 2 3" xfId="24384"/>
    <cellStyle name="20% - 輔色2 2 2 20 4 9 3" xfId="15320"/>
    <cellStyle name="20% - 輔色2 2 2 20 4 9 3 2" xfId="27396"/>
    <cellStyle name="20% - 輔色2 2 2 20 4 9 4" xfId="21372"/>
    <cellStyle name="20% - 輔色2 2 2 20 5" xfId="383"/>
    <cellStyle name="20% - 輔色2 2 2 20 5 10" xfId="10858"/>
    <cellStyle name="20% - 輔色2 2 2 20 5 10 2" xfId="16882"/>
    <cellStyle name="20% - 輔色2 2 2 20 5 10 2 2" xfId="28958"/>
    <cellStyle name="20% - 輔色2 2 2 20 5 10 3" xfId="22934"/>
    <cellStyle name="20% - 輔色2 2 2 20 5 11" xfId="13870"/>
    <cellStyle name="20% - 輔色2 2 2 20 5 11 2" xfId="25946"/>
    <cellStyle name="20% - 輔色2 2 2 20 5 12" xfId="19922"/>
    <cellStyle name="20% - 輔色2 2 2 20 5 2" xfId="563"/>
    <cellStyle name="20% - 輔色2 2 2 20 5 2 2" xfId="1239"/>
    <cellStyle name="20% - 輔色2 2 2 20 5 2 2 2" xfId="7917"/>
    <cellStyle name="20% - 輔色2 2 2 20 5 2 3" xfId="7918"/>
    <cellStyle name="20% - 輔色2 2 2 20 5 3" xfId="985"/>
    <cellStyle name="20% - 輔色2 2 2 20 5 3 2" xfId="2184"/>
    <cellStyle name="20% - 輔色2 2 2 20 5 3 2 2" xfId="3653"/>
    <cellStyle name="20% - 輔色2 2 2 20 5 3 2 3" xfId="6086"/>
    <cellStyle name="20% - 輔色2 2 2 20 5 3 2 3 2" xfId="13370"/>
    <cellStyle name="20% - 輔色2 2 2 20 5 3 2 3 2 2" xfId="19394"/>
    <cellStyle name="20% - 輔色2 2 2 20 5 3 2 3 2 2 2" xfId="31470"/>
    <cellStyle name="20% - 輔色2 2 2 20 5 3 2 3 2 3" xfId="25446"/>
    <cellStyle name="20% - 輔色2 2 2 20 5 3 2 3 3" xfId="16382"/>
    <cellStyle name="20% - 輔色2 2 2 20 5 3 2 3 3 2" xfId="28458"/>
    <cellStyle name="20% - 輔色2 2 2 20 5 3 2 3 4" xfId="22434"/>
    <cellStyle name="20% - 輔色2 2 2 20 5 3 2 4" xfId="7351"/>
    <cellStyle name="20% - 輔色2 2 2 20 5 3 2 5" xfId="7914"/>
    <cellStyle name="20% - 輔色2 2 2 20 5 3 2 6" xfId="11870"/>
    <cellStyle name="20% - 輔色2 2 2 20 5 3 2 6 2" xfId="17894"/>
    <cellStyle name="20% - 輔色2 2 2 20 5 3 2 6 2 2" xfId="29970"/>
    <cellStyle name="20% - 輔色2 2 2 20 5 3 2 6 3" xfId="23946"/>
    <cellStyle name="20% - 輔色2 2 2 20 5 3 2 7" xfId="14882"/>
    <cellStyle name="20% - 輔色2 2 2 20 5 3 2 7 2" xfId="26958"/>
    <cellStyle name="20% - 輔色2 2 2 20 5 3 2 8" xfId="20934"/>
    <cellStyle name="20% - 輔色2 2 2 20 5 3 3" xfId="3652"/>
    <cellStyle name="20% - 輔色2 2 2 20 5 3 4" xfId="5374"/>
    <cellStyle name="20% - 輔色2 2 2 20 5 3 4 2" xfId="12658"/>
    <cellStyle name="20% - 輔色2 2 2 20 5 3 4 2 2" xfId="18682"/>
    <cellStyle name="20% - 輔色2 2 2 20 5 3 4 2 2 2" xfId="30758"/>
    <cellStyle name="20% - 輔色2 2 2 20 5 3 4 2 3" xfId="24734"/>
    <cellStyle name="20% - 輔色2 2 2 20 5 3 4 3" xfId="15670"/>
    <cellStyle name="20% - 輔色2 2 2 20 5 3 4 3 2" xfId="27746"/>
    <cellStyle name="20% - 輔色2 2 2 20 5 3 4 4" xfId="21722"/>
    <cellStyle name="20% - 輔色2 2 2 20 5 3 5" xfId="7350"/>
    <cellStyle name="20% - 輔色2 2 2 20 5 3 6" xfId="7915"/>
    <cellStyle name="20% - 輔色2 2 2 20 5 3 7" xfId="11158"/>
    <cellStyle name="20% - 輔色2 2 2 20 5 3 7 2" xfId="17182"/>
    <cellStyle name="20% - 輔色2 2 2 20 5 3 7 2 2" xfId="29258"/>
    <cellStyle name="20% - 輔色2 2 2 20 5 3 7 3" xfId="23234"/>
    <cellStyle name="20% - 輔色2 2 2 20 5 3 8" xfId="14170"/>
    <cellStyle name="20% - 輔色2 2 2 20 5 3 8 2" xfId="26246"/>
    <cellStyle name="20% - 輔色2 2 2 20 5 3 9" xfId="20222"/>
    <cellStyle name="20% - 輔色2 2 2 20 5 4" xfId="1238"/>
    <cellStyle name="20% - 輔色2 2 2 20 5 4 2" xfId="2330"/>
    <cellStyle name="20% - 輔色2 2 2 20 5 4 2 2" xfId="3654"/>
    <cellStyle name="20% - 輔色2 2 2 20 5 4 2 3" xfId="6232"/>
    <cellStyle name="20% - 輔色2 2 2 20 5 4 2 3 2" xfId="13516"/>
    <cellStyle name="20% - 輔色2 2 2 20 5 4 2 3 2 2" xfId="19540"/>
    <cellStyle name="20% - 輔色2 2 2 20 5 4 2 3 2 2 2" xfId="31616"/>
    <cellStyle name="20% - 輔色2 2 2 20 5 4 2 3 2 3" xfId="25592"/>
    <cellStyle name="20% - 輔色2 2 2 20 5 4 2 3 3" xfId="16528"/>
    <cellStyle name="20% - 輔色2 2 2 20 5 4 2 3 3 2" xfId="28604"/>
    <cellStyle name="20% - 輔色2 2 2 20 5 4 2 3 4" xfId="22580"/>
    <cellStyle name="20% - 輔色2 2 2 20 5 4 2 4" xfId="7353"/>
    <cellStyle name="20% - 輔色2 2 2 20 5 4 2 5" xfId="7909"/>
    <cellStyle name="20% - 輔色2 2 2 20 5 4 2 6" xfId="12016"/>
    <cellStyle name="20% - 輔色2 2 2 20 5 4 2 6 2" xfId="18040"/>
    <cellStyle name="20% - 輔色2 2 2 20 5 4 2 6 2 2" xfId="30116"/>
    <cellStyle name="20% - 輔色2 2 2 20 5 4 2 6 3" xfId="24092"/>
    <cellStyle name="20% - 輔色2 2 2 20 5 4 2 7" xfId="15028"/>
    <cellStyle name="20% - 輔色2 2 2 20 5 4 2 7 2" xfId="27104"/>
    <cellStyle name="20% - 輔色2 2 2 20 5 4 2 8" xfId="21080"/>
    <cellStyle name="20% - 輔色2 2 2 20 5 4 3" xfId="7912"/>
    <cellStyle name="20% - 輔色2 2 2 20 5 5" xfId="2643"/>
    <cellStyle name="20% - 輔色2 2 2 20 5 5 2" xfId="3655"/>
    <cellStyle name="20% - 輔色2 2 2 20 5 5 3" xfId="7908"/>
    <cellStyle name="20% - 輔色2 2 2 20 5 6" xfId="2727"/>
    <cellStyle name="20% - 輔色2 2 2 20 5 6 2" xfId="3656"/>
    <cellStyle name="20% - 輔色2 2 2 20 5 6 3" xfId="7907"/>
    <cellStyle name="20% - 輔色2 2 2 20 5 7" xfId="1694"/>
    <cellStyle name="20% - 輔色2 2 2 20 5 7 2" xfId="3657"/>
    <cellStyle name="20% - 輔色2 2 2 20 5 7 3" xfId="5597"/>
    <cellStyle name="20% - 輔色2 2 2 20 5 7 3 2" xfId="12881"/>
    <cellStyle name="20% - 輔色2 2 2 20 5 7 3 2 2" xfId="18905"/>
    <cellStyle name="20% - 輔色2 2 2 20 5 7 3 2 2 2" xfId="30981"/>
    <cellStyle name="20% - 輔色2 2 2 20 5 7 3 2 3" xfId="24957"/>
    <cellStyle name="20% - 輔色2 2 2 20 5 7 3 3" xfId="15893"/>
    <cellStyle name="20% - 輔色2 2 2 20 5 7 3 3 2" xfId="27969"/>
    <cellStyle name="20% - 輔色2 2 2 20 5 7 3 4" xfId="21945"/>
    <cellStyle name="20% - 輔色2 2 2 20 5 7 4" xfId="7356"/>
    <cellStyle name="20% - 輔色2 2 2 20 5 7 5" xfId="7905"/>
    <cellStyle name="20% - 輔色2 2 2 20 5 7 6" xfId="11381"/>
    <cellStyle name="20% - 輔色2 2 2 20 5 7 6 2" xfId="17405"/>
    <cellStyle name="20% - 輔色2 2 2 20 5 7 6 2 2" xfId="29481"/>
    <cellStyle name="20% - 輔色2 2 2 20 5 7 6 3" xfId="23457"/>
    <cellStyle name="20% - 輔色2 2 2 20 5 7 7" xfId="14393"/>
    <cellStyle name="20% - 輔色2 2 2 20 5 7 7 2" xfId="26469"/>
    <cellStyle name="20% - 輔色2 2 2 20 5 7 8" xfId="20445"/>
    <cellStyle name="20% - 輔色2 2 2 20 5 8" xfId="5074"/>
    <cellStyle name="20% - 輔色2 2 2 20 5 8 2" xfId="12358"/>
    <cellStyle name="20% - 輔色2 2 2 20 5 8 2 2" xfId="18382"/>
    <cellStyle name="20% - 輔色2 2 2 20 5 8 2 2 2" xfId="30458"/>
    <cellStyle name="20% - 輔色2 2 2 20 5 8 2 3" xfId="24434"/>
    <cellStyle name="20% - 輔色2 2 2 20 5 8 3" xfId="15370"/>
    <cellStyle name="20% - 輔色2 2 2 20 5 8 3 2" xfId="27446"/>
    <cellStyle name="20% - 輔色2 2 2 20 5 8 4" xfId="21422"/>
    <cellStyle name="20% - 輔色2 2 2 20 5 9" xfId="7922"/>
    <cellStyle name="20% - 輔色2 2 2 20 6" xfId="552"/>
    <cellStyle name="20% - 輔色2 2 2 20 6 2" xfId="1240"/>
    <cellStyle name="20% - 輔色2 2 2 20 6 2 2" xfId="7899"/>
    <cellStyle name="20% - 輔色2 2 2 20 6 3" xfId="7904"/>
    <cellStyle name="20% - 輔色2 2 2 20 7" xfId="835"/>
    <cellStyle name="20% - 輔色2 2 2 20 7 2" xfId="1932"/>
    <cellStyle name="20% - 輔色2 2 2 20 7 2 2" xfId="3659"/>
    <cellStyle name="20% - 輔色2 2 2 20 7 2 3" xfId="5834"/>
    <cellStyle name="20% - 輔色2 2 2 20 7 2 3 2" xfId="13118"/>
    <cellStyle name="20% - 輔色2 2 2 20 7 2 3 2 2" xfId="19142"/>
    <cellStyle name="20% - 輔色2 2 2 20 7 2 3 2 2 2" xfId="31218"/>
    <cellStyle name="20% - 輔色2 2 2 20 7 2 3 2 3" xfId="25194"/>
    <cellStyle name="20% - 輔色2 2 2 20 7 2 3 3" xfId="16130"/>
    <cellStyle name="20% - 輔色2 2 2 20 7 2 3 3 2" xfId="28206"/>
    <cellStyle name="20% - 輔色2 2 2 20 7 2 3 4" xfId="22182"/>
    <cellStyle name="20% - 輔色2 2 2 20 7 2 4" xfId="7360"/>
    <cellStyle name="20% - 輔色2 2 2 20 7 2 5" xfId="7896"/>
    <cellStyle name="20% - 輔色2 2 2 20 7 2 6" xfId="11618"/>
    <cellStyle name="20% - 輔色2 2 2 20 7 2 6 2" xfId="17642"/>
    <cellStyle name="20% - 輔色2 2 2 20 7 2 6 2 2" xfId="29718"/>
    <cellStyle name="20% - 輔色2 2 2 20 7 2 6 3" xfId="23694"/>
    <cellStyle name="20% - 輔色2 2 2 20 7 2 7" xfId="14630"/>
    <cellStyle name="20% - 輔色2 2 2 20 7 2 7 2" xfId="26706"/>
    <cellStyle name="20% - 輔色2 2 2 20 7 2 8" xfId="20682"/>
    <cellStyle name="20% - 輔色2 2 2 20 7 3" xfId="3658"/>
    <cellStyle name="20% - 輔色2 2 2 20 7 4" xfId="5224"/>
    <cellStyle name="20% - 輔色2 2 2 20 7 4 2" xfId="12508"/>
    <cellStyle name="20% - 輔色2 2 2 20 7 4 2 2" xfId="18532"/>
    <cellStyle name="20% - 輔色2 2 2 20 7 4 2 2 2" xfId="30608"/>
    <cellStyle name="20% - 輔色2 2 2 20 7 4 2 3" xfId="24584"/>
    <cellStyle name="20% - 輔色2 2 2 20 7 4 3" xfId="15520"/>
    <cellStyle name="20% - 輔色2 2 2 20 7 4 3 2" xfId="27596"/>
    <cellStyle name="20% - 輔色2 2 2 20 7 4 4" xfId="21572"/>
    <cellStyle name="20% - 輔色2 2 2 20 7 5" xfId="7359"/>
    <cellStyle name="20% - 輔色2 2 2 20 7 6" xfId="7898"/>
    <cellStyle name="20% - 輔色2 2 2 20 7 7" xfId="11008"/>
    <cellStyle name="20% - 輔色2 2 2 20 7 7 2" xfId="17032"/>
    <cellStyle name="20% - 輔色2 2 2 20 7 7 2 2" xfId="29108"/>
    <cellStyle name="20% - 輔色2 2 2 20 7 7 3" xfId="23084"/>
    <cellStyle name="20% - 輔色2 2 2 20 7 8" xfId="14020"/>
    <cellStyle name="20% - 輔色2 2 2 20 7 8 2" xfId="26096"/>
    <cellStyle name="20% - 輔色2 2 2 20 7 9" xfId="20072"/>
    <cellStyle name="20% - 輔色2 2 2 20 8" xfId="1984"/>
    <cellStyle name="20% - 輔色2 2 2 20 8 2" xfId="3660"/>
    <cellStyle name="20% - 輔色2 2 2 20 8 3" xfId="5886"/>
    <cellStyle name="20% - 輔色2 2 2 20 8 3 2" xfId="13170"/>
    <cellStyle name="20% - 輔色2 2 2 20 8 3 2 2" xfId="19194"/>
    <cellStyle name="20% - 輔色2 2 2 20 8 3 2 2 2" xfId="31270"/>
    <cellStyle name="20% - 輔色2 2 2 20 8 3 2 3" xfId="25246"/>
    <cellStyle name="20% - 輔色2 2 2 20 8 3 3" xfId="16182"/>
    <cellStyle name="20% - 輔色2 2 2 20 8 3 3 2" xfId="28258"/>
    <cellStyle name="20% - 輔色2 2 2 20 8 3 4" xfId="22234"/>
    <cellStyle name="20% - 輔色2 2 2 20 8 4" xfId="7361"/>
    <cellStyle name="20% - 輔色2 2 2 20 8 5" xfId="7893"/>
    <cellStyle name="20% - 輔色2 2 2 20 8 6" xfId="11670"/>
    <cellStyle name="20% - 輔色2 2 2 20 8 6 2" xfId="17694"/>
    <cellStyle name="20% - 輔色2 2 2 20 8 6 2 2" xfId="29770"/>
    <cellStyle name="20% - 輔色2 2 2 20 8 6 3" xfId="23746"/>
    <cellStyle name="20% - 輔色2 2 2 20 8 7" xfId="14682"/>
    <cellStyle name="20% - 輔色2 2 2 20 8 7 2" xfId="26758"/>
    <cellStyle name="20% - 輔色2 2 2 20 8 8" xfId="20734"/>
    <cellStyle name="20% - 輔色2 2 2 20 9" xfId="2635"/>
    <cellStyle name="20% - 輔色2 2 2 20 9 2" xfId="3661"/>
    <cellStyle name="20% - 輔色2 2 2 20 9 3" xfId="7892"/>
    <cellStyle name="20% - 輔色2 2 2 21" xfId="89"/>
    <cellStyle name="20% - 輔色2 2 2 21 10" xfId="2724"/>
    <cellStyle name="20% - 輔色2 2 2 21 10 2" xfId="3662"/>
    <cellStyle name="20% - 輔色2 2 2 21 10 3" xfId="7890"/>
    <cellStyle name="20% - 輔色2 2 2 21 11" xfId="1833"/>
    <cellStyle name="20% - 輔色2 2 2 21 11 2" xfId="3663"/>
    <cellStyle name="20% - 輔色2 2 2 21 11 3" xfId="5736"/>
    <cellStyle name="20% - 輔色2 2 2 21 11 3 2" xfId="13020"/>
    <cellStyle name="20% - 輔色2 2 2 21 11 3 2 2" xfId="19044"/>
    <cellStyle name="20% - 輔色2 2 2 21 11 3 2 2 2" xfId="31120"/>
    <cellStyle name="20% - 輔色2 2 2 21 11 3 2 3" xfId="25096"/>
    <cellStyle name="20% - 輔色2 2 2 21 11 3 3" xfId="16032"/>
    <cellStyle name="20% - 輔色2 2 2 21 11 3 3 2" xfId="28108"/>
    <cellStyle name="20% - 輔色2 2 2 21 11 3 4" xfId="22084"/>
    <cellStyle name="20% - 輔色2 2 2 21 11 4" xfId="7365"/>
    <cellStyle name="20% - 輔色2 2 2 21 11 5" xfId="7889"/>
    <cellStyle name="20% - 輔色2 2 2 21 11 6" xfId="11520"/>
    <cellStyle name="20% - 輔色2 2 2 21 11 6 2" xfId="17544"/>
    <cellStyle name="20% - 輔色2 2 2 21 11 6 2 2" xfId="29620"/>
    <cellStyle name="20% - 輔色2 2 2 21 11 6 3" xfId="23596"/>
    <cellStyle name="20% - 輔色2 2 2 21 11 7" xfId="14532"/>
    <cellStyle name="20% - 輔色2 2 2 21 11 7 2" xfId="26608"/>
    <cellStyle name="20% - 輔色2 2 2 21 11 8" xfId="20584"/>
    <cellStyle name="20% - 輔色2 2 2 21 12" xfId="4935"/>
    <cellStyle name="20% - 輔色2 2 2 21 12 2" xfId="12219"/>
    <cellStyle name="20% - 輔色2 2 2 21 12 2 2" xfId="18243"/>
    <cellStyle name="20% - 輔色2 2 2 21 12 2 2 2" xfId="30319"/>
    <cellStyle name="20% - 輔色2 2 2 21 12 2 3" xfId="24295"/>
    <cellStyle name="20% - 輔色2 2 2 21 12 3" xfId="15231"/>
    <cellStyle name="20% - 輔色2 2 2 21 12 3 2" xfId="27307"/>
    <cellStyle name="20% - 輔色2 2 2 21 12 4" xfId="21283"/>
    <cellStyle name="20% - 輔色2 2 2 21 13" xfId="7891"/>
    <cellStyle name="20% - 輔色2 2 2 21 14" xfId="10711"/>
    <cellStyle name="20% - 輔色2 2 2 21 14 2" xfId="16740"/>
    <cellStyle name="20% - 輔色2 2 2 21 14 2 2" xfId="28816"/>
    <cellStyle name="20% - 輔色2 2 2 21 14 3" xfId="22792"/>
    <cellStyle name="20% - 輔色2 2 2 21 15" xfId="13731"/>
    <cellStyle name="20% - 輔色2 2 2 21 15 2" xfId="25807"/>
    <cellStyle name="20% - 輔色2 2 2 21 16" xfId="19783"/>
    <cellStyle name="20% - 輔色2 2 2 21 2" xfId="117"/>
    <cellStyle name="20% - 輔色2 2 2 21 2 2" xfId="7888"/>
    <cellStyle name="20% - 輔色2 2 2 21 3" xfId="193"/>
    <cellStyle name="20% - 輔色2 2 2 21 3 10" xfId="7887"/>
    <cellStyle name="20% - 輔色2 2 2 21 3 11" xfId="10769"/>
    <cellStyle name="20% - 輔色2 2 2 21 3 11 2" xfId="16793"/>
    <cellStyle name="20% - 輔色2 2 2 21 3 11 2 2" xfId="28869"/>
    <cellStyle name="20% - 輔色2 2 2 21 3 11 3" xfId="22845"/>
    <cellStyle name="20% - 輔色2 2 2 21 3 12" xfId="13781"/>
    <cellStyle name="20% - 輔色2 2 2 21 3 12 2" xfId="25857"/>
    <cellStyle name="20% - 輔色2 2 2 21 3 13" xfId="19833"/>
    <cellStyle name="20% - 輔色2 2 2 21 3 2" xfId="276"/>
    <cellStyle name="20% - 輔色2 2 2 21 3 2 2" xfId="568"/>
    <cellStyle name="20% - 輔色2 2 2 21 3 2 2 2" xfId="1241"/>
    <cellStyle name="20% - 輔色2 2 2 21 3 2 2 2 2" xfId="7879"/>
    <cellStyle name="20% - 輔色2 2 2 21 3 2 2 3" xfId="7884"/>
    <cellStyle name="20% - 輔色2 2 2 21 3 2 3" xfId="7885"/>
    <cellStyle name="20% - 輔色2 2 2 21 3 3" xfId="444"/>
    <cellStyle name="20% - 輔色2 2 2 21 3 3 10" xfId="10919"/>
    <cellStyle name="20% - 輔色2 2 2 21 3 3 10 2" xfId="16943"/>
    <cellStyle name="20% - 輔色2 2 2 21 3 3 10 2 2" xfId="29019"/>
    <cellStyle name="20% - 輔色2 2 2 21 3 3 10 3" xfId="22995"/>
    <cellStyle name="20% - 輔色2 2 2 21 3 3 11" xfId="13931"/>
    <cellStyle name="20% - 輔色2 2 2 21 3 3 11 2" xfId="26007"/>
    <cellStyle name="20% - 輔色2 2 2 21 3 3 12" xfId="19983"/>
    <cellStyle name="20% - 輔色2 2 2 21 3 3 2" xfId="537"/>
    <cellStyle name="20% - 輔色2 2 2 21 3 3 2 2" xfId="1243"/>
    <cellStyle name="20% - 輔色2 2 2 21 3 3 2 2 2" xfId="7873"/>
    <cellStyle name="20% - 輔色2 2 2 21 3 3 2 3" xfId="7876"/>
    <cellStyle name="20% - 輔色2 2 2 21 3 3 3" xfId="1046"/>
    <cellStyle name="20% - 輔色2 2 2 21 3 3 3 2" xfId="2245"/>
    <cellStyle name="20% - 輔色2 2 2 21 3 3 3 2 2" xfId="3665"/>
    <cellStyle name="20% - 輔色2 2 2 21 3 3 3 2 3" xfId="6147"/>
    <cellStyle name="20% - 輔色2 2 2 21 3 3 3 2 3 2" xfId="13431"/>
    <cellStyle name="20% - 輔色2 2 2 21 3 3 3 2 3 2 2" xfId="19455"/>
    <cellStyle name="20% - 輔色2 2 2 21 3 3 3 2 3 2 2 2" xfId="31531"/>
    <cellStyle name="20% - 輔色2 2 2 21 3 3 3 2 3 2 3" xfId="25507"/>
    <cellStyle name="20% - 輔色2 2 2 21 3 3 3 2 3 3" xfId="16443"/>
    <cellStyle name="20% - 輔色2 2 2 21 3 3 3 2 3 3 2" xfId="28519"/>
    <cellStyle name="20% - 輔色2 2 2 21 3 3 3 2 3 4" xfId="22495"/>
    <cellStyle name="20% - 輔色2 2 2 21 3 3 3 2 4" xfId="7375"/>
    <cellStyle name="20% - 輔色2 2 2 21 3 3 3 2 5" xfId="7871"/>
    <cellStyle name="20% - 輔色2 2 2 21 3 3 3 2 6" xfId="11931"/>
    <cellStyle name="20% - 輔色2 2 2 21 3 3 3 2 6 2" xfId="17955"/>
    <cellStyle name="20% - 輔色2 2 2 21 3 3 3 2 6 2 2" xfId="30031"/>
    <cellStyle name="20% - 輔色2 2 2 21 3 3 3 2 6 3" xfId="24007"/>
    <cellStyle name="20% - 輔色2 2 2 21 3 3 3 2 7" xfId="14943"/>
    <cellStyle name="20% - 輔色2 2 2 21 3 3 3 2 7 2" xfId="27019"/>
    <cellStyle name="20% - 輔色2 2 2 21 3 3 3 2 8" xfId="20995"/>
    <cellStyle name="20% - 輔色2 2 2 21 3 3 3 3" xfId="3664"/>
    <cellStyle name="20% - 輔色2 2 2 21 3 3 3 4" xfId="5435"/>
    <cellStyle name="20% - 輔色2 2 2 21 3 3 3 4 2" xfId="12719"/>
    <cellStyle name="20% - 輔色2 2 2 21 3 3 3 4 2 2" xfId="18743"/>
    <cellStyle name="20% - 輔色2 2 2 21 3 3 3 4 2 2 2" xfId="30819"/>
    <cellStyle name="20% - 輔色2 2 2 21 3 3 3 4 2 3" xfId="24795"/>
    <cellStyle name="20% - 輔色2 2 2 21 3 3 3 4 3" xfId="15731"/>
    <cellStyle name="20% - 輔色2 2 2 21 3 3 3 4 3 2" xfId="27807"/>
    <cellStyle name="20% - 輔色2 2 2 21 3 3 3 4 4" xfId="21783"/>
    <cellStyle name="20% - 輔色2 2 2 21 3 3 3 5" xfId="7374"/>
    <cellStyle name="20% - 輔色2 2 2 21 3 3 3 6" xfId="7872"/>
    <cellStyle name="20% - 輔色2 2 2 21 3 3 3 7" xfId="11219"/>
    <cellStyle name="20% - 輔色2 2 2 21 3 3 3 7 2" xfId="17243"/>
    <cellStyle name="20% - 輔色2 2 2 21 3 3 3 7 2 2" xfId="29319"/>
    <cellStyle name="20% - 輔色2 2 2 21 3 3 3 7 3" xfId="23295"/>
    <cellStyle name="20% - 輔色2 2 2 21 3 3 3 8" xfId="14231"/>
    <cellStyle name="20% - 輔色2 2 2 21 3 3 3 8 2" xfId="26307"/>
    <cellStyle name="20% - 輔色2 2 2 21 3 3 3 9" xfId="20283"/>
    <cellStyle name="20% - 輔色2 2 2 21 3 3 4" xfId="1242"/>
    <cellStyle name="20% - 輔色2 2 2 21 3 3 4 2" xfId="2418"/>
    <cellStyle name="20% - 輔色2 2 2 21 3 3 4 2 2" xfId="3666"/>
    <cellStyle name="20% - 輔色2 2 2 21 3 3 4 2 3" xfId="6320"/>
    <cellStyle name="20% - 輔色2 2 2 21 3 3 4 2 3 2" xfId="13604"/>
    <cellStyle name="20% - 輔色2 2 2 21 3 3 4 2 3 2 2" xfId="19628"/>
    <cellStyle name="20% - 輔色2 2 2 21 3 3 4 2 3 2 2 2" xfId="31704"/>
    <cellStyle name="20% - 輔色2 2 2 21 3 3 4 2 3 2 3" xfId="25680"/>
    <cellStyle name="20% - 輔色2 2 2 21 3 3 4 2 3 3" xfId="16616"/>
    <cellStyle name="20% - 輔色2 2 2 21 3 3 4 2 3 3 2" xfId="28692"/>
    <cellStyle name="20% - 輔色2 2 2 21 3 3 4 2 3 4" xfId="22668"/>
    <cellStyle name="20% - 輔色2 2 2 21 3 3 4 2 4" xfId="7377"/>
    <cellStyle name="20% - 輔色2 2 2 21 3 3 4 2 5" xfId="7869"/>
    <cellStyle name="20% - 輔色2 2 2 21 3 3 4 2 6" xfId="12104"/>
    <cellStyle name="20% - 輔色2 2 2 21 3 3 4 2 6 2" xfId="18128"/>
    <cellStyle name="20% - 輔色2 2 2 21 3 3 4 2 6 2 2" xfId="30204"/>
    <cellStyle name="20% - 輔色2 2 2 21 3 3 4 2 6 3" xfId="24180"/>
    <cellStyle name="20% - 輔色2 2 2 21 3 3 4 2 7" xfId="15116"/>
    <cellStyle name="20% - 輔色2 2 2 21 3 3 4 2 7 2" xfId="27192"/>
    <cellStyle name="20% - 輔色2 2 2 21 3 3 4 2 8" xfId="21168"/>
    <cellStyle name="20% - 輔色2 2 2 21 3 3 4 3" xfId="7870"/>
    <cellStyle name="20% - 輔色2 2 2 21 3 3 5" xfId="2648"/>
    <cellStyle name="20% - 輔色2 2 2 21 3 3 5 2" xfId="3667"/>
    <cellStyle name="20% - 輔色2 2 2 21 3 3 5 3" xfId="7868"/>
    <cellStyle name="20% - 輔色2 2 2 21 3 3 6" xfId="2719"/>
    <cellStyle name="20% - 輔色2 2 2 21 3 3 6 2" xfId="3668"/>
    <cellStyle name="20% - 輔色2 2 2 21 3 3 6 3" xfId="7867"/>
    <cellStyle name="20% - 輔色2 2 2 21 3 3 7" xfId="1633"/>
    <cellStyle name="20% - 輔色2 2 2 21 3 3 7 2" xfId="3669"/>
    <cellStyle name="20% - 輔色2 2 2 21 3 3 7 3" xfId="5536"/>
    <cellStyle name="20% - 輔色2 2 2 21 3 3 7 3 2" xfId="12820"/>
    <cellStyle name="20% - 輔色2 2 2 21 3 3 7 3 2 2" xfId="18844"/>
    <cellStyle name="20% - 輔色2 2 2 21 3 3 7 3 2 2 2" xfId="30920"/>
    <cellStyle name="20% - 輔色2 2 2 21 3 3 7 3 2 3" xfId="24896"/>
    <cellStyle name="20% - 輔色2 2 2 21 3 3 7 3 3" xfId="15832"/>
    <cellStyle name="20% - 輔色2 2 2 21 3 3 7 3 3 2" xfId="27908"/>
    <cellStyle name="20% - 輔色2 2 2 21 3 3 7 3 4" xfId="21884"/>
    <cellStyle name="20% - 輔色2 2 2 21 3 3 7 4" xfId="7380"/>
    <cellStyle name="20% - 輔色2 2 2 21 3 3 7 5" xfId="7866"/>
    <cellStyle name="20% - 輔色2 2 2 21 3 3 7 6" xfId="11320"/>
    <cellStyle name="20% - 輔色2 2 2 21 3 3 7 6 2" xfId="17344"/>
    <cellStyle name="20% - 輔色2 2 2 21 3 3 7 6 2 2" xfId="29420"/>
    <cellStyle name="20% - 輔色2 2 2 21 3 3 7 6 3" xfId="23396"/>
    <cellStyle name="20% - 輔色2 2 2 21 3 3 7 7" xfId="14332"/>
    <cellStyle name="20% - 輔色2 2 2 21 3 3 7 7 2" xfId="26408"/>
    <cellStyle name="20% - 輔色2 2 2 21 3 3 7 8" xfId="20384"/>
    <cellStyle name="20% - 輔色2 2 2 21 3 3 8" xfId="5135"/>
    <cellStyle name="20% - 輔色2 2 2 21 3 3 8 2" xfId="12419"/>
    <cellStyle name="20% - 輔色2 2 2 21 3 3 8 2 2" xfId="18443"/>
    <cellStyle name="20% - 輔色2 2 2 21 3 3 8 2 2 2" xfId="30519"/>
    <cellStyle name="20% - 輔色2 2 2 21 3 3 8 2 3" xfId="24495"/>
    <cellStyle name="20% - 輔色2 2 2 21 3 3 8 3" xfId="15431"/>
    <cellStyle name="20% - 輔色2 2 2 21 3 3 8 3 2" xfId="27507"/>
    <cellStyle name="20% - 輔色2 2 2 21 3 3 8 4" xfId="21483"/>
    <cellStyle name="20% - 輔色2 2 2 21 3 3 9" xfId="7878"/>
    <cellStyle name="20% - 輔色2 2 2 21 3 4" xfId="896"/>
    <cellStyle name="20% - 輔色2 2 2 21 3 4 2" xfId="2032"/>
    <cellStyle name="20% - 輔色2 2 2 21 3 4 2 2" xfId="3671"/>
    <cellStyle name="20% - 輔色2 2 2 21 3 4 2 3" xfId="5934"/>
    <cellStyle name="20% - 輔色2 2 2 21 3 4 2 3 2" xfId="13218"/>
    <cellStyle name="20% - 輔色2 2 2 21 3 4 2 3 2 2" xfId="19242"/>
    <cellStyle name="20% - 輔色2 2 2 21 3 4 2 3 2 2 2" xfId="31318"/>
    <cellStyle name="20% - 輔色2 2 2 21 3 4 2 3 2 3" xfId="25294"/>
    <cellStyle name="20% - 輔色2 2 2 21 3 4 2 3 3" xfId="16230"/>
    <cellStyle name="20% - 輔色2 2 2 21 3 4 2 3 3 2" xfId="28306"/>
    <cellStyle name="20% - 輔色2 2 2 21 3 4 2 3 4" xfId="22282"/>
    <cellStyle name="20% - 輔色2 2 2 21 3 4 2 4" xfId="7382"/>
    <cellStyle name="20% - 輔色2 2 2 21 3 4 2 5" xfId="7863"/>
    <cellStyle name="20% - 輔色2 2 2 21 3 4 2 6" xfId="11718"/>
    <cellStyle name="20% - 輔色2 2 2 21 3 4 2 6 2" xfId="17742"/>
    <cellStyle name="20% - 輔色2 2 2 21 3 4 2 6 2 2" xfId="29818"/>
    <cellStyle name="20% - 輔色2 2 2 21 3 4 2 6 3" xfId="23794"/>
    <cellStyle name="20% - 輔色2 2 2 21 3 4 2 7" xfId="14730"/>
    <cellStyle name="20% - 輔色2 2 2 21 3 4 2 7 2" xfId="26806"/>
    <cellStyle name="20% - 輔色2 2 2 21 3 4 2 8" xfId="20782"/>
    <cellStyle name="20% - 輔色2 2 2 21 3 4 3" xfId="3670"/>
    <cellStyle name="20% - 輔色2 2 2 21 3 4 4" xfId="5285"/>
    <cellStyle name="20% - 輔色2 2 2 21 3 4 4 2" xfId="12569"/>
    <cellStyle name="20% - 輔色2 2 2 21 3 4 4 2 2" xfId="18593"/>
    <cellStyle name="20% - 輔色2 2 2 21 3 4 4 2 2 2" xfId="30669"/>
    <cellStyle name="20% - 輔色2 2 2 21 3 4 4 2 3" xfId="24645"/>
    <cellStyle name="20% - 輔色2 2 2 21 3 4 4 3" xfId="15581"/>
    <cellStyle name="20% - 輔色2 2 2 21 3 4 4 3 2" xfId="27657"/>
    <cellStyle name="20% - 輔色2 2 2 21 3 4 4 4" xfId="21633"/>
    <cellStyle name="20% - 輔色2 2 2 21 3 4 5" xfId="7381"/>
    <cellStyle name="20% - 輔色2 2 2 21 3 4 6" xfId="7864"/>
    <cellStyle name="20% - 輔色2 2 2 21 3 4 7" xfId="11069"/>
    <cellStyle name="20% - 輔色2 2 2 21 3 4 7 2" xfId="17093"/>
    <cellStyle name="20% - 輔色2 2 2 21 3 4 7 2 2" xfId="29169"/>
    <cellStyle name="20% - 輔色2 2 2 21 3 4 7 3" xfId="23145"/>
    <cellStyle name="20% - 輔色2 2 2 21 3 4 8" xfId="14081"/>
    <cellStyle name="20% - 輔色2 2 2 21 3 4 8 2" xfId="26157"/>
    <cellStyle name="20% - 輔色2 2 2 21 3 4 9" xfId="20133"/>
    <cellStyle name="20% - 輔色2 2 2 21 3 5" xfId="2372"/>
    <cellStyle name="20% - 輔色2 2 2 21 3 5 2" xfId="3672"/>
    <cellStyle name="20% - 輔色2 2 2 21 3 5 3" xfId="6274"/>
    <cellStyle name="20% - 輔色2 2 2 21 3 5 3 2" xfId="13558"/>
    <cellStyle name="20% - 輔色2 2 2 21 3 5 3 2 2" xfId="19582"/>
    <cellStyle name="20% - 輔色2 2 2 21 3 5 3 2 2 2" xfId="31658"/>
    <cellStyle name="20% - 輔色2 2 2 21 3 5 3 2 3" xfId="25634"/>
    <cellStyle name="20% - 輔色2 2 2 21 3 5 3 3" xfId="16570"/>
    <cellStyle name="20% - 輔色2 2 2 21 3 5 3 3 2" xfId="28646"/>
    <cellStyle name="20% - 輔色2 2 2 21 3 5 3 4" xfId="22622"/>
    <cellStyle name="20% - 輔色2 2 2 21 3 5 4" xfId="7383"/>
    <cellStyle name="20% - 輔色2 2 2 21 3 5 5" xfId="7861"/>
    <cellStyle name="20% - 輔色2 2 2 21 3 5 6" xfId="12058"/>
    <cellStyle name="20% - 輔色2 2 2 21 3 5 6 2" xfId="18082"/>
    <cellStyle name="20% - 輔色2 2 2 21 3 5 6 2 2" xfId="30158"/>
    <cellStyle name="20% - 輔色2 2 2 21 3 5 6 3" xfId="24134"/>
    <cellStyle name="20% - 輔色2 2 2 21 3 5 7" xfId="15070"/>
    <cellStyle name="20% - 輔色2 2 2 21 3 5 7 2" xfId="27146"/>
    <cellStyle name="20% - 輔色2 2 2 21 3 5 8" xfId="21122"/>
    <cellStyle name="20% - 輔色2 2 2 21 3 6" xfId="2646"/>
    <cellStyle name="20% - 輔色2 2 2 21 3 6 2" xfId="3673"/>
    <cellStyle name="20% - 輔色2 2 2 21 3 6 3" xfId="7860"/>
    <cellStyle name="20% - 輔色2 2 2 21 3 7" xfId="2722"/>
    <cellStyle name="20% - 輔色2 2 2 21 3 7 2" xfId="3674"/>
    <cellStyle name="20% - 輔色2 2 2 21 3 7 3" xfId="7855"/>
    <cellStyle name="20% - 輔色2 2 2 21 3 8" xfId="1783"/>
    <cellStyle name="20% - 輔色2 2 2 21 3 8 2" xfId="3675"/>
    <cellStyle name="20% - 輔色2 2 2 21 3 8 3" xfId="5686"/>
    <cellStyle name="20% - 輔色2 2 2 21 3 8 3 2" xfId="12970"/>
    <cellStyle name="20% - 輔色2 2 2 21 3 8 3 2 2" xfId="18994"/>
    <cellStyle name="20% - 輔色2 2 2 21 3 8 3 2 2 2" xfId="31070"/>
    <cellStyle name="20% - 輔色2 2 2 21 3 8 3 2 3" xfId="25046"/>
    <cellStyle name="20% - 輔色2 2 2 21 3 8 3 3" xfId="15982"/>
    <cellStyle name="20% - 輔色2 2 2 21 3 8 3 3 2" xfId="28058"/>
    <cellStyle name="20% - 輔色2 2 2 21 3 8 3 4" xfId="22034"/>
    <cellStyle name="20% - 輔色2 2 2 21 3 8 4" xfId="7386"/>
    <cellStyle name="20% - 輔色2 2 2 21 3 8 5" xfId="7854"/>
    <cellStyle name="20% - 輔色2 2 2 21 3 8 6" xfId="11470"/>
    <cellStyle name="20% - 輔色2 2 2 21 3 8 6 2" xfId="17494"/>
    <cellStyle name="20% - 輔色2 2 2 21 3 8 6 2 2" xfId="29570"/>
    <cellStyle name="20% - 輔色2 2 2 21 3 8 6 3" xfId="23546"/>
    <cellStyle name="20% - 輔色2 2 2 21 3 8 7" xfId="14482"/>
    <cellStyle name="20% - 輔色2 2 2 21 3 8 7 2" xfId="26558"/>
    <cellStyle name="20% - 輔色2 2 2 21 3 8 8" xfId="20534"/>
    <cellStyle name="20% - 輔色2 2 2 21 3 9" xfId="4985"/>
    <cellStyle name="20% - 輔色2 2 2 21 3 9 2" xfId="12269"/>
    <cellStyle name="20% - 輔色2 2 2 21 3 9 2 2" xfId="18293"/>
    <cellStyle name="20% - 輔色2 2 2 21 3 9 2 2 2" xfId="30369"/>
    <cellStyle name="20% - 輔色2 2 2 21 3 9 2 3" xfId="24345"/>
    <cellStyle name="20% - 輔色2 2 2 21 3 9 3" xfId="15281"/>
    <cellStyle name="20% - 輔色2 2 2 21 3 9 3 2" xfId="27357"/>
    <cellStyle name="20% - 輔色2 2 2 21 3 9 4" xfId="21333"/>
    <cellStyle name="20% - 輔色2 2 2 21 4" xfId="243"/>
    <cellStyle name="20% - 輔色2 2 2 21 4 10" xfId="7852"/>
    <cellStyle name="20% - 輔色2 2 2 21 4 11" xfId="10819"/>
    <cellStyle name="20% - 輔色2 2 2 21 4 11 2" xfId="16843"/>
    <cellStyle name="20% - 輔色2 2 2 21 4 11 2 2" xfId="28919"/>
    <cellStyle name="20% - 輔色2 2 2 21 4 11 3" xfId="22895"/>
    <cellStyle name="20% - 輔色2 2 2 21 4 12" xfId="13831"/>
    <cellStyle name="20% - 輔色2 2 2 21 4 12 2" xfId="25907"/>
    <cellStyle name="20% - 輔色2 2 2 21 4 13" xfId="19883"/>
    <cellStyle name="20% - 輔色2 2 2 21 4 2" xfId="277"/>
    <cellStyle name="20% - 輔色2 2 2 21 4 2 2" xfId="569"/>
    <cellStyle name="20% - 輔色2 2 2 21 4 2 2 2" xfId="1244"/>
    <cellStyle name="20% - 輔色2 2 2 21 4 2 2 2 2" xfId="7847"/>
    <cellStyle name="20% - 輔色2 2 2 21 4 2 2 3" xfId="7848"/>
    <cellStyle name="20% - 輔色2 2 2 21 4 2 3" xfId="7849"/>
    <cellStyle name="20% - 輔色2 2 2 21 4 3" xfId="494"/>
    <cellStyle name="20% - 輔色2 2 2 21 4 3 10" xfId="10969"/>
    <cellStyle name="20% - 輔色2 2 2 21 4 3 10 2" xfId="16993"/>
    <cellStyle name="20% - 輔色2 2 2 21 4 3 10 2 2" xfId="29069"/>
    <cellStyle name="20% - 輔色2 2 2 21 4 3 10 3" xfId="23045"/>
    <cellStyle name="20% - 輔色2 2 2 21 4 3 11" xfId="13981"/>
    <cellStyle name="20% - 輔色2 2 2 21 4 3 11 2" xfId="26057"/>
    <cellStyle name="20% - 輔色2 2 2 21 4 3 12" xfId="20033"/>
    <cellStyle name="20% - 輔色2 2 2 21 4 3 2" xfId="533"/>
    <cellStyle name="20% - 輔色2 2 2 21 4 3 2 2" xfId="1246"/>
    <cellStyle name="20% - 輔色2 2 2 21 4 3 2 2 2" xfId="7844"/>
    <cellStyle name="20% - 輔色2 2 2 21 4 3 2 3" xfId="7845"/>
    <cellStyle name="20% - 輔色2 2 2 21 4 3 3" xfId="1096"/>
    <cellStyle name="20% - 輔色2 2 2 21 4 3 3 2" xfId="2295"/>
    <cellStyle name="20% - 輔色2 2 2 21 4 3 3 2 2" xfId="3677"/>
    <cellStyle name="20% - 輔色2 2 2 21 4 3 3 2 3" xfId="6197"/>
    <cellStyle name="20% - 輔色2 2 2 21 4 3 3 2 3 2" xfId="13481"/>
    <cellStyle name="20% - 輔色2 2 2 21 4 3 3 2 3 2 2" xfId="19505"/>
    <cellStyle name="20% - 輔色2 2 2 21 4 3 3 2 3 2 2 2" xfId="31581"/>
    <cellStyle name="20% - 輔色2 2 2 21 4 3 3 2 3 2 3" xfId="25557"/>
    <cellStyle name="20% - 輔色2 2 2 21 4 3 3 2 3 3" xfId="16493"/>
    <cellStyle name="20% - 輔色2 2 2 21 4 3 3 2 3 3 2" xfId="28569"/>
    <cellStyle name="20% - 輔色2 2 2 21 4 3 3 2 3 4" xfId="22545"/>
    <cellStyle name="20% - 輔色2 2 2 21 4 3 3 2 4" xfId="7395"/>
    <cellStyle name="20% - 輔色2 2 2 21 4 3 3 2 5" xfId="7842"/>
    <cellStyle name="20% - 輔色2 2 2 21 4 3 3 2 6" xfId="11981"/>
    <cellStyle name="20% - 輔色2 2 2 21 4 3 3 2 6 2" xfId="18005"/>
    <cellStyle name="20% - 輔色2 2 2 21 4 3 3 2 6 2 2" xfId="30081"/>
    <cellStyle name="20% - 輔色2 2 2 21 4 3 3 2 6 3" xfId="24057"/>
    <cellStyle name="20% - 輔色2 2 2 21 4 3 3 2 7" xfId="14993"/>
    <cellStyle name="20% - 輔色2 2 2 21 4 3 3 2 7 2" xfId="27069"/>
    <cellStyle name="20% - 輔色2 2 2 21 4 3 3 2 8" xfId="21045"/>
    <cellStyle name="20% - 輔色2 2 2 21 4 3 3 3" xfId="3676"/>
    <cellStyle name="20% - 輔色2 2 2 21 4 3 3 4" xfId="5485"/>
    <cellStyle name="20% - 輔色2 2 2 21 4 3 3 4 2" xfId="12769"/>
    <cellStyle name="20% - 輔色2 2 2 21 4 3 3 4 2 2" xfId="18793"/>
    <cellStyle name="20% - 輔色2 2 2 21 4 3 3 4 2 2 2" xfId="30869"/>
    <cellStyle name="20% - 輔色2 2 2 21 4 3 3 4 2 3" xfId="24845"/>
    <cellStyle name="20% - 輔色2 2 2 21 4 3 3 4 3" xfId="15781"/>
    <cellStyle name="20% - 輔色2 2 2 21 4 3 3 4 3 2" xfId="27857"/>
    <cellStyle name="20% - 輔色2 2 2 21 4 3 3 4 4" xfId="21833"/>
    <cellStyle name="20% - 輔色2 2 2 21 4 3 3 5" xfId="7394"/>
    <cellStyle name="20% - 輔色2 2 2 21 4 3 3 6" xfId="7843"/>
    <cellStyle name="20% - 輔色2 2 2 21 4 3 3 7" xfId="11269"/>
    <cellStyle name="20% - 輔色2 2 2 21 4 3 3 7 2" xfId="17293"/>
    <cellStyle name="20% - 輔色2 2 2 21 4 3 3 7 2 2" xfId="29369"/>
    <cellStyle name="20% - 輔色2 2 2 21 4 3 3 7 3" xfId="23345"/>
    <cellStyle name="20% - 輔色2 2 2 21 4 3 3 8" xfId="14281"/>
    <cellStyle name="20% - 輔色2 2 2 21 4 3 3 8 2" xfId="26357"/>
    <cellStyle name="20% - 輔色2 2 2 21 4 3 3 9" xfId="20333"/>
    <cellStyle name="20% - 輔色2 2 2 21 4 3 4" xfId="1245"/>
    <cellStyle name="20% - 輔色2 2 2 21 4 3 4 2" xfId="2083"/>
    <cellStyle name="20% - 輔色2 2 2 21 4 3 4 2 2" xfId="3678"/>
    <cellStyle name="20% - 輔色2 2 2 21 4 3 4 2 3" xfId="5985"/>
    <cellStyle name="20% - 輔色2 2 2 21 4 3 4 2 3 2" xfId="13269"/>
    <cellStyle name="20% - 輔色2 2 2 21 4 3 4 2 3 2 2" xfId="19293"/>
    <cellStyle name="20% - 輔色2 2 2 21 4 3 4 2 3 2 2 2" xfId="31369"/>
    <cellStyle name="20% - 輔色2 2 2 21 4 3 4 2 3 2 3" xfId="25345"/>
    <cellStyle name="20% - 輔色2 2 2 21 4 3 4 2 3 3" xfId="16281"/>
    <cellStyle name="20% - 輔色2 2 2 21 4 3 4 2 3 3 2" xfId="28357"/>
    <cellStyle name="20% - 輔色2 2 2 21 4 3 4 2 3 4" xfId="22333"/>
    <cellStyle name="20% - 輔色2 2 2 21 4 3 4 2 4" xfId="7397"/>
    <cellStyle name="20% - 輔色2 2 2 21 4 3 4 2 5" xfId="7837"/>
    <cellStyle name="20% - 輔色2 2 2 21 4 3 4 2 6" xfId="11769"/>
    <cellStyle name="20% - 輔色2 2 2 21 4 3 4 2 6 2" xfId="17793"/>
    <cellStyle name="20% - 輔色2 2 2 21 4 3 4 2 6 2 2" xfId="29869"/>
    <cellStyle name="20% - 輔色2 2 2 21 4 3 4 2 6 3" xfId="23845"/>
    <cellStyle name="20% - 輔色2 2 2 21 4 3 4 2 7" xfId="14781"/>
    <cellStyle name="20% - 輔色2 2 2 21 4 3 4 2 7 2" xfId="26857"/>
    <cellStyle name="20% - 輔色2 2 2 21 4 3 4 2 8" xfId="20833"/>
    <cellStyle name="20% - 輔色2 2 2 21 4 3 4 3" xfId="7838"/>
    <cellStyle name="20% - 輔色2 2 2 21 4 3 5" xfId="2651"/>
    <cellStyle name="20% - 輔色2 2 2 21 4 3 5 2" xfId="3679"/>
    <cellStyle name="20% - 輔色2 2 2 21 4 3 5 3" xfId="7835"/>
    <cellStyle name="20% - 輔色2 2 2 21 4 3 6" xfId="2714"/>
    <cellStyle name="20% - 輔色2 2 2 21 4 3 6 2" xfId="3680"/>
    <cellStyle name="20% - 輔色2 2 2 21 4 3 6 3" xfId="7834"/>
    <cellStyle name="20% - 輔色2 2 2 21 4 3 7" xfId="1583"/>
    <cellStyle name="20% - 輔色2 2 2 21 4 3 7 2" xfId="3681"/>
    <cellStyle name="20% - 輔色2 2 2 21 4 3 7 3" xfId="5486"/>
    <cellStyle name="20% - 輔色2 2 2 21 4 3 7 3 2" xfId="12770"/>
    <cellStyle name="20% - 輔色2 2 2 21 4 3 7 3 2 2" xfId="18794"/>
    <cellStyle name="20% - 輔色2 2 2 21 4 3 7 3 2 2 2" xfId="30870"/>
    <cellStyle name="20% - 輔色2 2 2 21 4 3 7 3 2 3" xfId="24846"/>
    <cellStyle name="20% - 輔色2 2 2 21 4 3 7 3 3" xfId="15782"/>
    <cellStyle name="20% - 輔色2 2 2 21 4 3 7 3 3 2" xfId="27858"/>
    <cellStyle name="20% - 輔色2 2 2 21 4 3 7 3 4" xfId="21834"/>
    <cellStyle name="20% - 輔色2 2 2 21 4 3 7 4" xfId="7400"/>
    <cellStyle name="20% - 輔色2 2 2 21 4 3 7 5" xfId="7832"/>
    <cellStyle name="20% - 輔色2 2 2 21 4 3 7 6" xfId="11270"/>
    <cellStyle name="20% - 輔色2 2 2 21 4 3 7 6 2" xfId="17294"/>
    <cellStyle name="20% - 輔色2 2 2 21 4 3 7 6 2 2" xfId="29370"/>
    <cellStyle name="20% - 輔色2 2 2 21 4 3 7 6 3" xfId="23346"/>
    <cellStyle name="20% - 輔色2 2 2 21 4 3 7 7" xfId="14282"/>
    <cellStyle name="20% - 輔色2 2 2 21 4 3 7 7 2" xfId="26358"/>
    <cellStyle name="20% - 輔色2 2 2 21 4 3 7 8" xfId="20334"/>
    <cellStyle name="20% - 輔色2 2 2 21 4 3 8" xfId="5185"/>
    <cellStyle name="20% - 輔色2 2 2 21 4 3 8 2" xfId="12469"/>
    <cellStyle name="20% - 輔色2 2 2 21 4 3 8 2 2" xfId="18493"/>
    <cellStyle name="20% - 輔色2 2 2 21 4 3 8 2 2 2" xfId="30569"/>
    <cellStyle name="20% - 輔色2 2 2 21 4 3 8 2 3" xfId="24545"/>
    <cellStyle name="20% - 輔色2 2 2 21 4 3 8 3" xfId="15481"/>
    <cellStyle name="20% - 輔色2 2 2 21 4 3 8 3 2" xfId="27557"/>
    <cellStyle name="20% - 輔色2 2 2 21 4 3 8 4" xfId="21533"/>
    <cellStyle name="20% - 輔色2 2 2 21 4 3 9" xfId="7846"/>
    <cellStyle name="20% - 輔色2 2 2 21 4 4" xfId="946"/>
    <cellStyle name="20% - 輔色2 2 2 21 4 4 2" xfId="2082"/>
    <cellStyle name="20% - 輔色2 2 2 21 4 4 2 2" xfId="3683"/>
    <cellStyle name="20% - 輔色2 2 2 21 4 4 2 3" xfId="5984"/>
    <cellStyle name="20% - 輔色2 2 2 21 4 4 2 3 2" xfId="13268"/>
    <cellStyle name="20% - 輔色2 2 2 21 4 4 2 3 2 2" xfId="19292"/>
    <cellStyle name="20% - 輔色2 2 2 21 4 4 2 3 2 2 2" xfId="31368"/>
    <cellStyle name="20% - 輔色2 2 2 21 4 4 2 3 2 3" xfId="25344"/>
    <cellStyle name="20% - 輔色2 2 2 21 4 4 2 3 3" xfId="16280"/>
    <cellStyle name="20% - 輔色2 2 2 21 4 4 2 3 3 2" xfId="28356"/>
    <cellStyle name="20% - 輔色2 2 2 21 4 4 2 3 4" xfId="22332"/>
    <cellStyle name="20% - 輔色2 2 2 21 4 4 2 4" xfId="7402"/>
    <cellStyle name="20% - 輔色2 2 2 21 4 4 2 5" xfId="7828"/>
    <cellStyle name="20% - 輔色2 2 2 21 4 4 2 6" xfId="11768"/>
    <cellStyle name="20% - 輔色2 2 2 21 4 4 2 6 2" xfId="17792"/>
    <cellStyle name="20% - 輔色2 2 2 21 4 4 2 6 2 2" xfId="29868"/>
    <cellStyle name="20% - 輔色2 2 2 21 4 4 2 6 3" xfId="23844"/>
    <cellStyle name="20% - 輔色2 2 2 21 4 4 2 7" xfId="14780"/>
    <cellStyle name="20% - 輔色2 2 2 21 4 4 2 7 2" xfId="26856"/>
    <cellStyle name="20% - 輔色2 2 2 21 4 4 2 8" xfId="20832"/>
    <cellStyle name="20% - 輔色2 2 2 21 4 4 3" xfId="3682"/>
    <cellStyle name="20% - 輔色2 2 2 21 4 4 4" xfId="5335"/>
    <cellStyle name="20% - 輔色2 2 2 21 4 4 4 2" xfId="12619"/>
    <cellStyle name="20% - 輔色2 2 2 21 4 4 4 2 2" xfId="18643"/>
    <cellStyle name="20% - 輔色2 2 2 21 4 4 4 2 2 2" xfId="30719"/>
    <cellStyle name="20% - 輔色2 2 2 21 4 4 4 2 3" xfId="24695"/>
    <cellStyle name="20% - 輔色2 2 2 21 4 4 4 3" xfId="15631"/>
    <cellStyle name="20% - 輔色2 2 2 21 4 4 4 3 2" xfId="27707"/>
    <cellStyle name="20% - 輔色2 2 2 21 4 4 4 4" xfId="21683"/>
    <cellStyle name="20% - 輔色2 2 2 21 4 4 5" xfId="7401"/>
    <cellStyle name="20% - 輔色2 2 2 21 4 4 6" xfId="7829"/>
    <cellStyle name="20% - 輔色2 2 2 21 4 4 7" xfId="11119"/>
    <cellStyle name="20% - 輔色2 2 2 21 4 4 7 2" xfId="17143"/>
    <cellStyle name="20% - 輔色2 2 2 21 4 4 7 2 2" xfId="29219"/>
    <cellStyle name="20% - 輔色2 2 2 21 4 4 7 3" xfId="23195"/>
    <cellStyle name="20% - 輔色2 2 2 21 4 4 8" xfId="14131"/>
    <cellStyle name="20% - 輔色2 2 2 21 4 4 8 2" xfId="26207"/>
    <cellStyle name="20% - 輔色2 2 2 21 4 4 9" xfId="20183"/>
    <cellStyle name="20% - 輔色2 2 2 21 4 5" xfId="2438"/>
    <cellStyle name="20% - 輔色2 2 2 21 4 5 2" xfId="3684"/>
    <cellStyle name="20% - 輔色2 2 2 21 4 5 3" xfId="6340"/>
    <cellStyle name="20% - 輔色2 2 2 21 4 5 3 2" xfId="13624"/>
    <cellStyle name="20% - 輔色2 2 2 21 4 5 3 2 2" xfId="19648"/>
    <cellStyle name="20% - 輔色2 2 2 21 4 5 3 2 2 2" xfId="31724"/>
    <cellStyle name="20% - 輔色2 2 2 21 4 5 3 2 3" xfId="25700"/>
    <cellStyle name="20% - 輔色2 2 2 21 4 5 3 3" xfId="16636"/>
    <cellStyle name="20% - 輔色2 2 2 21 4 5 3 3 2" xfId="28712"/>
    <cellStyle name="20% - 輔色2 2 2 21 4 5 3 4" xfId="22688"/>
    <cellStyle name="20% - 輔色2 2 2 21 4 5 4" xfId="7403"/>
    <cellStyle name="20% - 輔色2 2 2 21 4 5 5" xfId="7827"/>
    <cellStyle name="20% - 輔色2 2 2 21 4 5 6" xfId="12124"/>
    <cellStyle name="20% - 輔色2 2 2 21 4 5 6 2" xfId="18148"/>
    <cellStyle name="20% - 輔色2 2 2 21 4 5 6 2 2" xfId="30224"/>
    <cellStyle name="20% - 輔色2 2 2 21 4 5 6 3" xfId="24200"/>
    <cellStyle name="20% - 輔色2 2 2 21 4 5 7" xfId="15136"/>
    <cellStyle name="20% - 輔色2 2 2 21 4 5 7 2" xfId="27212"/>
    <cellStyle name="20% - 輔色2 2 2 21 4 5 8" xfId="21188"/>
    <cellStyle name="20% - 輔色2 2 2 21 4 6" xfId="2649"/>
    <cellStyle name="20% - 輔色2 2 2 21 4 6 2" xfId="3685"/>
    <cellStyle name="20% - 輔色2 2 2 21 4 6 3" xfId="7825"/>
    <cellStyle name="20% - 輔色2 2 2 21 4 7" xfId="2717"/>
    <cellStyle name="20% - 輔色2 2 2 21 4 7 2" xfId="3686"/>
    <cellStyle name="20% - 輔色2 2 2 21 4 7 3" xfId="7824"/>
    <cellStyle name="20% - 輔色2 2 2 21 4 8" xfId="1733"/>
    <cellStyle name="20% - 輔色2 2 2 21 4 8 2" xfId="3687"/>
    <cellStyle name="20% - 輔色2 2 2 21 4 8 3" xfId="5636"/>
    <cellStyle name="20% - 輔色2 2 2 21 4 8 3 2" xfId="12920"/>
    <cellStyle name="20% - 輔色2 2 2 21 4 8 3 2 2" xfId="18944"/>
    <cellStyle name="20% - 輔色2 2 2 21 4 8 3 2 2 2" xfId="31020"/>
    <cellStyle name="20% - 輔色2 2 2 21 4 8 3 2 3" xfId="24996"/>
    <cellStyle name="20% - 輔色2 2 2 21 4 8 3 3" xfId="15932"/>
    <cellStyle name="20% - 輔色2 2 2 21 4 8 3 3 2" xfId="28008"/>
    <cellStyle name="20% - 輔色2 2 2 21 4 8 3 4" xfId="21984"/>
    <cellStyle name="20% - 輔色2 2 2 21 4 8 4" xfId="7406"/>
    <cellStyle name="20% - 輔色2 2 2 21 4 8 5" xfId="7819"/>
    <cellStyle name="20% - 輔色2 2 2 21 4 8 6" xfId="11420"/>
    <cellStyle name="20% - 輔色2 2 2 21 4 8 6 2" xfId="17444"/>
    <cellStyle name="20% - 輔色2 2 2 21 4 8 6 2 2" xfId="29520"/>
    <cellStyle name="20% - 輔色2 2 2 21 4 8 6 3" xfId="23496"/>
    <cellStyle name="20% - 輔色2 2 2 21 4 8 7" xfId="14432"/>
    <cellStyle name="20% - 輔色2 2 2 21 4 8 7 2" xfId="26508"/>
    <cellStyle name="20% - 輔色2 2 2 21 4 8 8" xfId="20484"/>
    <cellStyle name="20% - 輔色2 2 2 21 4 9" xfId="5035"/>
    <cellStyle name="20% - 輔色2 2 2 21 4 9 2" xfId="12319"/>
    <cellStyle name="20% - 輔色2 2 2 21 4 9 2 2" xfId="18343"/>
    <cellStyle name="20% - 輔色2 2 2 21 4 9 2 2 2" xfId="30419"/>
    <cellStyle name="20% - 輔色2 2 2 21 4 9 2 3" xfId="24395"/>
    <cellStyle name="20% - 輔色2 2 2 21 4 9 3" xfId="15331"/>
    <cellStyle name="20% - 輔色2 2 2 21 4 9 3 2" xfId="27407"/>
    <cellStyle name="20% - 輔色2 2 2 21 4 9 4" xfId="21383"/>
    <cellStyle name="20% - 輔色2 2 2 21 5" xfId="394"/>
    <cellStyle name="20% - 輔色2 2 2 21 5 10" xfId="10869"/>
    <cellStyle name="20% - 輔色2 2 2 21 5 10 2" xfId="16893"/>
    <cellStyle name="20% - 輔色2 2 2 21 5 10 2 2" xfId="28969"/>
    <cellStyle name="20% - 輔色2 2 2 21 5 10 3" xfId="22945"/>
    <cellStyle name="20% - 輔色2 2 2 21 5 11" xfId="13881"/>
    <cellStyle name="20% - 輔色2 2 2 21 5 11 2" xfId="25957"/>
    <cellStyle name="20% - 輔色2 2 2 21 5 12" xfId="19933"/>
    <cellStyle name="20% - 輔色2 2 2 21 5 2" xfId="567"/>
    <cellStyle name="20% - 輔色2 2 2 21 5 2 2" xfId="1248"/>
    <cellStyle name="20% - 輔色2 2 2 21 5 2 2 2" xfId="7813"/>
    <cellStyle name="20% - 輔色2 2 2 21 5 2 3" xfId="7816"/>
    <cellStyle name="20% - 輔色2 2 2 21 5 3" xfId="996"/>
    <cellStyle name="20% - 輔色2 2 2 21 5 3 2" xfId="2195"/>
    <cellStyle name="20% - 輔色2 2 2 21 5 3 2 2" xfId="3689"/>
    <cellStyle name="20% - 輔色2 2 2 21 5 3 2 3" xfId="6097"/>
    <cellStyle name="20% - 輔色2 2 2 21 5 3 2 3 2" xfId="13381"/>
    <cellStyle name="20% - 輔色2 2 2 21 5 3 2 3 2 2" xfId="19405"/>
    <cellStyle name="20% - 輔色2 2 2 21 5 3 2 3 2 2 2" xfId="31481"/>
    <cellStyle name="20% - 輔色2 2 2 21 5 3 2 3 2 3" xfId="25457"/>
    <cellStyle name="20% - 輔色2 2 2 21 5 3 2 3 3" xfId="16393"/>
    <cellStyle name="20% - 輔色2 2 2 21 5 3 2 3 3 2" xfId="28469"/>
    <cellStyle name="20% - 輔色2 2 2 21 5 3 2 3 4" xfId="22445"/>
    <cellStyle name="20% - 輔色2 2 2 21 5 3 2 4" xfId="7411"/>
    <cellStyle name="20% - 輔色2 2 2 21 5 3 2 5" xfId="7811"/>
    <cellStyle name="20% - 輔色2 2 2 21 5 3 2 6" xfId="11881"/>
    <cellStyle name="20% - 輔色2 2 2 21 5 3 2 6 2" xfId="17905"/>
    <cellStyle name="20% - 輔色2 2 2 21 5 3 2 6 2 2" xfId="29981"/>
    <cellStyle name="20% - 輔色2 2 2 21 5 3 2 6 3" xfId="23957"/>
    <cellStyle name="20% - 輔色2 2 2 21 5 3 2 7" xfId="14893"/>
    <cellStyle name="20% - 輔色2 2 2 21 5 3 2 7 2" xfId="26969"/>
    <cellStyle name="20% - 輔色2 2 2 21 5 3 2 8" xfId="20945"/>
    <cellStyle name="20% - 輔色2 2 2 21 5 3 3" xfId="3688"/>
    <cellStyle name="20% - 輔色2 2 2 21 5 3 4" xfId="5385"/>
    <cellStyle name="20% - 輔色2 2 2 21 5 3 4 2" xfId="12669"/>
    <cellStyle name="20% - 輔色2 2 2 21 5 3 4 2 2" xfId="18693"/>
    <cellStyle name="20% - 輔色2 2 2 21 5 3 4 2 2 2" xfId="30769"/>
    <cellStyle name="20% - 輔色2 2 2 21 5 3 4 2 3" xfId="24745"/>
    <cellStyle name="20% - 輔色2 2 2 21 5 3 4 3" xfId="15681"/>
    <cellStyle name="20% - 輔色2 2 2 21 5 3 4 3 2" xfId="27757"/>
    <cellStyle name="20% - 輔色2 2 2 21 5 3 4 4" xfId="21733"/>
    <cellStyle name="20% - 輔色2 2 2 21 5 3 5" xfId="7410"/>
    <cellStyle name="20% - 輔色2 2 2 21 5 3 6" xfId="7812"/>
    <cellStyle name="20% - 輔色2 2 2 21 5 3 7" xfId="11169"/>
    <cellStyle name="20% - 輔色2 2 2 21 5 3 7 2" xfId="17193"/>
    <cellStyle name="20% - 輔色2 2 2 21 5 3 7 2 2" xfId="29269"/>
    <cellStyle name="20% - 輔色2 2 2 21 5 3 7 3" xfId="23245"/>
    <cellStyle name="20% - 輔色2 2 2 21 5 3 8" xfId="14181"/>
    <cellStyle name="20% - 輔色2 2 2 21 5 3 8 2" xfId="26257"/>
    <cellStyle name="20% - 輔色2 2 2 21 5 3 9" xfId="20233"/>
    <cellStyle name="20% - 輔色2 2 2 21 5 4" xfId="1247"/>
    <cellStyle name="20% - 輔色2 2 2 21 5 4 2" xfId="2329"/>
    <cellStyle name="20% - 輔色2 2 2 21 5 4 2 2" xfId="3690"/>
    <cellStyle name="20% - 輔色2 2 2 21 5 4 2 3" xfId="6231"/>
    <cellStyle name="20% - 輔色2 2 2 21 5 4 2 3 2" xfId="13515"/>
    <cellStyle name="20% - 輔色2 2 2 21 5 4 2 3 2 2" xfId="19539"/>
    <cellStyle name="20% - 輔色2 2 2 21 5 4 2 3 2 2 2" xfId="31615"/>
    <cellStyle name="20% - 輔色2 2 2 21 5 4 2 3 2 3" xfId="25591"/>
    <cellStyle name="20% - 輔色2 2 2 21 5 4 2 3 3" xfId="16527"/>
    <cellStyle name="20% - 輔色2 2 2 21 5 4 2 3 3 2" xfId="28603"/>
    <cellStyle name="20% - 輔色2 2 2 21 5 4 2 3 4" xfId="22579"/>
    <cellStyle name="20% - 輔色2 2 2 21 5 4 2 4" xfId="7413"/>
    <cellStyle name="20% - 輔色2 2 2 21 5 4 2 5" xfId="7809"/>
    <cellStyle name="20% - 輔色2 2 2 21 5 4 2 6" xfId="12015"/>
    <cellStyle name="20% - 輔色2 2 2 21 5 4 2 6 2" xfId="18039"/>
    <cellStyle name="20% - 輔色2 2 2 21 5 4 2 6 2 2" xfId="30115"/>
    <cellStyle name="20% - 輔色2 2 2 21 5 4 2 6 3" xfId="24091"/>
    <cellStyle name="20% - 輔色2 2 2 21 5 4 2 7" xfId="15027"/>
    <cellStyle name="20% - 輔色2 2 2 21 5 4 2 7 2" xfId="27103"/>
    <cellStyle name="20% - 輔色2 2 2 21 5 4 2 8" xfId="21079"/>
    <cellStyle name="20% - 輔色2 2 2 21 5 4 3" xfId="7810"/>
    <cellStyle name="20% - 輔色2 2 2 21 5 5" xfId="2652"/>
    <cellStyle name="20% - 輔色2 2 2 21 5 5 2" xfId="3691"/>
    <cellStyle name="20% - 輔色2 2 2 21 5 5 3" xfId="7808"/>
    <cellStyle name="20% - 輔色2 2 2 21 5 6" xfId="2711"/>
    <cellStyle name="20% - 輔色2 2 2 21 5 6 2" xfId="3692"/>
    <cellStyle name="20% - 輔色2 2 2 21 5 6 3" xfId="7807"/>
    <cellStyle name="20% - 輔色2 2 2 21 5 7" xfId="1683"/>
    <cellStyle name="20% - 輔色2 2 2 21 5 7 2" xfId="3693"/>
    <cellStyle name="20% - 輔色2 2 2 21 5 7 3" xfId="5586"/>
    <cellStyle name="20% - 輔色2 2 2 21 5 7 3 2" xfId="12870"/>
    <cellStyle name="20% - 輔色2 2 2 21 5 7 3 2 2" xfId="18894"/>
    <cellStyle name="20% - 輔色2 2 2 21 5 7 3 2 2 2" xfId="30970"/>
    <cellStyle name="20% - 輔色2 2 2 21 5 7 3 2 3" xfId="24946"/>
    <cellStyle name="20% - 輔色2 2 2 21 5 7 3 3" xfId="15882"/>
    <cellStyle name="20% - 輔色2 2 2 21 5 7 3 3 2" xfId="27958"/>
    <cellStyle name="20% - 輔色2 2 2 21 5 7 3 4" xfId="21934"/>
    <cellStyle name="20% - 輔色2 2 2 21 5 7 4" xfId="7416"/>
    <cellStyle name="20% - 輔色2 2 2 21 5 7 5" xfId="7805"/>
    <cellStyle name="20% - 輔色2 2 2 21 5 7 6" xfId="11370"/>
    <cellStyle name="20% - 輔色2 2 2 21 5 7 6 2" xfId="17394"/>
    <cellStyle name="20% - 輔色2 2 2 21 5 7 6 2 2" xfId="29470"/>
    <cellStyle name="20% - 輔色2 2 2 21 5 7 6 3" xfId="23446"/>
    <cellStyle name="20% - 輔色2 2 2 21 5 7 7" xfId="14382"/>
    <cellStyle name="20% - 輔色2 2 2 21 5 7 7 2" xfId="26458"/>
    <cellStyle name="20% - 輔色2 2 2 21 5 7 8" xfId="20434"/>
    <cellStyle name="20% - 輔色2 2 2 21 5 8" xfId="5085"/>
    <cellStyle name="20% - 輔色2 2 2 21 5 8 2" xfId="12369"/>
    <cellStyle name="20% - 輔色2 2 2 21 5 8 2 2" xfId="18393"/>
    <cellStyle name="20% - 輔色2 2 2 21 5 8 2 2 2" xfId="30469"/>
    <cellStyle name="20% - 輔色2 2 2 21 5 8 2 3" xfId="24445"/>
    <cellStyle name="20% - 輔色2 2 2 21 5 8 3" xfId="15381"/>
    <cellStyle name="20% - 輔色2 2 2 21 5 8 3 2" xfId="27457"/>
    <cellStyle name="20% - 輔色2 2 2 21 5 8 4" xfId="21433"/>
    <cellStyle name="20% - 輔色2 2 2 21 5 9" xfId="7818"/>
    <cellStyle name="20% - 輔色2 2 2 21 6" xfId="544"/>
    <cellStyle name="20% - 輔色2 2 2 21 6 2" xfId="1249"/>
    <cellStyle name="20% - 輔色2 2 2 21 6 2 2" xfId="7799"/>
    <cellStyle name="20% - 輔色2 2 2 21 6 3" xfId="7804"/>
    <cellStyle name="20% - 輔色2 2 2 21 7" xfId="846"/>
    <cellStyle name="20% - 輔色2 2 2 21 7 2" xfId="1943"/>
    <cellStyle name="20% - 輔色2 2 2 21 7 2 2" xfId="3695"/>
    <cellStyle name="20% - 輔色2 2 2 21 7 2 3" xfId="5845"/>
    <cellStyle name="20% - 輔色2 2 2 21 7 2 3 2" xfId="13129"/>
    <cellStyle name="20% - 輔色2 2 2 21 7 2 3 2 2" xfId="19153"/>
    <cellStyle name="20% - 輔色2 2 2 21 7 2 3 2 2 2" xfId="31229"/>
    <cellStyle name="20% - 輔色2 2 2 21 7 2 3 2 3" xfId="25205"/>
    <cellStyle name="20% - 輔色2 2 2 21 7 2 3 3" xfId="16141"/>
    <cellStyle name="20% - 輔色2 2 2 21 7 2 3 3 2" xfId="28217"/>
    <cellStyle name="20% - 輔色2 2 2 21 7 2 3 4" xfId="22193"/>
    <cellStyle name="20% - 輔色2 2 2 21 7 2 4" xfId="7420"/>
    <cellStyle name="20% - 輔色2 2 2 21 7 2 5" xfId="7796"/>
    <cellStyle name="20% - 輔色2 2 2 21 7 2 6" xfId="11629"/>
    <cellStyle name="20% - 輔色2 2 2 21 7 2 6 2" xfId="17653"/>
    <cellStyle name="20% - 輔色2 2 2 21 7 2 6 2 2" xfId="29729"/>
    <cellStyle name="20% - 輔色2 2 2 21 7 2 6 3" xfId="23705"/>
    <cellStyle name="20% - 輔色2 2 2 21 7 2 7" xfId="14641"/>
    <cellStyle name="20% - 輔色2 2 2 21 7 2 7 2" xfId="26717"/>
    <cellStyle name="20% - 輔色2 2 2 21 7 2 8" xfId="20693"/>
    <cellStyle name="20% - 輔色2 2 2 21 7 3" xfId="3694"/>
    <cellStyle name="20% - 輔色2 2 2 21 7 4" xfId="5235"/>
    <cellStyle name="20% - 輔色2 2 2 21 7 4 2" xfId="12519"/>
    <cellStyle name="20% - 輔色2 2 2 21 7 4 2 2" xfId="18543"/>
    <cellStyle name="20% - 輔色2 2 2 21 7 4 2 2 2" xfId="30619"/>
    <cellStyle name="20% - 輔色2 2 2 21 7 4 2 3" xfId="24595"/>
    <cellStyle name="20% - 輔色2 2 2 21 7 4 3" xfId="15531"/>
    <cellStyle name="20% - 輔色2 2 2 21 7 4 3 2" xfId="27607"/>
    <cellStyle name="20% - 輔色2 2 2 21 7 4 4" xfId="21583"/>
    <cellStyle name="20% - 輔色2 2 2 21 7 5" xfId="7419"/>
    <cellStyle name="20% - 輔色2 2 2 21 7 6" xfId="7798"/>
    <cellStyle name="20% - 輔色2 2 2 21 7 7" xfId="11019"/>
    <cellStyle name="20% - 輔色2 2 2 21 7 7 2" xfId="17043"/>
    <cellStyle name="20% - 輔色2 2 2 21 7 7 2 2" xfId="29119"/>
    <cellStyle name="20% - 輔色2 2 2 21 7 7 3" xfId="23095"/>
    <cellStyle name="20% - 輔色2 2 2 21 7 8" xfId="14031"/>
    <cellStyle name="20% - 輔色2 2 2 21 7 8 2" xfId="26107"/>
    <cellStyle name="20% - 輔色2 2 2 21 7 9" xfId="20083"/>
    <cellStyle name="20% - 輔色2 2 2 21 8" xfId="2296"/>
    <cellStyle name="20% - 輔色2 2 2 21 8 2" xfId="3696"/>
    <cellStyle name="20% - 輔色2 2 2 21 8 3" xfId="6198"/>
    <cellStyle name="20% - 輔色2 2 2 21 8 3 2" xfId="13482"/>
    <cellStyle name="20% - 輔色2 2 2 21 8 3 2 2" xfId="19506"/>
    <cellStyle name="20% - 輔色2 2 2 21 8 3 2 2 2" xfId="31582"/>
    <cellStyle name="20% - 輔色2 2 2 21 8 3 2 3" xfId="25558"/>
    <cellStyle name="20% - 輔色2 2 2 21 8 3 3" xfId="16494"/>
    <cellStyle name="20% - 輔色2 2 2 21 8 3 3 2" xfId="28570"/>
    <cellStyle name="20% - 輔色2 2 2 21 8 3 4" xfId="22546"/>
    <cellStyle name="20% - 輔色2 2 2 21 8 4" xfId="7421"/>
    <cellStyle name="20% - 輔色2 2 2 21 8 5" xfId="7793"/>
    <cellStyle name="20% - 輔色2 2 2 21 8 6" xfId="11982"/>
    <cellStyle name="20% - 輔色2 2 2 21 8 6 2" xfId="18006"/>
    <cellStyle name="20% - 輔色2 2 2 21 8 6 2 2" xfId="30082"/>
    <cellStyle name="20% - 輔色2 2 2 21 8 6 3" xfId="24058"/>
    <cellStyle name="20% - 輔色2 2 2 21 8 7" xfId="14994"/>
    <cellStyle name="20% - 輔色2 2 2 21 8 7 2" xfId="27070"/>
    <cellStyle name="20% - 輔色2 2 2 21 8 8" xfId="21046"/>
    <cellStyle name="20% - 輔色2 2 2 21 9" xfId="2645"/>
    <cellStyle name="20% - 輔色2 2 2 21 9 2" xfId="3697"/>
    <cellStyle name="20% - 輔色2 2 2 21 9 3" xfId="7792"/>
    <cellStyle name="20% - 輔色2 2 2 22" xfId="82"/>
    <cellStyle name="20% - 輔色2 2 2 22 10" xfId="2708"/>
    <cellStyle name="20% - 輔色2 2 2 22 10 2" xfId="3698"/>
    <cellStyle name="20% - 輔色2 2 2 22 10 3" xfId="7790"/>
    <cellStyle name="20% - 輔色2 2 2 22 11" xfId="1840"/>
    <cellStyle name="20% - 輔色2 2 2 22 11 2" xfId="3699"/>
    <cellStyle name="20% - 輔色2 2 2 22 11 3" xfId="5743"/>
    <cellStyle name="20% - 輔色2 2 2 22 11 3 2" xfId="13027"/>
    <cellStyle name="20% - 輔色2 2 2 22 11 3 2 2" xfId="19051"/>
    <cellStyle name="20% - 輔色2 2 2 22 11 3 2 2 2" xfId="31127"/>
    <cellStyle name="20% - 輔色2 2 2 22 11 3 2 3" xfId="25103"/>
    <cellStyle name="20% - 輔色2 2 2 22 11 3 3" xfId="16039"/>
    <cellStyle name="20% - 輔色2 2 2 22 11 3 3 2" xfId="28115"/>
    <cellStyle name="20% - 輔色2 2 2 22 11 3 4" xfId="22091"/>
    <cellStyle name="20% - 輔色2 2 2 22 11 4" xfId="7425"/>
    <cellStyle name="20% - 輔色2 2 2 22 11 5" xfId="7789"/>
    <cellStyle name="20% - 輔色2 2 2 22 11 6" xfId="11527"/>
    <cellStyle name="20% - 輔色2 2 2 22 11 6 2" xfId="17551"/>
    <cellStyle name="20% - 輔色2 2 2 22 11 6 2 2" xfId="29627"/>
    <cellStyle name="20% - 輔色2 2 2 22 11 6 3" xfId="23603"/>
    <cellStyle name="20% - 輔色2 2 2 22 11 7" xfId="14539"/>
    <cellStyle name="20% - 輔色2 2 2 22 11 7 2" xfId="26615"/>
    <cellStyle name="20% - 輔色2 2 2 22 11 8" xfId="20591"/>
    <cellStyle name="20% - 輔色2 2 2 22 12" xfId="4928"/>
    <cellStyle name="20% - 輔色2 2 2 22 12 2" xfId="12212"/>
    <cellStyle name="20% - 輔色2 2 2 22 12 2 2" xfId="18236"/>
    <cellStyle name="20% - 輔色2 2 2 22 12 2 2 2" xfId="30312"/>
    <cellStyle name="20% - 輔色2 2 2 22 12 2 3" xfId="24288"/>
    <cellStyle name="20% - 輔色2 2 2 22 12 3" xfId="15224"/>
    <cellStyle name="20% - 輔色2 2 2 22 12 3 2" xfId="27300"/>
    <cellStyle name="20% - 輔色2 2 2 22 12 4" xfId="21276"/>
    <cellStyle name="20% - 輔色2 2 2 22 13" xfId="7791"/>
    <cellStyle name="20% - 輔色2 2 2 22 14" xfId="10705"/>
    <cellStyle name="20% - 輔色2 2 2 22 14 2" xfId="16734"/>
    <cellStyle name="20% - 輔色2 2 2 22 14 2 2" xfId="28810"/>
    <cellStyle name="20% - 輔色2 2 2 22 14 3" xfId="22786"/>
    <cellStyle name="20% - 輔色2 2 2 22 15" xfId="13724"/>
    <cellStyle name="20% - 輔色2 2 2 22 15 2" xfId="25800"/>
    <cellStyle name="20% - 輔色2 2 2 22 16" xfId="19776"/>
    <cellStyle name="20% - 輔色2 2 2 22 2" xfId="118"/>
    <cellStyle name="20% - 輔色2 2 2 22 2 2" xfId="7788"/>
    <cellStyle name="20% - 輔色2 2 2 22 3" xfId="175"/>
    <cellStyle name="20% - 輔色2 2 2 22 3 10" xfId="7787"/>
    <cellStyle name="20% - 輔色2 2 2 22 3 11" xfId="10751"/>
    <cellStyle name="20% - 輔色2 2 2 22 3 11 2" xfId="16775"/>
    <cellStyle name="20% - 輔色2 2 2 22 3 11 2 2" xfId="28851"/>
    <cellStyle name="20% - 輔色2 2 2 22 3 11 3" xfId="22827"/>
    <cellStyle name="20% - 輔色2 2 2 22 3 12" xfId="13763"/>
    <cellStyle name="20% - 輔色2 2 2 22 3 12 2" xfId="25839"/>
    <cellStyle name="20% - 輔色2 2 2 22 3 13" xfId="19815"/>
    <cellStyle name="20% - 輔色2 2 2 22 3 2" xfId="278"/>
    <cellStyle name="20% - 輔色2 2 2 22 3 2 2" xfId="572"/>
    <cellStyle name="20% - 輔色2 2 2 22 3 2 2 2" xfId="1250"/>
    <cellStyle name="20% - 輔色2 2 2 22 3 2 2 2 2" xfId="7783"/>
    <cellStyle name="20% - 輔色2 2 2 22 3 2 2 3" xfId="7784"/>
    <cellStyle name="20% - 輔色2 2 2 22 3 2 3" xfId="7786"/>
    <cellStyle name="20% - 輔色2 2 2 22 3 3" xfId="426"/>
    <cellStyle name="20% - 輔色2 2 2 22 3 3 10" xfId="10901"/>
    <cellStyle name="20% - 輔色2 2 2 22 3 3 10 2" xfId="16925"/>
    <cellStyle name="20% - 輔色2 2 2 22 3 3 10 2 2" xfId="29001"/>
    <cellStyle name="20% - 輔色2 2 2 22 3 3 10 3" xfId="22977"/>
    <cellStyle name="20% - 輔色2 2 2 22 3 3 11" xfId="13913"/>
    <cellStyle name="20% - 輔色2 2 2 22 3 3 11 2" xfId="25989"/>
    <cellStyle name="20% - 輔色2 2 2 22 3 3 12" xfId="19965"/>
    <cellStyle name="20% - 輔色2 2 2 22 3 3 2" xfId="526"/>
    <cellStyle name="20% - 輔色2 2 2 22 3 3 2 2" xfId="1252"/>
    <cellStyle name="20% - 輔色2 2 2 22 3 3 2 2 2" xfId="7777"/>
    <cellStyle name="20% - 輔色2 2 2 22 3 3 2 3" xfId="7778"/>
    <cellStyle name="20% - 輔色2 2 2 22 3 3 3" xfId="1028"/>
    <cellStyle name="20% - 輔色2 2 2 22 3 3 3 2" xfId="2227"/>
    <cellStyle name="20% - 輔色2 2 2 22 3 3 3 2 2" xfId="3701"/>
    <cellStyle name="20% - 輔色2 2 2 22 3 3 3 2 3" xfId="6129"/>
    <cellStyle name="20% - 輔色2 2 2 22 3 3 3 2 3 2" xfId="13413"/>
    <cellStyle name="20% - 輔色2 2 2 22 3 3 3 2 3 2 2" xfId="19437"/>
    <cellStyle name="20% - 輔色2 2 2 22 3 3 3 2 3 2 2 2" xfId="31513"/>
    <cellStyle name="20% - 輔色2 2 2 22 3 3 3 2 3 2 3" xfId="25489"/>
    <cellStyle name="20% - 輔色2 2 2 22 3 3 3 2 3 3" xfId="16425"/>
    <cellStyle name="20% - 輔色2 2 2 22 3 3 3 2 3 3 2" xfId="28501"/>
    <cellStyle name="20% - 輔色2 2 2 22 3 3 3 2 3 4" xfId="22477"/>
    <cellStyle name="20% - 輔色2 2 2 22 3 3 3 2 4" xfId="7435"/>
    <cellStyle name="20% - 輔色2 2 2 22 3 3 3 2 5" xfId="7774"/>
    <cellStyle name="20% - 輔色2 2 2 22 3 3 3 2 6" xfId="11913"/>
    <cellStyle name="20% - 輔色2 2 2 22 3 3 3 2 6 2" xfId="17937"/>
    <cellStyle name="20% - 輔色2 2 2 22 3 3 3 2 6 2 2" xfId="30013"/>
    <cellStyle name="20% - 輔色2 2 2 22 3 3 3 2 6 3" xfId="23989"/>
    <cellStyle name="20% - 輔色2 2 2 22 3 3 3 2 7" xfId="14925"/>
    <cellStyle name="20% - 輔色2 2 2 22 3 3 3 2 7 2" xfId="27001"/>
    <cellStyle name="20% - 輔色2 2 2 22 3 3 3 2 8" xfId="20977"/>
    <cellStyle name="20% - 輔色2 2 2 22 3 3 3 3" xfId="3700"/>
    <cellStyle name="20% - 輔色2 2 2 22 3 3 3 4" xfId="5417"/>
    <cellStyle name="20% - 輔色2 2 2 22 3 3 3 4 2" xfId="12701"/>
    <cellStyle name="20% - 輔色2 2 2 22 3 3 3 4 2 2" xfId="18725"/>
    <cellStyle name="20% - 輔色2 2 2 22 3 3 3 4 2 2 2" xfId="30801"/>
    <cellStyle name="20% - 輔色2 2 2 22 3 3 3 4 2 3" xfId="24777"/>
    <cellStyle name="20% - 輔色2 2 2 22 3 3 3 4 3" xfId="15713"/>
    <cellStyle name="20% - 輔色2 2 2 22 3 3 3 4 3 2" xfId="27789"/>
    <cellStyle name="20% - 輔色2 2 2 22 3 3 3 4 4" xfId="21765"/>
    <cellStyle name="20% - 輔色2 2 2 22 3 3 3 5" xfId="7434"/>
    <cellStyle name="20% - 輔色2 2 2 22 3 3 3 6" xfId="7775"/>
    <cellStyle name="20% - 輔色2 2 2 22 3 3 3 7" xfId="11201"/>
    <cellStyle name="20% - 輔色2 2 2 22 3 3 3 7 2" xfId="17225"/>
    <cellStyle name="20% - 輔色2 2 2 22 3 3 3 7 2 2" xfId="29301"/>
    <cellStyle name="20% - 輔色2 2 2 22 3 3 3 7 3" xfId="23277"/>
    <cellStyle name="20% - 輔色2 2 2 22 3 3 3 8" xfId="14213"/>
    <cellStyle name="20% - 輔色2 2 2 22 3 3 3 8 2" xfId="26289"/>
    <cellStyle name="20% - 輔色2 2 2 22 3 3 3 9" xfId="20265"/>
    <cellStyle name="20% - 輔色2 2 2 22 3 3 4" xfId="1251"/>
    <cellStyle name="20% - 輔色2 2 2 22 3 3 4 2" xfId="1957"/>
    <cellStyle name="20% - 輔色2 2 2 22 3 3 4 2 2" xfId="3702"/>
    <cellStyle name="20% - 輔色2 2 2 22 3 3 4 2 3" xfId="5859"/>
    <cellStyle name="20% - 輔色2 2 2 22 3 3 4 2 3 2" xfId="13143"/>
    <cellStyle name="20% - 輔色2 2 2 22 3 3 4 2 3 2 2" xfId="19167"/>
    <cellStyle name="20% - 輔色2 2 2 22 3 3 4 2 3 2 2 2" xfId="31243"/>
    <cellStyle name="20% - 輔色2 2 2 22 3 3 4 2 3 2 3" xfId="25219"/>
    <cellStyle name="20% - 輔色2 2 2 22 3 3 4 2 3 3" xfId="16155"/>
    <cellStyle name="20% - 輔色2 2 2 22 3 3 4 2 3 3 2" xfId="28231"/>
    <cellStyle name="20% - 輔色2 2 2 22 3 3 4 2 3 4" xfId="22207"/>
    <cellStyle name="20% - 輔色2 2 2 22 3 3 4 2 4" xfId="7437"/>
    <cellStyle name="20% - 輔色2 2 2 22 3 3 4 2 5" xfId="7769"/>
    <cellStyle name="20% - 輔色2 2 2 22 3 3 4 2 6" xfId="11643"/>
    <cellStyle name="20% - 輔色2 2 2 22 3 3 4 2 6 2" xfId="17667"/>
    <cellStyle name="20% - 輔色2 2 2 22 3 3 4 2 6 2 2" xfId="29743"/>
    <cellStyle name="20% - 輔色2 2 2 22 3 3 4 2 6 3" xfId="23719"/>
    <cellStyle name="20% - 輔色2 2 2 22 3 3 4 2 7" xfId="14655"/>
    <cellStyle name="20% - 輔色2 2 2 22 3 3 4 2 7 2" xfId="26731"/>
    <cellStyle name="20% - 輔色2 2 2 22 3 3 4 2 8" xfId="20707"/>
    <cellStyle name="20% - 輔色2 2 2 22 3 3 4 3" xfId="7772"/>
    <cellStyle name="20% - 輔色2 2 2 22 3 3 5" xfId="2657"/>
    <cellStyle name="20% - 輔色2 2 2 22 3 3 5 2" xfId="3703"/>
    <cellStyle name="20% - 輔色2 2 2 22 3 3 5 3" xfId="7768"/>
    <cellStyle name="20% - 輔色2 2 2 22 3 3 6" xfId="2703"/>
    <cellStyle name="20% - 輔色2 2 2 22 3 3 6 2" xfId="3704"/>
    <cellStyle name="20% - 輔色2 2 2 22 3 3 6 3" xfId="7767"/>
    <cellStyle name="20% - 輔色2 2 2 22 3 3 7" xfId="1651"/>
    <cellStyle name="20% - 輔色2 2 2 22 3 3 7 2" xfId="3705"/>
    <cellStyle name="20% - 輔色2 2 2 22 3 3 7 3" xfId="5554"/>
    <cellStyle name="20% - 輔色2 2 2 22 3 3 7 3 2" xfId="12838"/>
    <cellStyle name="20% - 輔色2 2 2 22 3 3 7 3 2 2" xfId="18862"/>
    <cellStyle name="20% - 輔色2 2 2 22 3 3 7 3 2 2 2" xfId="30938"/>
    <cellStyle name="20% - 輔色2 2 2 22 3 3 7 3 2 3" xfId="24914"/>
    <cellStyle name="20% - 輔色2 2 2 22 3 3 7 3 3" xfId="15850"/>
    <cellStyle name="20% - 輔色2 2 2 22 3 3 7 3 3 2" xfId="27926"/>
    <cellStyle name="20% - 輔色2 2 2 22 3 3 7 3 4" xfId="21902"/>
    <cellStyle name="20% - 輔色2 2 2 22 3 3 7 4" xfId="7440"/>
    <cellStyle name="20% - 輔色2 2 2 22 3 3 7 5" xfId="7765"/>
    <cellStyle name="20% - 輔色2 2 2 22 3 3 7 6" xfId="11338"/>
    <cellStyle name="20% - 輔色2 2 2 22 3 3 7 6 2" xfId="17362"/>
    <cellStyle name="20% - 輔色2 2 2 22 3 3 7 6 2 2" xfId="29438"/>
    <cellStyle name="20% - 輔色2 2 2 22 3 3 7 6 3" xfId="23414"/>
    <cellStyle name="20% - 輔色2 2 2 22 3 3 7 7" xfId="14350"/>
    <cellStyle name="20% - 輔色2 2 2 22 3 3 7 7 2" xfId="26426"/>
    <cellStyle name="20% - 輔色2 2 2 22 3 3 7 8" xfId="20402"/>
    <cellStyle name="20% - 輔色2 2 2 22 3 3 8" xfId="5117"/>
    <cellStyle name="20% - 輔色2 2 2 22 3 3 8 2" xfId="12401"/>
    <cellStyle name="20% - 輔色2 2 2 22 3 3 8 2 2" xfId="18425"/>
    <cellStyle name="20% - 輔色2 2 2 22 3 3 8 2 2 2" xfId="30501"/>
    <cellStyle name="20% - 輔色2 2 2 22 3 3 8 2 3" xfId="24477"/>
    <cellStyle name="20% - 輔色2 2 2 22 3 3 8 3" xfId="15413"/>
    <cellStyle name="20% - 輔色2 2 2 22 3 3 8 3 2" xfId="27489"/>
    <cellStyle name="20% - 輔色2 2 2 22 3 3 8 4" xfId="21465"/>
    <cellStyle name="20% - 輔色2 2 2 22 3 3 9" xfId="7782"/>
    <cellStyle name="20% - 輔色2 2 2 22 3 4" xfId="878"/>
    <cellStyle name="20% - 輔色2 2 2 22 3 4 2" xfId="2014"/>
    <cellStyle name="20% - 輔色2 2 2 22 3 4 2 2" xfId="3707"/>
    <cellStyle name="20% - 輔色2 2 2 22 3 4 2 3" xfId="5916"/>
    <cellStyle name="20% - 輔色2 2 2 22 3 4 2 3 2" xfId="13200"/>
    <cellStyle name="20% - 輔色2 2 2 22 3 4 2 3 2 2" xfId="19224"/>
    <cellStyle name="20% - 輔色2 2 2 22 3 4 2 3 2 2 2" xfId="31300"/>
    <cellStyle name="20% - 輔色2 2 2 22 3 4 2 3 2 3" xfId="25276"/>
    <cellStyle name="20% - 輔色2 2 2 22 3 4 2 3 3" xfId="16212"/>
    <cellStyle name="20% - 輔色2 2 2 22 3 4 2 3 3 2" xfId="28288"/>
    <cellStyle name="20% - 輔色2 2 2 22 3 4 2 3 4" xfId="22264"/>
    <cellStyle name="20% - 輔色2 2 2 22 3 4 2 4" xfId="7442"/>
    <cellStyle name="20% - 輔色2 2 2 22 3 4 2 5" xfId="7759"/>
    <cellStyle name="20% - 輔色2 2 2 22 3 4 2 6" xfId="11700"/>
    <cellStyle name="20% - 輔色2 2 2 22 3 4 2 6 2" xfId="17724"/>
    <cellStyle name="20% - 輔色2 2 2 22 3 4 2 6 2 2" xfId="29800"/>
    <cellStyle name="20% - 輔色2 2 2 22 3 4 2 6 3" xfId="23776"/>
    <cellStyle name="20% - 輔色2 2 2 22 3 4 2 7" xfId="14712"/>
    <cellStyle name="20% - 輔色2 2 2 22 3 4 2 7 2" xfId="26788"/>
    <cellStyle name="20% - 輔色2 2 2 22 3 4 2 8" xfId="20764"/>
    <cellStyle name="20% - 輔色2 2 2 22 3 4 3" xfId="3706"/>
    <cellStyle name="20% - 輔色2 2 2 22 3 4 4" xfId="5267"/>
    <cellStyle name="20% - 輔色2 2 2 22 3 4 4 2" xfId="12551"/>
    <cellStyle name="20% - 輔色2 2 2 22 3 4 4 2 2" xfId="18575"/>
    <cellStyle name="20% - 輔色2 2 2 22 3 4 4 2 2 2" xfId="30651"/>
    <cellStyle name="20% - 輔色2 2 2 22 3 4 4 2 3" xfId="24627"/>
    <cellStyle name="20% - 輔色2 2 2 22 3 4 4 3" xfId="15563"/>
    <cellStyle name="20% - 輔色2 2 2 22 3 4 4 3 2" xfId="27639"/>
    <cellStyle name="20% - 輔色2 2 2 22 3 4 4 4" xfId="21615"/>
    <cellStyle name="20% - 輔色2 2 2 22 3 4 5" xfId="7441"/>
    <cellStyle name="20% - 輔色2 2 2 22 3 4 6" xfId="7764"/>
    <cellStyle name="20% - 輔色2 2 2 22 3 4 7" xfId="11051"/>
    <cellStyle name="20% - 輔色2 2 2 22 3 4 7 2" xfId="17075"/>
    <cellStyle name="20% - 輔色2 2 2 22 3 4 7 2 2" xfId="29151"/>
    <cellStyle name="20% - 輔色2 2 2 22 3 4 7 3" xfId="23127"/>
    <cellStyle name="20% - 輔色2 2 2 22 3 4 8" xfId="14063"/>
    <cellStyle name="20% - 輔色2 2 2 22 3 4 8 2" xfId="26139"/>
    <cellStyle name="20% - 輔色2 2 2 22 3 4 9" xfId="20115"/>
    <cellStyle name="20% - 輔色2 2 2 22 3 5" xfId="2380"/>
    <cellStyle name="20% - 輔色2 2 2 22 3 5 2" xfId="3708"/>
    <cellStyle name="20% - 輔色2 2 2 22 3 5 3" xfId="6282"/>
    <cellStyle name="20% - 輔色2 2 2 22 3 5 3 2" xfId="13566"/>
    <cellStyle name="20% - 輔色2 2 2 22 3 5 3 2 2" xfId="19590"/>
    <cellStyle name="20% - 輔色2 2 2 22 3 5 3 2 2 2" xfId="31666"/>
    <cellStyle name="20% - 輔色2 2 2 22 3 5 3 2 3" xfId="25642"/>
    <cellStyle name="20% - 輔色2 2 2 22 3 5 3 3" xfId="16578"/>
    <cellStyle name="20% - 輔色2 2 2 22 3 5 3 3 2" xfId="28654"/>
    <cellStyle name="20% - 輔色2 2 2 22 3 5 3 4" xfId="22630"/>
    <cellStyle name="20% - 輔色2 2 2 22 3 5 4" xfId="7443"/>
    <cellStyle name="20% - 輔色2 2 2 22 3 5 5" xfId="7758"/>
    <cellStyle name="20% - 輔色2 2 2 22 3 5 6" xfId="12066"/>
    <cellStyle name="20% - 輔色2 2 2 22 3 5 6 2" xfId="18090"/>
    <cellStyle name="20% - 輔色2 2 2 22 3 5 6 2 2" xfId="30166"/>
    <cellStyle name="20% - 輔色2 2 2 22 3 5 6 3" xfId="24142"/>
    <cellStyle name="20% - 輔色2 2 2 22 3 5 7" xfId="15078"/>
    <cellStyle name="20% - 輔色2 2 2 22 3 5 7 2" xfId="27154"/>
    <cellStyle name="20% - 輔色2 2 2 22 3 5 8" xfId="21130"/>
    <cellStyle name="20% - 輔色2 2 2 22 3 6" xfId="2656"/>
    <cellStyle name="20% - 輔色2 2 2 22 3 6 2" xfId="3709"/>
    <cellStyle name="20% - 輔色2 2 2 22 3 6 3" xfId="7756"/>
    <cellStyle name="20% - 輔色2 2 2 22 3 7" xfId="2706"/>
    <cellStyle name="20% - 輔色2 2 2 22 3 7 2" xfId="3710"/>
    <cellStyle name="20% - 輔色2 2 2 22 3 7 3" xfId="7753"/>
    <cellStyle name="20% - 輔色2 2 2 22 3 8" xfId="1801"/>
    <cellStyle name="20% - 輔色2 2 2 22 3 8 2" xfId="3711"/>
    <cellStyle name="20% - 輔色2 2 2 22 3 8 3" xfId="5704"/>
    <cellStyle name="20% - 輔色2 2 2 22 3 8 3 2" xfId="12988"/>
    <cellStyle name="20% - 輔色2 2 2 22 3 8 3 2 2" xfId="19012"/>
    <cellStyle name="20% - 輔色2 2 2 22 3 8 3 2 2 2" xfId="31088"/>
    <cellStyle name="20% - 輔色2 2 2 22 3 8 3 2 3" xfId="25064"/>
    <cellStyle name="20% - 輔色2 2 2 22 3 8 3 3" xfId="16000"/>
    <cellStyle name="20% - 輔色2 2 2 22 3 8 3 3 2" xfId="28076"/>
    <cellStyle name="20% - 輔色2 2 2 22 3 8 3 4" xfId="22052"/>
    <cellStyle name="20% - 輔色2 2 2 22 3 8 4" xfId="7446"/>
    <cellStyle name="20% - 輔色2 2 2 22 3 8 5" xfId="7752"/>
    <cellStyle name="20% - 輔色2 2 2 22 3 8 6" xfId="11488"/>
    <cellStyle name="20% - 輔色2 2 2 22 3 8 6 2" xfId="17512"/>
    <cellStyle name="20% - 輔色2 2 2 22 3 8 6 2 2" xfId="29588"/>
    <cellStyle name="20% - 輔色2 2 2 22 3 8 6 3" xfId="23564"/>
    <cellStyle name="20% - 輔色2 2 2 22 3 8 7" xfId="14500"/>
    <cellStyle name="20% - 輔色2 2 2 22 3 8 7 2" xfId="26576"/>
    <cellStyle name="20% - 輔色2 2 2 22 3 8 8" xfId="20552"/>
    <cellStyle name="20% - 輔色2 2 2 22 3 9" xfId="4967"/>
    <cellStyle name="20% - 輔色2 2 2 22 3 9 2" xfId="12251"/>
    <cellStyle name="20% - 輔色2 2 2 22 3 9 2 2" xfId="18275"/>
    <cellStyle name="20% - 輔色2 2 2 22 3 9 2 2 2" xfId="30351"/>
    <cellStyle name="20% - 輔色2 2 2 22 3 9 2 3" xfId="24327"/>
    <cellStyle name="20% - 輔色2 2 2 22 3 9 3" xfId="15263"/>
    <cellStyle name="20% - 輔色2 2 2 22 3 9 3 2" xfId="27339"/>
    <cellStyle name="20% - 輔色2 2 2 22 3 9 4" xfId="21315"/>
    <cellStyle name="20% - 輔色2 2 2 22 4" xfId="236"/>
    <cellStyle name="20% - 輔色2 2 2 22 4 10" xfId="7751"/>
    <cellStyle name="20% - 輔色2 2 2 22 4 11" xfId="10812"/>
    <cellStyle name="20% - 輔色2 2 2 22 4 11 2" xfId="16836"/>
    <cellStyle name="20% - 輔色2 2 2 22 4 11 2 2" xfId="28912"/>
    <cellStyle name="20% - 輔色2 2 2 22 4 11 3" xfId="22888"/>
    <cellStyle name="20% - 輔色2 2 2 22 4 12" xfId="13824"/>
    <cellStyle name="20% - 輔色2 2 2 22 4 12 2" xfId="25900"/>
    <cellStyle name="20% - 輔色2 2 2 22 4 13" xfId="19876"/>
    <cellStyle name="20% - 輔色2 2 2 22 4 2" xfId="279"/>
    <cellStyle name="20% - 輔色2 2 2 22 4 2 2" xfId="573"/>
    <cellStyle name="20% - 輔色2 2 2 22 4 2 2 2" xfId="1253"/>
    <cellStyle name="20% - 輔色2 2 2 22 4 2 2 2 2" xfId="7748"/>
    <cellStyle name="20% - 輔色2 2 2 22 4 2 2 3" xfId="7749"/>
    <cellStyle name="20% - 輔色2 2 2 22 4 2 3" xfId="7750"/>
    <cellStyle name="20% - 輔色2 2 2 22 4 3" xfId="487"/>
    <cellStyle name="20% - 輔色2 2 2 22 4 3 10" xfId="10962"/>
    <cellStyle name="20% - 輔色2 2 2 22 4 3 10 2" xfId="16986"/>
    <cellStyle name="20% - 輔色2 2 2 22 4 3 10 2 2" xfId="29062"/>
    <cellStyle name="20% - 輔色2 2 2 22 4 3 10 3" xfId="23038"/>
    <cellStyle name="20% - 輔色2 2 2 22 4 3 11" xfId="13974"/>
    <cellStyle name="20% - 輔色2 2 2 22 4 3 11 2" xfId="26050"/>
    <cellStyle name="20% - 輔色2 2 2 22 4 3 12" xfId="20026"/>
    <cellStyle name="20% - 輔色2 2 2 22 4 3 2" xfId="525"/>
    <cellStyle name="20% - 輔色2 2 2 22 4 3 2 2" xfId="1255"/>
    <cellStyle name="20% - 輔色2 2 2 22 4 3 2 2 2" xfId="7744"/>
    <cellStyle name="20% - 輔色2 2 2 22 4 3 2 3" xfId="7745"/>
    <cellStyle name="20% - 輔色2 2 2 22 4 3 3" xfId="1089"/>
    <cellStyle name="20% - 輔色2 2 2 22 4 3 3 2" xfId="2288"/>
    <cellStyle name="20% - 輔色2 2 2 22 4 3 3 2 2" xfId="3713"/>
    <cellStyle name="20% - 輔色2 2 2 22 4 3 3 2 3" xfId="6190"/>
    <cellStyle name="20% - 輔色2 2 2 22 4 3 3 2 3 2" xfId="13474"/>
    <cellStyle name="20% - 輔色2 2 2 22 4 3 3 2 3 2 2" xfId="19498"/>
    <cellStyle name="20% - 輔色2 2 2 22 4 3 3 2 3 2 2 2" xfId="31574"/>
    <cellStyle name="20% - 輔色2 2 2 22 4 3 3 2 3 2 3" xfId="25550"/>
    <cellStyle name="20% - 輔色2 2 2 22 4 3 3 2 3 3" xfId="16486"/>
    <cellStyle name="20% - 輔色2 2 2 22 4 3 3 2 3 3 2" xfId="28562"/>
    <cellStyle name="20% - 輔色2 2 2 22 4 3 3 2 3 4" xfId="22538"/>
    <cellStyle name="20% - 輔色2 2 2 22 4 3 3 2 4" xfId="7455"/>
    <cellStyle name="20% - 輔色2 2 2 22 4 3 3 2 5" xfId="7738"/>
    <cellStyle name="20% - 輔色2 2 2 22 4 3 3 2 6" xfId="11974"/>
    <cellStyle name="20% - 輔色2 2 2 22 4 3 3 2 6 2" xfId="17998"/>
    <cellStyle name="20% - 輔色2 2 2 22 4 3 3 2 6 2 2" xfId="30074"/>
    <cellStyle name="20% - 輔色2 2 2 22 4 3 3 2 6 3" xfId="24050"/>
    <cellStyle name="20% - 輔色2 2 2 22 4 3 3 2 7" xfId="14986"/>
    <cellStyle name="20% - 輔色2 2 2 22 4 3 3 2 7 2" xfId="27062"/>
    <cellStyle name="20% - 輔色2 2 2 22 4 3 3 2 8" xfId="21038"/>
    <cellStyle name="20% - 輔色2 2 2 22 4 3 3 3" xfId="3712"/>
    <cellStyle name="20% - 輔色2 2 2 22 4 3 3 4" xfId="5478"/>
    <cellStyle name="20% - 輔色2 2 2 22 4 3 3 4 2" xfId="12762"/>
    <cellStyle name="20% - 輔色2 2 2 22 4 3 3 4 2 2" xfId="18786"/>
    <cellStyle name="20% - 輔色2 2 2 22 4 3 3 4 2 2 2" xfId="30862"/>
    <cellStyle name="20% - 輔色2 2 2 22 4 3 3 4 2 3" xfId="24838"/>
    <cellStyle name="20% - 輔色2 2 2 22 4 3 3 4 3" xfId="15774"/>
    <cellStyle name="20% - 輔色2 2 2 22 4 3 3 4 3 2" xfId="27850"/>
    <cellStyle name="20% - 輔色2 2 2 22 4 3 3 4 4" xfId="21826"/>
    <cellStyle name="20% - 輔色2 2 2 22 4 3 3 5" xfId="7454"/>
    <cellStyle name="20% - 輔色2 2 2 22 4 3 3 6" xfId="7739"/>
    <cellStyle name="20% - 輔色2 2 2 22 4 3 3 7" xfId="11262"/>
    <cellStyle name="20% - 輔色2 2 2 22 4 3 3 7 2" xfId="17286"/>
    <cellStyle name="20% - 輔色2 2 2 22 4 3 3 7 2 2" xfId="29362"/>
    <cellStyle name="20% - 輔色2 2 2 22 4 3 3 7 3" xfId="23338"/>
    <cellStyle name="20% - 輔色2 2 2 22 4 3 3 8" xfId="14274"/>
    <cellStyle name="20% - 輔色2 2 2 22 4 3 3 8 2" xfId="26350"/>
    <cellStyle name="20% - 輔色2 2 2 22 4 3 3 9" xfId="20326"/>
    <cellStyle name="20% - 輔色2 2 2 22 4 3 4" xfId="1254"/>
    <cellStyle name="20% - 輔色2 2 2 22 4 3 4 2" xfId="2435"/>
    <cellStyle name="20% - 輔色2 2 2 22 4 3 4 2 2" xfId="3714"/>
    <cellStyle name="20% - 輔色2 2 2 22 4 3 4 2 3" xfId="6337"/>
    <cellStyle name="20% - 輔色2 2 2 22 4 3 4 2 3 2" xfId="13621"/>
    <cellStyle name="20% - 輔色2 2 2 22 4 3 4 2 3 2 2" xfId="19645"/>
    <cellStyle name="20% - 輔色2 2 2 22 4 3 4 2 3 2 2 2" xfId="31721"/>
    <cellStyle name="20% - 輔色2 2 2 22 4 3 4 2 3 2 3" xfId="25697"/>
    <cellStyle name="20% - 輔色2 2 2 22 4 3 4 2 3 3" xfId="16633"/>
    <cellStyle name="20% - 輔色2 2 2 22 4 3 4 2 3 3 2" xfId="28709"/>
    <cellStyle name="20% - 輔色2 2 2 22 4 3 4 2 3 4" xfId="22685"/>
    <cellStyle name="20% - 輔色2 2 2 22 4 3 4 2 4" xfId="7457"/>
    <cellStyle name="20% - 輔色2 2 2 22 4 3 4 2 5" xfId="7733"/>
    <cellStyle name="20% - 輔色2 2 2 22 4 3 4 2 6" xfId="12121"/>
    <cellStyle name="20% - 輔色2 2 2 22 4 3 4 2 6 2" xfId="18145"/>
    <cellStyle name="20% - 輔色2 2 2 22 4 3 4 2 6 2 2" xfId="30221"/>
    <cellStyle name="20% - 輔色2 2 2 22 4 3 4 2 6 3" xfId="24197"/>
    <cellStyle name="20% - 輔色2 2 2 22 4 3 4 2 7" xfId="15133"/>
    <cellStyle name="20% - 輔色2 2 2 22 4 3 4 2 7 2" xfId="27209"/>
    <cellStyle name="20% - 輔色2 2 2 22 4 3 4 2 8" xfId="21185"/>
    <cellStyle name="20% - 輔色2 2 2 22 4 3 4 3" xfId="7736"/>
    <cellStyle name="20% - 輔色2 2 2 22 4 3 5" xfId="2661"/>
    <cellStyle name="20% - 輔色2 2 2 22 4 3 5 2" xfId="3715"/>
    <cellStyle name="20% - 輔色2 2 2 22 4 3 5 3" xfId="7732"/>
    <cellStyle name="20% - 輔色2 2 2 22 4 3 6" xfId="2698"/>
    <cellStyle name="20% - 輔色2 2 2 22 4 3 6 2" xfId="3716"/>
    <cellStyle name="20% - 輔色2 2 2 22 4 3 6 3" xfId="7731"/>
    <cellStyle name="20% - 輔色2 2 2 22 4 3 7" xfId="1590"/>
    <cellStyle name="20% - 輔色2 2 2 22 4 3 7 2" xfId="3717"/>
    <cellStyle name="20% - 輔色2 2 2 22 4 3 7 3" xfId="5493"/>
    <cellStyle name="20% - 輔色2 2 2 22 4 3 7 3 2" xfId="12777"/>
    <cellStyle name="20% - 輔色2 2 2 22 4 3 7 3 2 2" xfId="18801"/>
    <cellStyle name="20% - 輔色2 2 2 22 4 3 7 3 2 2 2" xfId="30877"/>
    <cellStyle name="20% - 輔色2 2 2 22 4 3 7 3 2 3" xfId="24853"/>
    <cellStyle name="20% - 輔色2 2 2 22 4 3 7 3 3" xfId="15789"/>
    <cellStyle name="20% - 輔色2 2 2 22 4 3 7 3 3 2" xfId="27865"/>
    <cellStyle name="20% - 輔色2 2 2 22 4 3 7 3 4" xfId="21841"/>
    <cellStyle name="20% - 輔色2 2 2 22 4 3 7 4" xfId="7460"/>
    <cellStyle name="20% - 輔色2 2 2 22 4 3 7 5" xfId="7730"/>
    <cellStyle name="20% - 輔色2 2 2 22 4 3 7 6" xfId="11277"/>
    <cellStyle name="20% - 輔色2 2 2 22 4 3 7 6 2" xfId="17301"/>
    <cellStyle name="20% - 輔色2 2 2 22 4 3 7 6 2 2" xfId="29377"/>
    <cellStyle name="20% - 輔色2 2 2 22 4 3 7 6 3" xfId="23353"/>
    <cellStyle name="20% - 輔色2 2 2 22 4 3 7 7" xfId="14289"/>
    <cellStyle name="20% - 輔色2 2 2 22 4 3 7 7 2" xfId="26365"/>
    <cellStyle name="20% - 輔色2 2 2 22 4 3 7 8" xfId="20341"/>
    <cellStyle name="20% - 輔色2 2 2 22 4 3 8" xfId="5178"/>
    <cellStyle name="20% - 輔色2 2 2 22 4 3 8 2" xfId="12462"/>
    <cellStyle name="20% - 輔色2 2 2 22 4 3 8 2 2" xfId="18486"/>
    <cellStyle name="20% - 輔色2 2 2 22 4 3 8 2 2 2" xfId="30562"/>
    <cellStyle name="20% - 輔色2 2 2 22 4 3 8 2 3" xfId="24538"/>
    <cellStyle name="20% - 輔色2 2 2 22 4 3 8 3" xfId="15474"/>
    <cellStyle name="20% - 輔色2 2 2 22 4 3 8 3 2" xfId="27550"/>
    <cellStyle name="20% - 輔色2 2 2 22 4 3 8 4" xfId="21526"/>
    <cellStyle name="20% - 輔色2 2 2 22 4 3 9" xfId="7747"/>
    <cellStyle name="20% - 輔色2 2 2 22 4 4" xfId="939"/>
    <cellStyle name="20% - 輔色2 2 2 22 4 4 2" xfId="2075"/>
    <cellStyle name="20% - 輔色2 2 2 22 4 4 2 2" xfId="3719"/>
    <cellStyle name="20% - 輔色2 2 2 22 4 4 2 3" xfId="5977"/>
    <cellStyle name="20% - 輔色2 2 2 22 4 4 2 3 2" xfId="13261"/>
    <cellStyle name="20% - 輔色2 2 2 22 4 4 2 3 2 2" xfId="19285"/>
    <cellStyle name="20% - 輔色2 2 2 22 4 4 2 3 2 2 2" xfId="31361"/>
    <cellStyle name="20% - 輔色2 2 2 22 4 4 2 3 2 3" xfId="25337"/>
    <cellStyle name="20% - 輔色2 2 2 22 4 4 2 3 3" xfId="16273"/>
    <cellStyle name="20% - 輔色2 2 2 22 4 4 2 3 3 2" xfId="28349"/>
    <cellStyle name="20% - 輔色2 2 2 22 4 4 2 3 4" xfId="22325"/>
    <cellStyle name="20% - 輔色2 2 2 22 4 4 2 4" xfId="7462"/>
    <cellStyle name="20% - 輔色2 2 2 22 4 4 2 5" xfId="7728"/>
    <cellStyle name="20% - 輔色2 2 2 22 4 4 2 6" xfId="11761"/>
    <cellStyle name="20% - 輔色2 2 2 22 4 4 2 6 2" xfId="17785"/>
    <cellStyle name="20% - 輔色2 2 2 22 4 4 2 6 2 2" xfId="29861"/>
    <cellStyle name="20% - 輔色2 2 2 22 4 4 2 6 3" xfId="23837"/>
    <cellStyle name="20% - 輔色2 2 2 22 4 4 2 7" xfId="14773"/>
    <cellStyle name="20% - 輔色2 2 2 22 4 4 2 7 2" xfId="26849"/>
    <cellStyle name="20% - 輔色2 2 2 22 4 4 2 8" xfId="20825"/>
    <cellStyle name="20% - 輔色2 2 2 22 4 4 3" xfId="3718"/>
    <cellStyle name="20% - 輔色2 2 2 22 4 4 4" xfId="5328"/>
    <cellStyle name="20% - 輔色2 2 2 22 4 4 4 2" xfId="12612"/>
    <cellStyle name="20% - 輔色2 2 2 22 4 4 4 2 2" xfId="18636"/>
    <cellStyle name="20% - 輔色2 2 2 22 4 4 4 2 2 2" xfId="30712"/>
    <cellStyle name="20% - 輔色2 2 2 22 4 4 4 2 3" xfId="24688"/>
    <cellStyle name="20% - 輔色2 2 2 22 4 4 4 3" xfId="15624"/>
    <cellStyle name="20% - 輔色2 2 2 22 4 4 4 3 2" xfId="27700"/>
    <cellStyle name="20% - 輔色2 2 2 22 4 4 4 4" xfId="21676"/>
    <cellStyle name="20% - 輔色2 2 2 22 4 4 5" xfId="7461"/>
    <cellStyle name="20% - 輔色2 2 2 22 4 4 6" xfId="7729"/>
    <cellStyle name="20% - 輔色2 2 2 22 4 4 7" xfId="11112"/>
    <cellStyle name="20% - 輔色2 2 2 22 4 4 7 2" xfId="17136"/>
    <cellStyle name="20% - 輔色2 2 2 22 4 4 7 2 2" xfId="29212"/>
    <cellStyle name="20% - 輔色2 2 2 22 4 4 7 3" xfId="23188"/>
    <cellStyle name="20% - 輔色2 2 2 22 4 4 8" xfId="14124"/>
    <cellStyle name="20% - 輔色2 2 2 22 4 4 8 2" xfId="26200"/>
    <cellStyle name="20% - 輔色2 2 2 22 4 4 9" xfId="20176"/>
    <cellStyle name="20% - 輔色2 2 2 22 4 5" xfId="2115"/>
    <cellStyle name="20% - 輔色2 2 2 22 4 5 2" xfId="3720"/>
    <cellStyle name="20% - 輔色2 2 2 22 4 5 3" xfId="6017"/>
    <cellStyle name="20% - 輔色2 2 2 22 4 5 3 2" xfId="13301"/>
    <cellStyle name="20% - 輔色2 2 2 22 4 5 3 2 2" xfId="19325"/>
    <cellStyle name="20% - 輔色2 2 2 22 4 5 3 2 2 2" xfId="31401"/>
    <cellStyle name="20% - 輔色2 2 2 22 4 5 3 2 3" xfId="25377"/>
    <cellStyle name="20% - 輔色2 2 2 22 4 5 3 3" xfId="16313"/>
    <cellStyle name="20% - 輔色2 2 2 22 4 5 3 3 2" xfId="28389"/>
    <cellStyle name="20% - 輔色2 2 2 22 4 5 3 4" xfId="22365"/>
    <cellStyle name="20% - 輔色2 2 2 22 4 5 4" xfId="7463"/>
    <cellStyle name="20% - 輔色2 2 2 22 4 5 5" xfId="7727"/>
    <cellStyle name="20% - 輔色2 2 2 22 4 5 6" xfId="11801"/>
    <cellStyle name="20% - 輔色2 2 2 22 4 5 6 2" xfId="17825"/>
    <cellStyle name="20% - 輔色2 2 2 22 4 5 6 2 2" xfId="29901"/>
    <cellStyle name="20% - 輔色2 2 2 22 4 5 6 3" xfId="23877"/>
    <cellStyle name="20% - 輔色2 2 2 22 4 5 7" xfId="14813"/>
    <cellStyle name="20% - 輔色2 2 2 22 4 5 7 2" xfId="26889"/>
    <cellStyle name="20% - 輔色2 2 2 22 4 5 8" xfId="20865"/>
    <cellStyle name="20% - 輔色2 2 2 22 4 6" xfId="2659"/>
    <cellStyle name="20% - 輔色2 2 2 22 4 6 2" xfId="3721"/>
    <cellStyle name="20% - 輔色2 2 2 22 4 6 3" xfId="7726"/>
    <cellStyle name="20% - 輔色2 2 2 22 4 7" xfId="2701"/>
    <cellStyle name="20% - 輔色2 2 2 22 4 7 2" xfId="3722"/>
    <cellStyle name="20% - 輔色2 2 2 22 4 7 3" xfId="7724"/>
    <cellStyle name="20% - 輔色2 2 2 22 4 8" xfId="1740"/>
    <cellStyle name="20% - 輔色2 2 2 22 4 8 2" xfId="3723"/>
    <cellStyle name="20% - 輔色2 2 2 22 4 8 3" xfId="5643"/>
    <cellStyle name="20% - 輔色2 2 2 22 4 8 3 2" xfId="12927"/>
    <cellStyle name="20% - 輔色2 2 2 22 4 8 3 2 2" xfId="18951"/>
    <cellStyle name="20% - 輔色2 2 2 22 4 8 3 2 2 2" xfId="31027"/>
    <cellStyle name="20% - 輔色2 2 2 22 4 8 3 2 3" xfId="25003"/>
    <cellStyle name="20% - 輔色2 2 2 22 4 8 3 3" xfId="15939"/>
    <cellStyle name="20% - 輔色2 2 2 22 4 8 3 3 2" xfId="28015"/>
    <cellStyle name="20% - 輔色2 2 2 22 4 8 3 4" xfId="21991"/>
    <cellStyle name="20% - 輔色2 2 2 22 4 8 4" xfId="7466"/>
    <cellStyle name="20% - 輔色2 2 2 22 4 8 5" xfId="7723"/>
    <cellStyle name="20% - 輔色2 2 2 22 4 8 6" xfId="11427"/>
    <cellStyle name="20% - 輔色2 2 2 22 4 8 6 2" xfId="17451"/>
    <cellStyle name="20% - 輔色2 2 2 22 4 8 6 2 2" xfId="29527"/>
    <cellStyle name="20% - 輔色2 2 2 22 4 8 6 3" xfId="23503"/>
    <cellStyle name="20% - 輔色2 2 2 22 4 8 7" xfId="14439"/>
    <cellStyle name="20% - 輔色2 2 2 22 4 8 7 2" xfId="26515"/>
    <cellStyle name="20% - 輔色2 2 2 22 4 8 8" xfId="20491"/>
    <cellStyle name="20% - 輔色2 2 2 22 4 9" xfId="5028"/>
    <cellStyle name="20% - 輔色2 2 2 22 4 9 2" xfId="12312"/>
    <cellStyle name="20% - 輔色2 2 2 22 4 9 2 2" xfId="18336"/>
    <cellStyle name="20% - 輔色2 2 2 22 4 9 2 2 2" xfId="30412"/>
    <cellStyle name="20% - 輔色2 2 2 22 4 9 2 3" xfId="24388"/>
    <cellStyle name="20% - 輔色2 2 2 22 4 9 3" xfId="15324"/>
    <cellStyle name="20% - 輔色2 2 2 22 4 9 3 2" xfId="27400"/>
    <cellStyle name="20% - 輔色2 2 2 22 4 9 4" xfId="21376"/>
    <cellStyle name="20% - 輔色2 2 2 22 5" xfId="387"/>
    <cellStyle name="20% - 輔色2 2 2 22 5 10" xfId="10862"/>
    <cellStyle name="20% - 輔色2 2 2 22 5 10 2" xfId="16886"/>
    <cellStyle name="20% - 輔色2 2 2 22 5 10 2 2" xfId="28962"/>
    <cellStyle name="20% - 輔色2 2 2 22 5 10 3" xfId="22938"/>
    <cellStyle name="20% - 輔色2 2 2 22 5 11" xfId="13874"/>
    <cellStyle name="20% - 輔色2 2 2 22 5 11 2" xfId="25950"/>
    <cellStyle name="20% - 輔色2 2 2 22 5 12" xfId="19926"/>
    <cellStyle name="20% - 輔色2 2 2 22 5 2" xfId="570"/>
    <cellStyle name="20% - 輔色2 2 2 22 5 2 2" xfId="1257"/>
    <cellStyle name="20% - 輔色2 2 2 22 5 2 2 2" xfId="7717"/>
    <cellStyle name="20% - 輔色2 2 2 22 5 2 3" xfId="7718"/>
    <cellStyle name="20% - 輔色2 2 2 22 5 3" xfId="989"/>
    <cellStyle name="20% - 輔色2 2 2 22 5 3 2" xfId="2188"/>
    <cellStyle name="20% - 輔色2 2 2 22 5 3 2 2" xfId="3725"/>
    <cellStyle name="20% - 輔色2 2 2 22 5 3 2 3" xfId="6090"/>
    <cellStyle name="20% - 輔色2 2 2 22 5 3 2 3 2" xfId="13374"/>
    <cellStyle name="20% - 輔色2 2 2 22 5 3 2 3 2 2" xfId="19398"/>
    <cellStyle name="20% - 輔色2 2 2 22 5 3 2 3 2 2 2" xfId="31474"/>
    <cellStyle name="20% - 輔色2 2 2 22 5 3 2 3 2 3" xfId="25450"/>
    <cellStyle name="20% - 輔色2 2 2 22 5 3 2 3 3" xfId="16386"/>
    <cellStyle name="20% - 輔色2 2 2 22 5 3 2 3 3 2" xfId="28462"/>
    <cellStyle name="20% - 輔色2 2 2 22 5 3 2 3 4" xfId="22438"/>
    <cellStyle name="20% - 輔色2 2 2 22 5 3 2 4" xfId="7471"/>
    <cellStyle name="20% - 輔色2 2 2 22 5 3 2 5" xfId="7714"/>
    <cellStyle name="20% - 輔色2 2 2 22 5 3 2 6" xfId="11874"/>
    <cellStyle name="20% - 輔色2 2 2 22 5 3 2 6 2" xfId="17898"/>
    <cellStyle name="20% - 輔色2 2 2 22 5 3 2 6 2 2" xfId="29974"/>
    <cellStyle name="20% - 輔色2 2 2 22 5 3 2 6 3" xfId="23950"/>
    <cellStyle name="20% - 輔色2 2 2 22 5 3 2 7" xfId="14886"/>
    <cellStyle name="20% - 輔色2 2 2 22 5 3 2 7 2" xfId="26962"/>
    <cellStyle name="20% - 輔色2 2 2 22 5 3 2 8" xfId="20938"/>
    <cellStyle name="20% - 輔色2 2 2 22 5 3 3" xfId="3724"/>
    <cellStyle name="20% - 輔色2 2 2 22 5 3 4" xfId="5378"/>
    <cellStyle name="20% - 輔色2 2 2 22 5 3 4 2" xfId="12662"/>
    <cellStyle name="20% - 輔色2 2 2 22 5 3 4 2 2" xfId="18686"/>
    <cellStyle name="20% - 輔色2 2 2 22 5 3 4 2 2 2" xfId="30762"/>
    <cellStyle name="20% - 輔色2 2 2 22 5 3 4 2 3" xfId="24738"/>
    <cellStyle name="20% - 輔色2 2 2 22 5 3 4 3" xfId="15674"/>
    <cellStyle name="20% - 輔色2 2 2 22 5 3 4 3 2" xfId="27750"/>
    <cellStyle name="20% - 輔色2 2 2 22 5 3 4 4" xfId="21726"/>
    <cellStyle name="20% - 輔色2 2 2 22 5 3 5" xfId="7470"/>
    <cellStyle name="20% - 輔色2 2 2 22 5 3 6" xfId="7715"/>
    <cellStyle name="20% - 輔色2 2 2 22 5 3 7" xfId="11162"/>
    <cellStyle name="20% - 輔色2 2 2 22 5 3 7 2" xfId="17186"/>
    <cellStyle name="20% - 輔色2 2 2 22 5 3 7 2 2" xfId="29262"/>
    <cellStyle name="20% - 輔色2 2 2 22 5 3 7 3" xfId="23238"/>
    <cellStyle name="20% - 輔色2 2 2 22 5 3 8" xfId="14174"/>
    <cellStyle name="20% - 輔色2 2 2 22 5 3 8 2" xfId="26250"/>
    <cellStyle name="20% - 輔色2 2 2 22 5 3 9" xfId="20226"/>
    <cellStyle name="20% - 輔色2 2 2 22 5 4" xfId="1256"/>
    <cellStyle name="20% - 輔色2 2 2 22 5 4 2" xfId="2364"/>
    <cellStyle name="20% - 輔色2 2 2 22 5 4 2 2" xfId="3726"/>
    <cellStyle name="20% - 輔色2 2 2 22 5 4 2 3" xfId="6266"/>
    <cellStyle name="20% - 輔色2 2 2 22 5 4 2 3 2" xfId="13550"/>
    <cellStyle name="20% - 輔色2 2 2 22 5 4 2 3 2 2" xfId="19574"/>
    <cellStyle name="20% - 輔色2 2 2 22 5 4 2 3 2 2 2" xfId="31650"/>
    <cellStyle name="20% - 輔色2 2 2 22 5 4 2 3 2 3" xfId="25626"/>
    <cellStyle name="20% - 輔色2 2 2 22 5 4 2 3 3" xfId="16562"/>
    <cellStyle name="20% - 輔色2 2 2 22 5 4 2 3 3 2" xfId="28638"/>
    <cellStyle name="20% - 輔色2 2 2 22 5 4 2 3 4" xfId="22614"/>
    <cellStyle name="20% - 輔色2 2 2 22 5 4 2 4" xfId="7473"/>
    <cellStyle name="20% - 輔色2 2 2 22 5 4 2 5" xfId="7709"/>
    <cellStyle name="20% - 輔色2 2 2 22 5 4 2 6" xfId="12050"/>
    <cellStyle name="20% - 輔色2 2 2 22 5 4 2 6 2" xfId="18074"/>
    <cellStyle name="20% - 輔色2 2 2 22 5 4 2 6 2 2" xfId="30150"/>
    <cellStyle name="20% - 輔色2 2 2 22 5 4 2 6 3" xfId="24126"/>
    <cellStyle name="20% - 輔色2 2 2 22 5 4 2 7" xfId="15062"/>
    <cellStyle name="20% - 輔色2 2 2 22 5 4 2 7 2" xfId="27138"/>
    <cellStyle name="20% - 輔色2 2 2 22 5 4 2 8" xfId="21114"/>
    <cellStyle name="20% - 輔色2 2 2 22 5 4 3" xfId="7712"/>
    <cellStyle name="20% - 輔色2 2 2 22 5 5" xfId="2662"/>
    <cellStyle name="20% - 輔色2 2 2 22 5 5 2" xfId="3727"/>
    <cellStyle name="20% - 輔色2 2 2 22 5 5 3" xfId="7708"/>
    <cellStyle name="20% - 輔色2 2 2 22 5 6" xfId="2695"/>
    <cellStyle name="20% - 輔色2 2 2 22 5 6 2" xfId="3728"/>
    <cellStyle name="20% - 輔色2 2 2 22 5 6 3" xfId="7707"/>
    <cellStyle name="20% - 輔色2 2 2 22 5 7" xfId="1690"/>
    <cellStyle name="20% - 輔色2 2 2 22 5 7 2" xfId="3729"/>
    <cellStyle name="20% - 輔色2 2 2 22 5 7 3" xfId="5593"/>
    <cellStyle name="20% - 輔色2 2 2 22 5 7 3 2" xfId="12877"/>
    <cellStyle name="20% - 輔色2 2 2 22 5 7 3 2 2" xfId="18901"/>
    <cellStyle name="20% - 輔色2 2 2 22 5 7 3 2 2 2" xfId="30977"/>
    <cellStyle name="20% - 輔色2 2 2 22 5 7 3 2 3" xfId="24953"/>
    <cellStyle name="20% - 輔色2 2 2 22 5 7 3 3" xfId="15889"/>
    <cellStyle name="20% - 輔色2 2 2 22 5 7 3 3 2" xfId="27965"/>
    <cellStyle name="20% - 輔色2 2 2 22 5 7 3 4" xfId="21941"/>
    <cellStyle name="20% - 輔色2 2 2 22 5 7 4" xfId="7476"/>
    <cellStyle name="20% - 輔色2 2 2 22 5 7 5" xfId="7705"/>
    <cellStyle name="20% - 輔色2 2 2 22 5 7 6" xfId="11377"/>
    <cellStyle name="20% - 輔色2 2 2 22 5 7 6 2" xfId="17401"/>
    <cellStyle name="20% - 輔色2 2 2 22 5 7 6 2 2" xfId="29477"/>
    <cellStyle name="20% - 輔色2 2 2 22 5 7 6 3" xfId="23453"/>
    <cellStyle name="20% - 輔色2 2 2 22 5 7 7" xfId="14389"/>
    <cellStyle name="20% - 輔色2 2 2 22 5 7 7 2" xfId="26465"/>
    <cellStyle name="20% - 輔色2 2 2 22 5 7 8" xfId="20441"/>
    <cellStyle name="20% - 輔色2 2 2 22 5 8" xfId="5078"/>
    <cellStyle name="20% - 輔色2 2 2 22 5 8 2" xfId="12362"/>
    <cellStyle name="20% - 輔色2 2 2 22 5 8 2 2" xfId="18386"/>
    <cellStyle name="20% - 輔色2 2 2 22 5 8 2 2 2" xfId="30462"/>
    <cellStyle name="20% - 輔色2 2 2 22 5 8 2 3" xfId="24438"/>
    <cellStyle name="20% - 輔色2 2 2 22 5 8 3" xfId="15374"/>
    <cellStyle name="20% - 輔色2 2 2 22 5 8 3 2" xfId="27450"/>
    <cellStyle name="20% - 輔色2 2 2 22 5 8 4" xfId="21426"/>
    <cellStyle name="20% - 輔色2 2 2 22 5 9" xfId="7722"/>
    <cellStyle name="20% - 輔色2 2 2 22 6" xfId="529"/>
    <cellStyle name="20% - 輔色2 2 2 22 6 2" xfId="1258"/>
    <cellStyle name="20% - 輔色2 2 2 22 6 2 2" xfId="7699"/>
    <cellStyle name="20% - 輔色2 2 2 22 6 3" xfId="7704"/>
    <cellStyle name="20% - 輔色2 2 2 22 7" xfId="839"/>
    <cellStyle name="20% - 輔色2 2 2 22 7 2" xfId="1936"/>
    <cellStyle name="20% - 輔色2 2 2 22 7 2 2" xfId="3731"/>
    <cellStyle name="20% - 輔色2 2 2 22 7 2 3" xfId="5838"/>
    <cellStyle name="20% - 輔色2 2 2 22 7 2 3 2" xfId="13122"/>
    <cellStyle name="20% - 輔色2 2 2 22 7 2 3 2 2" xfId="19146"/>
    <cellStyle name="20% - 輔色2 2 2 22 7 2 3 2 2 2" xfId="31222"/>
    <cellStyle name="20% - 輔色2 2 2 22 7 2 3 2 3" xfId="25198"/>
    <cellStyle name="20% - 輔色2 2 2 22 7 2 3 3" xfId="16134"/>
    <cellStyle name="20% - 輔色2 2 2 22 7 2 3 3 2" xfId="28210"/>
    <cellStyle name="20% - 輔色2 2 2 22 7 2 3 4" xfId="22186"/>
    <cellStyle name="20% - 輔色2 2 2 22 7 2 4" xfId="7480"/>
    <cellStyle name="20% - 輔色2 2 2 22 7 2 5" xfId="7696"/>
    <cellStyle name="20% - 輔色2 2 2 22 7 2 6" xfId="11622"/>
    <cellStyle name="20% - 輔色2 2 2 22 7 2 6 2" xfId="17646"/>
    <cellStyle name="20% - 輔色2 2 2 22 7 2 6 2 2" xfId="29722"/>
    <cellStyle name="20% - 輔色2 2 2 22 7 2 6 3" xfId="23698"/>
    <cellStyle name="20% - 輔色2 2 2 22 7 2 7" xfId="14634"/>
    <cellStyle name="20% - 輔色2 2 2 22 7 2 7 2" xfId="26710"/>
    <cellStyle name="20% - 輔色2 2 2 22 7 2 8" xfId="20686"/>
    <cellStyle name="20% - 輔色2 2 2 22 7 3" xfId="3730"/>
    <cellStyle name="20% - 輔色2 2 2 22 7 4" xfId="5228"/>
    <cellStyle name="20% - 輔色2 2 2 22 7 4 2" xfId="12512"/>
    <cellStyle name="20% - 輔色2 2 2 22 7 4 2 2" xfId="18536"/>
    <cellStyle name="20% - 輔色2 2 2 22 7 4 2 2 2" xfId="30612"/>
    <cellStyle name="20% - 輔色2 2 2 22 7 4 2 3" xfId="24588"/>
    <cellStyle name="20% - 輔色2 2 2 22 7 4 3" xfId="15524"/>
    <cellStyle name="20% - 輔色2 2 2 22 7 4 3 2" xfId="27600"/>
    <cellStyle name="20% - 輔色2 2 2 22 7 4 4" xfId="21576"/>
    <cellStyle name="20% - 輔色2 2 2 22 7 5" xfId="7479"/>
    <cellStyle name="20% - 輔色2 2 2 22 7 6" xfId="7698"/>
    <cellStyle name="20% - 輔色2 2 2 22 7 7" xfId="11012"/>
    <cellStyle name="20% - 輔色2 2 2 22 7 7 2" xfId="17036"/>
    <cellStyle name="20% - 輔色2 2 2 22 7 7 2 2" xfId="29112"/>
    <cellStyle name="20% - 輔色2 2 2 22 7 7 3" xfId="23088"/>
    <cellStyle name="20% - 輔色2 2 2 22 7 8" xfId="14024"/>
    <cellStyle name="20% - 輔色2 2 2 22 7 8 2" xfId="26100"/>
    <cellStyle name="20% - 輔色2 2 2 22 7 9" xfId="20076"/>
    <cellStyle name="20% - 輔色2 2 2 22 8" xfId="2398"/>
    <cellStyle name="20% - 輔色2 2 2 22 8 2" xfId="3732"/>
    <cellStyle name="20% - 輔色2 2 2 22 8 3" xfId="6300"/>
    <cellStyle name="20% - 輔色2 2 2 22 8 3 2" xfId="13584"/>
    <cellStyle name="20% - 輔色2 2 2 22 8 3 2 2" xfId="19608"/>
    <cellStyle name="20% - 輔色2 2 2 22 8 3 2 2 2" xfId="31684"/>
    <cellStyle name="20% - 輔色2 2 2 22 8 3 2 3" xfId="25660"/>
    <cellStyle name="20% - 輔色2 2 2 22 8 3 3" xfId="16596"/>
    <cellStyle name="20% - 輔色2 2 2 22 8 3 3 2" xfId="28672"/>
    <cellStyle name="20% - 輔色2 2 2 22 8 3 4" xfId="22648"/>
    <cellStyle name="20% - 輔色2 2 2 22 8 4" xfId="7481"/>
    <cellStyle name="20% - 輔色2 2 2 22 8 5" xfId="7693"/>
    <cellStyle name="20% - 輔色2 2 2 22 8 6" xfId="12084"/>
    <cellStyle name="20% - 輔色2 2 2 22 8 6 2" xfId="18108"/>
    <cellStyle name="20% - 輔色2 2 2 22 8 6 2 2" xfId="30184"/>
    <cellStyle name="20% - 輔色2 2 2 22 8 6 3" xfId="24160"/>
    <cellStyle name="20% - 輔色2 2 2 22 8 7" xfId="15096"/>
    <cellStyle name="20% - 輔色2 2 2 22 8 7 2" xfId="27172"/>
    <cellStyle name="20% - 輔色2 2 2 22 8 8" xfId="21148"/>
    <cellStyle name="20% - 輔色2 2 2 22 9" xfId="2654"/>
    <cellStyle name="20% - 輔色2 2 2 22 9 2" xfId="3733"/>
    <cellStyle name="20% - 輔色2 2 2 22 9 3" xfId="7692"/>
    <cellStyle name="20% - 輔色2 2 2 23" xfId="86"/>
    <cellStyle name="20% - 輔色2 2 2 23 10" xfId="2692"/>
    <cellStyle name="20% - 輔色2 2 2 23 10 2" xfId="3734"/>
    <cellStyle name="20% - 輔色2 2 2 23 10 3" xfId="7690"/>
    <cellStyle name="20% - 輔色2 2 2 23 11" xfId="1836"/>
    <cellStyle name="20% - 輔色2 2 2 23 11 2" xfId="3735"/>
    <cellStyle name="20% - 輔色2 2 2 23 11 3" xfId="5739"/>
    <cellStyle name="20% - 輔色2 2 2 23 11 3 2" xfId="13023"/>
    <cellStyle name="20% - 輔色2 2 2 23 11 3 2 2" xfId="19047"/>
    <cellStyle name="20% - 輔色2 2 2 23 11 3 2 2 2" xfId="31123"/>
    <cellStyle name="20% - 輔色2 2 2 23 11 3 2 3" xfId="25099"/>
    <cellStyle name="20% - 輔色2 2 2 23 11 3 3" xfId="16035"/>
    <cellStyle name="20% - 輔色2 2 2 23 11 3 3 2" xfId="28111"/>
    <cellStyle name="20% - 輔色2 2 2 23 11 3 4" xfId="22087"/>
    <cellStyle name="20% - 輔色2 2 2 23 11 4" xfId="7485"/>
    <cellStyle name="20% - 輔色2 2 2 23 11 5" xfId="7689"/>
    <cellStyle name="20% - 輔色2 2 2 23 11 6" xfId="11523"/>
    <cellStyle name="20% - 輔色2 2 2 23 11 6 2" xfId="17547"/>
    <cellStyle name="20% - 輔色2 2 2 23 11 6 2 2" xfId="29623"/>
    <cellStyle name="20% - 輔色2 2 2 23 11 6 3" xfId="23599"/>
    <cellStyle name="20% - 輔色2 2 2 23 11 7" xfId="14535"/>
    <cellStyle name="20% - 輔色2 2 2 23 11 7 2" xfId="26611"/>
    <cellStyle name="20% - 輔色2 2 2 23 11 8" xfId="20587"/>
    <cellStyle name="20% - 輔色2 2 2 23 12" xfId="4932"/>
    <cellStyle name="20% - 輔色2 2 2 23 12 2" xfId="12216"/>
    <cellStyle name="20% - 輔色2 2 2 23 12 2 2" xfId="18240"/>
    <cellStyle name="20% - 輔色2 2 2 23 12 2 2 2" xfId="30316"/>
    <cellStyle name="20% - 輔色2 2 2 23 12 2 3" xfId="24292"/>
    <cellStyle name="20% - 輔色2 2 2 23 12 3" xfId="15228"/>
    <cellStyle name="20% - 輔色2 2 2 23 12 3 2" xfId="27304"/>
    <cellStyle name="20% - 輔色2 2 2 23 12 4" xfId="21280"/>
    <cellStyle name="20% - 輔色2 2 2 23 13" xfId="7691"/>
    <cellStyle name="20% - 輔色2 2 2 23 14" xfId="10708"/>
    <cellStyle name="20% - 輔色2 2 2 23 14 2" xfId="16737"/>
    <cellStyle name="20% - 輔色2 2 2 23 14 2 2" xfId="28813"/>
    <cellStyle name="20% - 輔色2 2 2 23 14 3" xfId="22789"/>
    <cellStyle name="20% - 輔色2 2 2 23 15" xfId="13728"/>
    <cellStyle name="20% - 輔色2 2 2 23 15 2" xfId="25804"/>
    <cellStyle name="20% - 輔色2 2 2 23 16" xfId="19780"/>
    <cellStyle name="20% - 輔色2 2 2 23 2" xfId="119"/>
    <cellStyle name="20% - 輔色2 2 2 23 2 2" xfId="7688"/>
    <cellStyle name="20% - 輔色2 2 2 23 3" xfId="179"/>
    <cellStyle name="20% - 輔色2 2 2 23 3 10" xfId="7687"/>
    <cellStyle name="20% - 輔色2 2 2 23 3 11" xfId="10755"/>
    <cellStyle name="20% - 輔色2 2 2 23 3 11 2" xfId="16779"/>
    <cellStyle name="20% - 輔色2 2 2 23 3 11 2 2" xfId="28855"/>
    <cellStyle name="20% - 輔色2 2 2 23 3 11 3" xfId="22831"/>
    <cellStyle name="20% - 輔色2 2 2 23 3 12" xfId="13767"/>
    <cellStyle name="20% - 輔色2 2 2 23 3 12 2" xfId="25843"/>
    <cellStyle name="20% - 輔色2 2 2 23 3 13" xfId="19819"/>
    <cellStyle name="20% - 輔色2 2 2 23 3 2" xfId="280"/>
    <cellStyle name="20% - 輔色2 2 2 23 3 2 2" xfId="575"/>
    <cellStyle name="20% - 輔色2 2 2 23 3 2 2 2" xfId="1259"/>
    <cellStyle name="20% - 輔色2 2 2 23 3 2 2 2 2" xfId="7679"/>
    <cellStyle name="20% - 輔色2 2 2 23 3 2 2 3" xfId="7684"/>
    <cellStyle name="20% - 輔色2 2 2 23 3 2 3" xfId="7685"/>
    <cellStyle name="20% - 輔色2 2 2 23 3 3" xfId="430"/>
    <cellStyle name="20% - 輔色2 2 2 23 3 3 10" xfId="10905"/>
    <cellStyle name="20% - 輔色2 2 2 23 3 3 10 2" xfId="16929"/>
    <cellStyle name="20% - 輔色2 2 2 23 3 3 10 2 2" xfId="29005"/>
    <cellStyle name="20% - 輔色2 2 2 23 3 3 10 3" xfId="22981"/>
    <cellStyle name="20% - 輔色2 2 2 23 3 3 11" xfId="13917"/>
    <cellStyle name="20% - 輔色2 2 2 23 3 3 11 2" xfId="25993"/>
    <cellStyle name="20% - 輔色2 2 2 23 3 3 12" xfId="19969"/>
    <cellStyle name="20% - 輔色2 2 2 23 3 3 2" xfId="523"/>
    <cellStyle name="20% - 輔色2 2 2 23 3 3 2 2" xfId="1261"/>
    <cellStyle name="20% - 輔色2 2 2 23 3 3 2 2 2" xfId="7673"/>
    <cellStyle name="20% - 輔色2 2 2 23 3 3 2 3" xfId="7676"/>
    <cellStyle name="20% - 輔色2 2 2 23 3 3 3" xfId="1032"/>
    <cellStyle name="20% - 輔色2 2 2 23 3 3 3 2" xfId="2231"/>
    <cellStyle name="20% - 輔色2 2 2 23 3 3 3 2 2" xfId="3737"/>
    <cellStyle name="20% - 輔色2 2 2 23 3 3 3 2 3" xfId="6133"/>
    <cellStyle name="20% - 輔色2 2 2 23 3 3 3 2 3 2" xfId="13417"/>
    <cellStyle name="20% - 輔色2 2 2 23 3 3 3 2 3 2 2" xfId="19441"/>
    <cellStyle name="20% - 輔色2 2 2 23 3 3 3 2 3 2 2 2" xfId="31517"/>
    <cellStyle name="20% - 輔色2 2 2 23 3 3 3 2 3 2 3" xfId="25493"/>
    <cellStyle name="20% - 輔色2 2 2 23 3 3 3 2 3 3" xfId="16429"/>
    <cellStyle name="20% - 輔色2 2 2 23 3 3 3 2 3 3 2" xfId="28505"/>
    <cellStyle name="20% - 輔色2 2 2 23 3 3 3 2 3 4" xfId="22481"/>
    <cellStyle name="20% - 輔色2 2 2 23 3 3 3 2 4" xfId="7495"/>
    <cellStyle name="20% - 輔色2 2 2 23 3 3 3 2 5" xfId="7671"/>
    <cellStyle name="20% - 輔色2 2 2 23 3 3 3 2 6" xfId="11917"/>
    <cellStyle name="20% - 輔色2 2 2 23 3 3 3 2 6 2" xfId="17941"/>
    <cellStyle name="20% - 輔色2 2 2 23 3 3 3 2 6 2 2" xfId="30017"/>
    <cellStyle name="20% - 輔色2 2 2 23 3 3 3 2 6 3" xfId="23993"/>
    <cellStyle name="20% - 輔色2 2 2 23 3 3 3 2 7" xfId="14929"/>
    <cellStyle name="20% - 輔色2 2 2 23 3 3 3 2 7 2" xfId="27005"/>
    <cellStyle name="20% - 輔色2 2 2 23 3 3 3 2 8" xfId="20981"/>
    <cellStyle name="20% - 輔色2 2 2 23 3 3 3 3" xfId="3736"/>
    <cellStyle name="20% - 輔色2 2 2 23 3 3 3 4" xfId="5421"/>
    <cellStyle name="20% - 輔色2 2 2 23 3 3 3 4 2" xfId="12705"/>
    <cellStyle name="20% - 輔色2 2 2 23 3 3 3 4 2 2" xfId="18729"/>
    <cellStyle name="20% - 輔色2 2 2 23 3 3 3 4 2 2 2" xfId="30805"/>
    <cellStyle name="20% - 輔色2 2 2 23 3 3 3 4 2 3" xfId="24781"/>
    <cellStyle name="20% - 輔色2 2 2 23 3 3 3 4 3" xfId="15717"/>
    <cellStyle name="20% - 輔色2 2 2 23 3 3 3 4 3 2" xfId="27793"/>
    <cellStyle name="20% - 輔色2 2 2 23 3 3 3 4 4" xfId="21769"/>
    <cellStyle name="20% - 輔色2 2 2 23 3 3 3 5" xfId="7494"/>
    <cellStyle name="20% - 輔色2 2 2 23 3 3 3 6" xfId="7672"/>
    <cellStyle name="20% - 輔色2 2 2 23 3 3 3 7" xfId="11205"/>
    <cellStyle name="20% - 輔色2 2 2 23 3 3 3 7 2" xfId="17229"/>
    <cellStyle name="20% - 輔色2 2 2 23 3 3 3 7 2 2" xfId="29305"/>
    <cellStyle name="20% - 輔色2 2 2 23 3 3 3 7 3" xfId="23281"/>
    <cellStyle name="20% - 輔色2 2 2 23 3 3 3 8" xfId="14217"/>
    <cellStyle name="20% - 輔色2 2 2 23 3 3 3 8 2" xfId="26293"/>
    <cellStyle name="20% - 輔色2 2 2 23 3 3 3 9" xfId="20269"/>
    <cellStyle name="20% - 輔色2 2 2 23 3 3 4" xfId="1260"/>
    <cellStyle name="20% - 輔色2 2 2 23 3 3 4 2" xfId="1926"/>
    <cellStyle name="20% - 輔色2 2 2 23 3 3 4 2 2" xfId="3738"/>
    <cellStyle name="20% - 輔色2 2 2 23 3 3 4 2 3" xfId="5828"/>
    <cellStyle name="20% - 輔色2 2 2 23 3 3 4 2 3 2" xfId="13112"/>
    <cellStyle name="20% - 輔色2 2 2 23 3 3 4 2 3 2 2" xfId="19136"/>
    <cellStyle name="20% - 輔色2 2 2 23 3 3 4 2 3 2 2 2" xfId="31212"/>
    <cellStyle name="20% - 輔色2 2 2 23 3 3 4 2 3 2 3" xfId="25188"/>
    <cellStyle name="20% - 輔色2 2 2 23 3 3 4 2 3 3" xfId="16124"/>
    <cellStyle name="20% - 輔色2 2 2 23 3 3 4 2 3 3 2" xfId="28200"/>
    <cellStyle name="20% - 輔色2 2 2 23 3 3 4 2 3 4" xfId="22176"/>
    <cellStyle name="20% - 輔色2 2 2 23 3 3 4 2 4" xfId="7497"/>
    <cellStyle name="20% - 輔色2 2 2 23 3 3 4 2 5" xfId="7669"/>
    <cellStyle name="20% - 輔色2 2 2 23 3 3 4 2 6" xfId="11612"/>
    <cellStyle name="20% - 輔色2 2 2 23 3 3 4 2 6 2" xfId="17636"/>
    <cellStyle name="20% - 輔色2 2 2 23 3 3 4 2 6 2 2" xfId="29712"/>
    <cellStyle name="20% - 輔色2 2 2 23 3 3 4 2 6 3" xfId="23688"/>
    <cellStyle name="20% - 輔色2 2 2 23 3 3 4 2 7" xfId="14624"/>
    <cellStyle name="20% - 輔色2 2 2 23 3 3 4 2 7 2" xfId="26700"/>
    <cellStyle name="20% - 輔色2 2 2 23 3 3 4 2 8" xfId="20676"/>
    <cellStyle name="20% - 輔色2 2 2 23 3 3 4 3" xfId="7670"/>
    <cellStyle name="20% - 輔色2 2 2 23 3 3 5" xfId="2667"/>
    <cellStyle name="20% - 輔色2 2 2 23 3 3 5 2" xfId="3739"/>
    <cellStyle name="20% - 輔色2 2 2 23 3 3 5 3" xfId="7668"/>
    <cellStyle name="20% - 輔色2 2 2 23 3 3 6" xfId="2687"/>
    <cellStyle name="20% - 輔色2 2 2 23 3 3 6 2" xfId="3740"/>
    <cellStyle name="20% - 輔色2 2 2 23 3 3 6 3" xfId="7667"/>
    <cellStyle name="20% - 輔色2 2 2 23 3 3 7" xfId="1647"/>
    <cellStyle name="20% - 輔色2 2 2 23 3 3 7 2" xfId="3741"/>
    <cellStyle name="20% - 輔色2 2 2 23 3 3 7 3" xfId="5550"/>
    <cellStyle name="20% - 輔色2 2 2 23 3 3 7 3 2" xfId="12834"/>
    <cellStyle name="20% - 輔色2 2 2 23 3 3 7 3 2 2" xfId="18858"/>
    <cellStyle name="20% - 輔色2 2 2 23 3 3 7 3 2 2 2" xfId="30934"/>
    <cellStyle name="20% - 輔色2 2 2 23 3 3 7 3 2 3" xfId="24910"/>
    <cellStyle name="20% - 輔色2 2 2 23 3 3 7 3 3" xfId="15846"/>
    <cellStyle name="20% - 輔色2 2 2 23 3 3 7 3 3 2" xfId="27922"/>
    <cellStyle name="20% - 輔色2 2 2 23 3 3 7 3 4" xfId="21898"/>
    <cellStyle name="20% - 輔色2 2 2 23 3 3 7 4" xfId="7500"/>
    <cellStyle name="20% - 輔色2 2 2 23 3 3 7 5" xfId="7666"/>
    <cellStyle name="20% - 輔色2 2 2 23 3 3 7 6" xfId="11334"/>
    <cellStyle name="20% - 輔色2 2 2 23 3 3 7 6 2" xfId="17358"/>
    <cellStyle name="20% - 輔色2 2 2 23 3 3 7 6 2 2" xfId="29434"/>
    <cellStyle name="20% - 輔色2 2 2 23 3 3 7 6 3" xfId="23410"/>
    <cellStyle name="20% - 輔色2 2 2 23 3 3 7 7" xfId="14346"/>
    <cellStyle name="20% - 輔色2 2 2 23 3 3 7 7 2" xfId="26422"/>
    <cellStyle name="20% - 輔色2 2 2 23 3 3 7 8" xfId="20398"/>
    <cellStyle name="20% - 輔色2 2 2 23 3 3 8" xfId="5121"/>
    <cellStyle name="20% - 輔色2 2 2 23 3 3 8 2" xfId="12405"/>
    <cellStyle name="20% - 輔色2 2 2 23 3 3 8 2 2" xfId="18429"/>
    <cellStyle name="20% - 輔色2 2 2 23 3 3 8 2 2 2" xfId="30505"/>
    <cellStyle name="20% - 輔色2 2 2 23 3 3 8 2 3" xfId="24481"/>
    <cellStyle name="20% - 輔色2 2 2 23 3 3 8 3" xfId="15417"/>
    <cellStyle name="20% - 輔色2 2 2 23 3 3 8 3 2" xfId="27493"/>
    <cellStyle name="20% - 輔色2 2 2 23 3 3 8 4" xfId="21469"/>
    <cellStyle name="20% - 輔色2 2 2 23 3 3 9" xfId="7678"/>
    <cellStyle name="20% - 輔色2 2 2 23 3 4" xfId="882"/>
    <cellStyle name="20% - 輔色2 2 2 23 3 4 2" xfId="2018"/>
    <cellStyle name="20% - 輔色2 2 2 23 3 4 2 2" xfId="3743"/>
    <cellStyle name="20% - 輔色2 2 2 23 3 4 2 3" xfId="5920"/>
    <cellStyle name="20% - 輔色2 2 2 23 3 4 2 3 2" xfId="13204"/>
    <cellStyle name="20% - 輔色2 2 2 23 3 4 2 3 2 2" xfId="19228"/>
    <cellStyle name="20% - 輔色2 2 2 23 3 4 2 3 2 2 2" xfId="31304"/>
    <cellStyle name="20% - 輔色2 2 2 23 3 4 2 3 2 3" xfId="25280"/>
    <cellStyle name="20% - 輔色2 2 2 23 3 4 2 3 3" xfId="16216"/>
    <cellStyle name="20% - 輔色2 2 2 23 3 4 2 3 3 2" xfId="28292"/>
    <cellStyle name="20% - 輔色2 2 2 23 3 4 2 3 4" xfId="22268"/>
    <cellStyle name="20% - 輔色2 2 2 23 3 4 2 4" xfId="7502"/>
    <cellStyle name="20% - 輔色2 2 2 23 3 4 2 5" xfId="7663"/>
    <cellStyle name="20% - 輔色2 2 2 23 3 4 2 6" xfId="11704"/>
    <cellStyle name="20% - 輔色2 2 2 23 3 4 2 6 2" xfId="17728"/>
    <cellStyle name="20% - 輔色2 2 2 23 3 4 2 6 2 2" xfId="29804"/>
    <cellStyle name="20% - 輔色2 2 2 23 3 4 2 6 3" xfId="23780"/>
    <cellStyle name="20% - 輔色2 2 2 23 3 4 2 7" xfId="14716"/>
    <cellStyle name="20% - 輔色2 2 2 23 3 4 2 7 2" xfId="26792"/>
    <cellStyle name="20% - 輔色2 2 2 23 3 4 2 8" xfId="20768"/>
    <cellStyle name="20% - 輔色2 2 2 23 3 4 3" xfId="3742"/>
    <cellStyle name="20% - 輔色2 2 2 23 3 4 4" xfId="5271"/>
    <cellStyle name="20% - 輔色2 2 2 23 3 4 4 2" xfId="12555"/>
    <cellStyle name="20% - 輔色2 2 2 23 3 4 4 2 2" xfId="18579"/>
    <cellStyle name="20% - 輔色2 2 2 23 3 4 4 2 2 2" xfId="30655"/>
    <cellStyle name="20% - 輔色2 2 2 23 3 4 4 2 3" xfId="24631"/>
    <cellStyle name="20% - 輔色2 2 2 23 3 4 4 3" xfId="15567"/>
    <cellStyle name="20% - 輔色2 2 2 23 3 4 4 3 2" xfId="27643"/>
    <cellStyle name="20% - 輔色2 2 2 23 3 4 4 4" xfId="21619"/>
    <cellStyle name="20% - 輔色2 2 2 23 3 4 5" xfId="7501"/>
    <cellStyle name="20% - 輔色2 2 2 23 3 4 6" xfId="7664"/>
    <cellStyle name="20% - 輔色2 2 2 23 3 4 7" xfId="11055"/>
    <cellStyle name="20% - 輔色2 2 2 23 3 4 7 2" xfId="17079"/>
    <cellStyle name="20% - 輔色2 2 2 23 3 4 7 2 2" xfId="29155"/>
    <cellStyle name="20% - 輔色2 2 2 23 3 4 7 3" xfId="23131"/>
    <cellStyle name="20% - 輔色2 2 2 23 3 4 8" xfId="14067"/>
    <cellStyle name="20% - 輔色2 2 2 23 3 4 8 2" xfId="26143"/>
    <cellStyle name="20% - 輔色2 2 2 23 3 4 9" xfId="20119"/>
    <cellStyle name="20% - 輔色2 2 2 23 3 5" xfId="2374"/>
    <cellStyle name="20% - 輔色2 2 2 23 3 5 2" xfId="3744"/>
    <cellStyle name="20% - 輔色2 2 2 23 3 5 3" xfId="6276"/>
    <cellStyle name="20% - 輔色2 2 2 23 3 5 3 2" xfId="13560"/>
    <cellStyle name="20% - 輔色2 2 2 23 3 5 3 2 2" xfId="19584"/>
    <cellStyle name="20% - 輔色2 2 2 23 3 5 3 2 2 2" xfId="31660"/>
    <cellStyle name="20% - 輔色2 2 2 23 3 5 3 2 3" xfId="25636"/>
    <cellStyle name="20% - 輔色2 2 2 23 3 5 3 3" xfId="16572"/>
    <cellStyle name="20% - 輔色2 2 2 23 3 5 3 3 2" xfId="28648"/>
    <cellStyle name="20% - 輔色2 2 2 23 3 5 3 4" xfId="22624"/>
    <cellStyle name="20% - 輔色2 2 2 23 3 5 4" xfId="7503"/>
    <cellStyle name="20% - 輔色2 2 2 23 3 5 5" xfId="7662"/>
    <cellStyle name="20% - 輔色2 2 2 23 3 5 6" xfId="12060"/>
    <cellStyle name="20% - 輔色2 2 2 23 3 5 6 2" xfId="18084"/>
    <cellStyle name="20% - 輔色2 2 2 23 3 5 6 2 2" xfId="30160"/>
    <cellStyle name="20% - 輔色2 2 2 23 3 5 6 3" xfId="24136"/>
    <cellStyle name="20% - 輔色2 2 2 23 3 5 7" xfId="15072"/>
    <cellStyle name="20% - 輔色2 2 2 23 3 5 7 2" xfId="27148"/>
    <cellStyle name="20% - 輔色2 2 2 23 3 5 8" xfId="21124"/>
    <cellStyle name="20% - 輔色2 2 2 23 3 6" xfId="2665"/>
    <cellStyle name="20% - 輔色2 2 2 23 3 6 2" xfId="3745"/>
    <cellStyle name="20% - 輔色2 2 2 23 3 6 3" xfId="7658"/>
    <cellStyle name="20% - 輔色2 2 2 23 3 7" xfId="2690"/>
    <cellStyle name="20% - 輔色2 2 2 23 3 7 2" xfId="3746"/>
    <cellStyle name="20% - 輔色2 2 2 23 3 7 3" xfId="7657"/>
    <cellStyle name="20% - 輔色2 2 2 23 3 8" xfId="1797"/>
    <cellStyle name="20% - 輔色2 2 2 23 3 8 2" xfId="3747"/>
    <cellStyle name="20% - 輔色2 2 2 23 3 8 3" xfId="5700"/>
    <cellStyle name="20% - 輔色2 2 2 23 3 8 3 2" xfId="12984"/>
    <cellStyle name="20% - 輔色2 2 2 23 3 8 3 2 2" xfId="19008"/>
    <cellStyle name="20% - 輔色2 2 2 23 3 8 3 2 2 2" xfId="31084"/>
    <cellStyle name="20% - 輔色2 2 2 23 3 8 3 2 3" xfId="25060"/>
    <cellStyle name="20% - 輔色2 2 2 23 3 8 3 3" xfId="15996"/>
    <cellStyle name="20% - 輔色2 2 2 23 3 8 3 3 2" xfId="28072"/>
    <cellStyle name="20% - 輔色2 2 2 23 3 8 3 4" xfId="22048"/>
    <cellStyle name="20% - 輔色2 2 2 23 3 8 4" xfId="7506"/>
    <cellStyle name="20% - 輔色2 2 2 23 3 8 5" xfId="7655"/>
    <cellStyle name="20% - 輔色2 2 2 23 3 8 6" xfId="11484"/>
    <cellStyle name="20% - 輔色2 2 2 23 3 8 6 2" xfId="17508"/>
    <cellStyle name="20% - 輔色2 2 2 23 3 8 6 2 2" xfId="29584"/>
    <cellStyle name="20% - 輔色2 2 2 23 3 8 6 3" xfId="23560"/>
    <cellStyle name="20% - 輔色2 2 2 23 3 8 7" xfId="14496"/>
    <cellStyle name="20% - 輔色2 2 2 23 3 8 7 2" xfId="26572"/>
    <cellStyle name="20% - 輔色2 2 2 23 3 8 8" xfId="20548"/>
    <cellStyle name="20% - 輔色2 2 2 23 3 9" xfId="4971"/>
    <cellStyle name="20% - 輔色2 2 2 23 3 9 2" xfId="12255"/>
    <cellStyle name="20% - 輔色2 2 2 23 3 9 2 2" xfId="18279"/>
    <cellStyle name="20% - 輔色2 2 2 23 3 9 2 2 2" xfId="30355"/>
    <cellStyle name="20% - 輔色2 2 2 23 3 9 2 3" xfId="24331"/>
    <cellStyle name="20% - 輔色2 2 2 23 3 9 3" xfId="15267"/>
    <cellStyle name="20% - 輔色2 2 2 23 3 9 3 2" xfId="27343"/>
    <cellStyle name="20% - 輔色2 2 2 23 3 9 4" xfId="21319"/>
    <cellStyle name="20% - 輔色2 2 2 23 4" xfId="240"/>
    <cellStyle name="20% - 輔色2 2 2 23 4 10" xfId="7654"/>
    <cellStyle name="20% - 輔色2 2 2 23 4 11" xfId="10816"/>
    <cellStyle name="20% - 輔色2 2 2 23 4 11 2" xfId="16840"/>
    <cellStyle name="20% - 輔色2 2 2 23 4 11 2 2" xfId="28916"/>
    <cellStyle name="20% - 輔色2 2 2 23 4 11 3" xfId="22892"/>
    <cellStyle name="20% - 輔色2 2 2 23 4 12" xfId="13828"/>
    <cellStyle name="20% - 輔色2 2 2 23 4 12 2" xfId="25904"/>
    <cellStyle name="20% - 輔色2 2 2 23 4 13" xfId="19880"/>
    <cellStyle name="20% - 輔色2 2 2 23 4 2" xfId="281"/>
    <cellStyle name="20% - 輔色2 2 2 23 4 2 2" xfId="576"/>
    <cellStyle name="20% - 輔色2 2 2 23 4 2 2 2" xfId="1262"/>
    <cellStyle name="20% - 輔色2 2 2 23 4 2 2 2 2" xfId="7648"/>
    <cellStyle name="20% - 輔色2 2 2 23 4 2 2 3" xfId="7649"/>
    <cellStyle name="20% - 輔色2 2 2 23 4 2 3" xfId="7652"/>
    <cellStyle name="20% - 輔色2 2 2 23 4 3" xfId="491"/>
    <cellStyle name="20% - 輔色2 2 2 23 4 3 10" xfId="10966"/>
    <cellStyle name="20% - 輔色2 2 2 23 4 3 10 2" xfId="16990"/>
    <cellStyle name="20% - 輔色2 2 2 23 4 3 10 2 2" xfId="29066"/>
    <cellStyle name="20% - 輔色2 2 2 23 4 3 10 3" xfId="23042"/>
    <cellStyle name="20% - 輔色2 2 2 23 4 3 11" xfId="13978"/>
    <cellStyle name="20% - 輔色2 2 2 23 4 3 11 2" xfId="26054"/>
    <cellStyle name="20% - 輔色2 2 2 23 4 3 12" xfId="20030"/>
    <cellStyle name="20% - 輔色2 2 2 23 4 3 2" xfId="520"/>
    <cellStyle name="20% - 輔色2 2 2 23 4 3 2 2" xfId="1264"/>
    <cellStyle name="20% - 輔色2 2 2 23 4 3 2 2 2" xfId="7644"/>
    <cellStyle name="20% - 輔色2 2 2 23 4 3 2 3" xfId="7645"/>
    <cellStyle name="20% - 輔色2 2 2 23 4 3 3" xfId="1093"/>
    <cellStyle name="20% - 輔色2 2 2 23 4 3 3 2" xfId="2292"/>
    <cellStyle name="20% - 輔色2 2 2 23 4 3 3 2 2" xfId="3749"/>
    <cellStyle name="20% - 輔色2 2 2 23 4 3 3 2 3" xfId="6194"/>
    <cellStyle name="20% - 輔色2 2 2 23 4 3 3 2 3 2" xfId="13478"/>
    <cellStyle name="20% - 輔色2 2 2 23 4 3 3 2 3 2 2" xfId="19502"/>
    <cellStyle name="20% - 輔色2 2 2 23 4 3 3 2 3 2 2 2" xfId="31578"/>
    <cellStyle name="20% - 輔色2 2 2 23 4 3 3 2 3 2 3" xfId="25554"/>
    <cellStyle name="20% - 輔色2 2 2 23 4 3 3 2 3 3" xfId="16490"/>
    <cellStyle name="20% - 輔色2 2 2 23 4 3 3 2 3 3 2" xfId="28566"/>
    <cellStyle name="20% - 輔色2 2 2 23 4 3 3 2 3 4" xfId="22542"/>
    <cellStyle name="20% - 輔色2 2 2 23 4 3 3 2 4" xfId="7515"/>
    <cellStyle name="20% - 輔色2 2 2 23 4 3 3 2 5" xfId="7638"/>
    <cellStyle name="20% - 輔色2 2 2 23 4 3 3 2 6" xfId="11978"/>
    <cellStyle name="20% - 輔色2 2 2 23 4 3 3 2 6 2" xfId="18002"/>
    <cellStyle name="20% - 輔色2 2 2 23 4 3 3 2 6 2 2" xfId="30078"/>
    <cellStyle name="20% - 輔色2 2 2 23 4 3 3 2 6 3" xfId="24054"/>
    <cellStyle name="20% - 輔色2 2 2 23 4 3 3 2 7" xfId="14990"/>
    <cellStyle name="20% - 輔色2 2 2 23 4 3 3 2 7 2" xfId="27066"/>
    <cellStyle name="20% - 輔色2 2 2 23 4 3 3 2 8" xfId="21042"/>
    <cellStyle name="20% - 輔色2 2 2 23 4 3 3 3" xfId="3748"/>
    <cellStyle name="20% - 輔色2 2 2 23 4 3 3 4" xfId="5482"/>
    <cellStyle name="20% - 輔色2 2 2 23 4 3 3 4 2" xfId="12766"/>
    <cellStyle name="20% - 輔色2 2 2 23 4 3 3 4 2 2" xfId="18790"/>
    <cellStyle name="20% - 輔色2 2 2 23 4 3 3 4 2 2 2" xfId="30866"/>
    <cellStyle name="20% - 輔色2 2 2 23 4 3 3 4 2 3" xfId="24842"/>
    <cellStyle name="20% - 輔色2 2 2 23 4 3 3 4 3" xfId="15778"/>
    <cellStyle name="20% - 輔色2 2 2 23 4 3 3 4 3 2" xfId="27854"/>
    <cellStyle name="20% - 輔色2 2 2 23 4 3 3 4 4" xfId="21830"/>
    <cellStyle name="20% - 輔色2 2 2 23 4 3 3 5" xfId="7514"/>
    <cellStyle name="20% - 輔色2 2 2 23 4 3 3 6" xfId="7639"/>
    <cellStyle name="20% - 輔色2 2 2 23 4 3 3 7" xfId="11266"/>
    <cellStyle name="20% - 輔色2 2 2 23 4 3 3 7 2" xfId="17290"/>
    <cellStyle name="20% - 輔色2 2 2 23 4 3 3 7 2 2" xfId="29366"/>
    <cellStyle name="20% - 輔色2 2 2 23 4 3 3 7 3" xfId="23342"/>
    <cellStyle name="20% - 輔色2 2 2 23 4 3 3 8" xfId="14278"/>
    <cellStyle name="20% - 輔色2 2 2 23 4 3 3 8 2" xfId="26354"/>
    <cellStyle name="20% - 輔色2 2 2 23 4 3 3 9" xfId="20330"/>
    <cellStyle name="20% - 輔色2 2 2 23 4 3 4" xfId="1263"/>
    <cellStyle name="20% - 輔色2 2 2 23 4 3 4 2" xfId="2084"/>
    <cellStyle name="20% - 輔色2 2 2 23 4 3 4 2 2" xfId="3750"/>
    <cellStyle name="20% - 輔色2 2 2 23 4 3 4 2 3" xfId="5986"/>
    <cellStyle name="20% - 輔色2 2 2 23 4 3 4 2 3 2" xfId="13270"/>
    <cellStyle name="20% - 輔色2 2 2 23 4 3 4 2 3 2 2" xfId="19294"/>
    <cellStyle name="20% - 輔色2 2 2 23 4 3 4 2 3 2 2 2" xfId="31370"/>
    <cellStyle name="20% - 輔色2 2 2 23 4 3 4 2 3 2 3" xfId="25346"/>
    <cellStyle name="20% - 輔色2 2 2 23 4 3 4 2 3 3" xfId="16282"/>
    <cellStyle name="20% - 輔色2 2 2 23 4 3 4 2 3 3 2" xfId="28358"/>
    <cellStyle name="20% - 輔色2 2 2 23 4 3 4 2 3 4" xfId="22334"/>
    <cellStyle name="20% - 輔色2 2 2 23 4 3 4 2 4" xfId="7517"/>
    <cellStyle name="20% - 輔色2 2 2 23 4 3 4 2 5" xfId="7633"/>
    <cellStyle name="20% - 輔色2 2 2 23 4 3 4 2 6" xfId="11770"/>
    <cellStyle name="20% - 輔色2 2 2 23 4 3 4 2 6 2" xfId="17794"/>
    <cellStyle name="20% - 輔色2 2 2 23 4 3 4 2 6 2 2" xfId="29870"/>
    <cellStyle name="20% - 輔色2 2 2 23 4 3 4 2 6 3" xfId="23846"/>
    <cellStyle name="20% - 輔色2 2 2 23 4 3 4 2 7" xfId="14782"/>
    <cellStyle name="20% - 輔色2 2 2 23 4 3 4 2 7 2" xfId="26858"/>
    <cellStyle name="20% - 輔色2 2 2 23 4 3 4 2 8" xfId="20834"/>
    <cellStyle name="20% - 輔色2 2 2 23 4 3 4 3" xfId="7636"/>
    <cellStyle name="20% - 輔色2 2 2 23 4 3 5" xfId="2670"/>
    <cellStyle name="20% - 輔色2 2 2 23 4 3 5 2" xfId="3751"/>
    <cellStyle name="20% - 輔色2 2 2 23 4 3 5 3" xfId="7632"/>
    <cellStyle name="20% - 輔色2 2 2 23 4 3 6" xfId="2682"/>
    <cellStyle name="20% - 輔色2 2 2 23 4 3 6 2" xfId="3752"/>
    <cellStyle name="20% - 輔色2 2 2 23 4 3 6 3" xfId="7631"/>
    <cellStyle name="20% - 輔色2 2 2 23 4 3 7" xfId="1586"/>
    <cellStyle name="20% - 輔色2 2 2 23 4 3 7 2" xfId="3753"/>
    <cellStyle name="20% - 輔色2 2 2 23 4 3 7 3" xfId="5489"/>
    <cellStyle name="20% - 輔色2 2 2 23 4 3 7 3 2" xfId="12773"/>
    <cellStyle name="20% - 輔色2 2 2 23 4 3 7 3 2 2" xfId="18797"/>
    <cellStyle name="20% - 輔色2 2 2 23 4 3 7 3 2 2 2" xfId="30873"/>
    <cellStyle name="20% - 輔色2 2 2 23 4 3 7 3 2 3" xfId="24849"/>
    <cellStyle name="20% - 輔色2 2 2 23 4 3 7 3 3" xfId="15785"/>
    <cellStyle name="20% - 輔色2 2 2 23 4 3 7 3 3 2" xfId="27861"/>
    <cellStyle name="20% - 輔色2 2 2 23 4 3 7 3 4" xfId="21837"/>
    <cellStyle name="20% - 輔色2 2 2 23 4 3 7 4" xfId="7520"/>
    <cellStyle name="20% - 輔色2 2 2 23 4 3 7 5" xfId="7630"/>
    <cellStyle name="20% - 輔色2 2 2 23 4 3 7 6" xfId="11273"/>
    <cellStyle name="20% - 輔色2 2 2 23 4 3 7 6 2" xfId="17297"/>
    <cellStyle name="20% - 輔色2 2 2 23 4 3 7 6 2 2" xfId="29373"/>
    <cellStyle name="20% - 輔色2 2 2 23 4 3 7 6 3" xfId="23349"/>
    <cellStyle name="20% - 輔色2 2 2 23 4 3 7 7" xfId="14285"/>
    <cellStyle name="20% - 輔色2 2 2 23 4 3 7 7 2" xfId="26361"/>
    <cellStyle name="20% - 輔色2 2 2 23 4 3 7 8" xfId="20337"/>
    <cellStyle name="20% - 輔色2 2 2 23 4 3 8" xfId="5182"/>
    <cellStyle name="20% - 輔色2 2 2 23 4 3 8 2" xfId="12466"/>
    <cellStyle name="20% - 輔色2 2 2 23 4 3 8 2 2" xfId="18490"/>
    <cellStyle name="20% - 輔色2 2 2 23 4 3 8 2 2 2" xfId="30566"/>
    <cellStyle name="20% - 輔色2 2 2 23 4 3 8 2 3" xfId="24542"/>
    <cellStyle name="20% - 輔色2 2 2 23 4 3 8 3" xfId="15478"/>
    <cellStyle name="20% - 輔色2 2 2 23 4 3 8 3 2" xfId="27554"/>
    <cellStyle name="20% - 輔色2 2 2 23 4 3 8 4" xfId="21530"/>
    <cellStyle name="20% - 輔色2 2 2 23 4 3 9" xfId="7647"/>
    <cellStyle name="20% - 輔色2 2 2 23 4 4" xfId="943"/>
    <cellStyle name="20% - 輔色2 2 2 23 4 4 2" xfId="2079"/>
    <cellStyle name="20% - 輔色2 2 2 23 4 4 2 2" xfId="3755"/>
    <cellStyle name="20% - 輔色2 2 2 23 4 4 2 3" xfId="5981"/>
    <cellStyle name="20% - 輔色2 2 2 23 4 4 2 3 2" xfId="13265"/>
    <cellStyle name="20% - 輔色2 2 2 23 4 4 2 3 2 2" xfId="19289"/>
    <cellStyle name="20% - 輔色2 2 2 23 4 4 2 3 2 2 2" xfId="31365"/>
    <cellStyle name="20% - 輔色2 2 2 23 4 4 2 3 2 3" xfId="25341"/>
    <cellStyle name="20% - 輔色2 2 2 23 4 4 2 3 3" xfId="16277"/>
    <cellStyle name="20% - 輔色2 2 2 23 4 4 2 3 3 2" xfId="28353"/>
    <cellStyle name="20% - 輔色2 2 2 23 4 4 2 3 4" xfId="22329"/>
    <cellStyle name="20% - 輔色2 2 2 23 4 4 2 4" xfId="7522"/>
    <cellStyle name="20% - 輔色2 2 2 23 4 4 2 5" xfId="7628"/>
    <cellStyle name="20% - 輔色2 2 2 23 4 4 2 6" xfId="11765"/>
    <cellStyle name="20% - 輔色2 2 2 23 4 4 2 6 2" xfId="17789"/>
    <cellStyle name="20% - 輔色2 2 2 23 4 4 2 6 2 2" xfId="29865"/>
    <cellStyle name="20% - 輔色2 2 2 23 4 4 2 6 3" xfId="23841"/>
    <cellStyle name="20% - 輔色2 2 2 23 4 4 2 7" xfId="14777"/>
    <cellStyle name="20% - 輔色2 2 2 23 4 4 2 7 2" xfId="26853"/>
    <cellStyle name="20% - 輔色2 2 2 23 4 4 2 8" xfId="20829"/>
    <cellStyle name="20% - 輔色2 2 2 23 4 4 3" xfId="3754"/>
    <cellStyle name="20% - 輔色2 2 2 23 4 4 4" xfId="5332"/>
    <cellStyle name="20% - 輔色2 2 2 23 4 4 4 2" xfId="12616"/>
    <cellStyle name="20% - 輔色2 2 2 23 4 4 4 2 2" xfId="18640"/>
    <cellStyle name="20% - 輔色2 2 2 23 4 4 4 2 2 2" xfId="30716"/>
    <cellStyle name="20% - 輔色2 2 2 23 4 4 4 2 3" xfId="24692"/>
    <cellStyle name="20% - 輔色2 2 2 23 4 4 4 3" xfId="15628"/>
    <cellStyle name="20% - 輔色2 2 2 23 4 4 4 3 2" xfId="27704"/>
    <cellStyle name="20% - 輔色2 2 2 23 4 4 4 4" xfId="21680"/>
    <cellStyle name="20% - 輔色2 2 2 23 4 4 5" xfId="7521"/>
    <cellStyle name="20% - 輔色2 2 2 23 4 4 6" xfId="7629"/>
    <cellStyle name="20% - 輔色2 2 2 23 4 4 7" xfId="11116"/>
    <cellStyle name="20% - 輔色2 2 2 23 4 4 7 2" xfId="17140"/>
    <cellStyle name="20% - 輔色2 2 2 23 4 4 7 2 2" xfId="29216"/>
    <cellStyle name="20% - 輔色2 2 2 23 4 4 7 3" xfId="23192"/>
    <cellStyle name="20% - 輔色2 2 2 23 4 4 8" xfId="14128"/>
    <cellStyle name="20% - 輔色2 2 2 23 4 4 8 2" xfId="26204"/>
    <cellStyle name="20% - 輔色2 2 2 23 4 4 9" xfId="20180"/>
    <cellStyle name="20% - 輔色2 2 2 23 4 5" xfId="1970"/>
    <cellStyle name="20% - 輔色2 2 2 23 4 5 2" xfId="3756"/>
    <cellStyle name="20% - 輔色2 2 2 23 4 5 3" xfId="5872"/>
    <cellStyle name="20% - 輔色2 2 2 23 4 5 3 2" xfId="13156"/>
    <cellStyle name="20% - 輔色2 2 2 23 4 5 3 2 2" xfId="19180"/>
    <cellStyle name="20% - 輔色2 2 2 23 4 5 3 2 2 2" xfId="31256"/>
    <cellStyle name="20% - 輔色2 2 2 23 4 5 3 2 3" xfId="25232"/>
    <cellStyle name="20% - 輔色2 2 2 23 4 5 3 3" xfId="16168"/>
    <cellStyle name="20% - 輔色2 2 2 23 4 5 3 3 2" xfId="28244"/>
    <cellStyle name="20% - 輔色2 2 2 23 4 5 3 4" xfId="22220"/>
    <cellStyle name="20% - 輔色2 2 2 23 4 5 4" xfId="7523"/>
    <cellStyle name="20% - 輔色2 2 2 23 4 5 5" xfId="7627"/>
    <cellStyle name="20% - 輔色2 2 2 23 4 5 6" xfId="11656"/>
    <cellStyle name="20% - 輔色2 2 2 23 4 5 6 2" xfId="17680"/>
    <cellStyle name="20% - 輔色2 2 2 23 4 5 6 2 2" xfId="29756"/>
    <cellStyle name="20% - 輔色2 2 2 23 4 5 6 3" xfId="23732"/>
    <cellStyle name="20% - 輔色2 2 2 23 4 5 7" xfId="14668"/>
    <cellStyle name="20% - 輔色2 2 2 23 4 5 7 2" xfId="26744"/>
    <cellStyle name="20% - 輔色2 2 2 23 4 5 8" xfId="20720"/>
    <cellStyle name="20% - 輔色2 2 2 23 4 6" xfId="2668"/>
    <cellStyle name="20% - 輔色2 2 2 23 4 6 2" xfId="3757"/>
    <cellStyle name="20% - 輔色2 2 2 23 4 6 3" xfId="7625"/>
    <cellStyle name="20% - 輔色2 2 2 23 4 7" xfId="2685"/>
    <cellStyle name="20% - 輔色2 2 2 23 4 7 2" xfId="3758"/>
    <cellStyle name="20% - 輔色2 2 2 23 4 7 3" xfId="7624"/>
    <cellStyle name="20% - 輔色2 2 2 23 4 8" xfId="1736"/>
    <cellStyle name="20% - 輔色2 2 2 23 4 8 2" xfId="3759"/>
    <cellStyle name="20% - 輔色2 2 2 23 4 8 3" xfId="5639"/>
    <cellStyle name="20% - 輔色2 2 2 23 4 8 3 2" xfId="12923"/>
    <cellStyle name="20% - 輔色2 2 2 23 4 8 3 2 2" xfId="18947"/>
    <cellStyle name="20% - 輔色2 2 2 23 4 8 3 2 2 2" xfId="31023"/>
    <cellStyle name="20% - 輔色2 2 2 23 4 8 3 2 3" xfId="24999"/>
    <cellStyle name="20% - 輔色2 2 2 23 4 8 3 3" xfId="15935"/>
    <cellStyle name="20% - 輔色2 2 2 23 4 8 3 3 2" xfId="28011"/>
    <cellStyle name="20% - 輔色2 2 2 23 4 8 3 4" xfId="21987"/>
    <cellStyle name="20% - 輔色2 2 2 23 4 8 4" xfId="7526"/>
    <cellStyle name="20% - 輔色2 2 2 23 4 8 5" xfId="7619"/>
    <cellStyle name="20% - 輔色2 2 2 23 4 8 6" xfId="11423"/>
    <cellStyle name="20% - 輔色2 2 2 23 4 8 6 2" xfId="17447"/>
    <cellStyle name="20% - 輔色2 2 2 23 4 8 6 2 2" xfId="29523"/>
    <cellStyle name="20% - 輔色2 2 2 23 4 8 6 3" xfId="23499"/>
    <cellStyle name="20% - 輔色2 2 2 23 4 8 7" xfId="14435"/>
    <cellStyle name="20% - 輔色2 2 2 23 4 8 7 2" xfId="26511"/>
    <cellStyle name="20% - 輔色2 2 2 23 4 8 8" xfId="20487"/>
    <cellStyle name="20% - 輔色2 2 2 23 4 9" xfId="5032"/>
    <cellStyle name="20% - 輔色2 2 2 23 4 9 2" xfId="12316"/>
    <cellStyle name="20% - 輔色2 2 2 23 4 9 2 2" xfId="18340"/>
    <cellStyle name="20% - 輔色2 2 2 23 4 9 2 2 2" xfId="30416"/>
    <cellStyle name="20% - 輔色2 2 2 23 4 9 2 3" xfId="24392"/>
    <cellStyle name="20% - 輔色2 2 2 23 4 9 3" xfId="15328"/>
    <cellStyle name="20% - 輔色2 2 2 23 4 9 3 2" xfId="27404"/>
    <cellStyle name="20% - 輔色2 2 2 23 4 9 4" xfId="21380"/>
    <cellStyle name="20% - 輔色2 2 2 23 5" xfId="391"/>
    <cellStyle name="20% - 輔色2 2 2 23 5 10" xfId="10866"/>
    <cellStyle name="20% - 輔色2 2 2 23 5 10 2" xfId="16890"/>
    <cellStyle name="20% - 輔色2 2 2 23 5 10 2 2" xfId="28966"/>
    <cellStyle name="20% - 輔色2 2 2 23 5 10 3" xfId="22942"/>
    <cellStyle name="20% - 輔色2 2 2 23 5 11" xfId="13878"/>
    <cellStyle name="20% - 輔色2 2 2 23 5 11 2" xfId="25954"/>
    <cellStyle name="20% - 輔色2 2 2 23 5 12" xfId="19930"/>
    <cellStyle name="20% - 輔色2 2 2 23 5 2" xfId="574"/>
    <cellStyle name="20% - 輔色2 2 2 23 5 2 2" xfId="1266"/>
    <cellStyle name="20% - 輔色2 2 2 23 5 2 2 2" xfId="7613"/>
    <cellStyle name="20% - 輔色2 2 2 23 5 2 3" xfId="7616"/>
    <cellStyle name="20% - 輔色2 2 2 23 5 3" xfId="993"/>
    <cellStyle name="20% - 輔色2 2 2 23 5 3 2" xfId="2192"/>
    <cellStyle name="20% - 輔色2 2 2 23 5 3 2 2" xfId="3761"/>
    <cellStyle name="20% - 輔色2 2 2 23 5 3 2 3" xfId="6094"/>
    <cellStyle name="20% - 輔色2 2 2 23 5 3 2 3 2" xfId="13378"/>
    <cellStyle name="20% - 輔色2 2 2 23 5 3 2 3 2 2" xfId="19402"/>
    <cellStyle name="20% - 輔色2 2 2 23 5 3 2 3 2 2 2" xfId="31478"/>
    <cellStyle name="20% - 輔色2 2 2 23 5 3 2 3 2 3" xfId="25454"/>
    <cellStyle name="20% - 輔色2 2 2 23 5 3 2 3 3" xfId="16390"/>
    <cellStyle name="20% - 輔色2 2 2 23 5 3 2 3 3 2" xfId="28466"/>
    <cellStyle name="20% - 輔色2 2 2 23 5 3 2 3 4" xfId="22442"/>
    <cellStyle name="20% - 輔色2 2 2 23 5 3 2 4" xfId="7531"/>
    <cellStyle name="20% - 輔色2 2 2 23 5 3 2 5" xfId="7611"/>
    <cellStyle name="20% - 輔色2 2 2 23 5 3 2 6" xfId="11878"/>
    <cellStyle name="20% - 輔色2 2 2 23 5 3 2 6 2" xfId="17902"/>
    <cellStyle name="20% - 輔色2 2 2 23 5 3 2 6 2 2" xfId="29978"/>
    <cellStyle name="20% - 輔色2 2 2 23 5 3 2 6 3" xfId="23954"/>
    <cellStyle name="20% - 輔色2 2 2 23 5 3 2 7" xfId="14890"/>
    <cellStyle name="20% - 輔色2 2 2 23 5 3 2 7 2" xfId="26966"/>
    <cellStyle name="20% - 輔色2 2 2 23 5 3 2 8" xfId="20942"/>
    <cellStyle name="20% - 輔色2 2 2 23 5 3 3" xfId="3760"/>
    <cellStyle name="20% - 輔色2 2 2 23 5 3 4" xfId="5382"/>
    <cellStyle name="20% - 輔色2 2 2 23 5 3 4 2" xfId="12666"/>
    <cellStyle name="20% - 輔色2 2 2 23 5 3 4 2 2" xfId="18690"/>
    <cellStyle name="20% - 輔色2 2 2 23 5 3 4 2 2 2" xfId="30766"/>
    <cellStyle name="20% - 輔色2 2 2 23 5 3 4 2 3" xfId="24742"/>
    <cellStyle name="20% - 輔色2 2 2 23 5 3 4 3" xfId="15678"/>
    <cellStyle name="20% - 輔色2 2 2 23 5 3 4 3 2" xfId="27754"/>
    <cellStyle name="20% - 輔色2 2 2 23 5 3 4 4" xfId="21730"/>
    <cellStyle name="20% - 輔色2 2 2 23 5 3 5" xfId="7530"/>
    <cellStyle name="20% - 輔色2 2 2 23 5 3 6" xfId="7612"/>
    <cellStyle name="20% - 輔色2 2 2 23 5 3 7" xfId="11166"/>
    <cellStyle name="20% - 輔色2 2 2 23 5 3 7 2" xfId="17190"/>
    <cellStyle name="20% - 輔色2 2 2 23 5 3 7 2 2" xfId="29266"/>
    <cellStyle name="20% - 輔色2 2 2 23 5 3 7 3" xfId="23242"/>
    <cellStyle name="20% - 輔色2 2 2 23 5 3 8" xfId="14178"/>
    <cellStyle name="20% - 輔色2 2 2 23 5 3 8 2" xfId="26254"/>
    <cellStyle name="20% - 輔色2 2 2 23 5 3 9" xfId="20230"/>
    <cellStyle name="20% - 輔色2 2 2 23 5 4" xfId="1265"/>
    <cellStyle name="20% - 輔色2 2 2 23 5 4 2" xfId="2386"/>
    <cellStyle name="20% - 輔色2 2 2 23 5 4 2 2" xfId="3762"/>
    <cellStyle name="20% - 輔色2 2 2 23 5 4 2 3" xfId="6288"/>
    <cellStyle name="20% - 輔色2 2 2 23 5 4 2 3 2" xfId="13572"/>
    <cellStyle name="20% - 輔色2 2 2 23 5 4 2 3 2 2" xfId="19596"/>
    <cellStyle name="20% - 輔色2 2 2 23 5 4 2 3 2 2 2" xfId="31672"/>
    <cellStyle name="20% - 輔色2 2 2 23 5 4 2 3 2 3" xfId="25648"/>
    <cellStyle name="20% - 輔色2 2 2 23 5 4 2 3 3" xfId="16584"/>
    <cellStyle name="20% - 輔色2 2 2 23 5 4 2 3 3 2" xfId="28660"/>
    <cellStyle name="20% - 輔色2 2 2 23 5 4 2 3 4" xfId="22636"/>
    <cellStyle name="20% - 輔色2 2 2 23 5 4 2 4" xfId="7533"/>
    <cellStyle name="20% - 輔色2 2 2 23 5 4 2 5" xfId="7609"/>
    <cellStyle name="20% - 輔色2 2 2 23 5 4 2 6" xfId="12072"/>
    <cellStyle name="20% - 輔色2 2 2 23 5 4 2 6 2" xfId="18096"/>
    <cellStyle name="20% - 輔色2 2 2 23 5 4 2 6 2 2" xfId="30172"/>
    <cellStyle name="20% - 輔色2 2 2 23 5 4 2 6 3" xfId="24148"/>
    <cellStyle name="20% - 輔色2 2 2 23 5 4 2 7" xfId="15084"/>
    <cellStyle name="20% - 輔色2 2 2 23 5 4 2 7 2" xfId="27160"/>
    <cellStyle name="20% - 輔色2 2 2 23 5 4 2 8" xfId="21136"/>
    <cellStyle name="20% - 輔色2 2 2 23 5 4 3" xfId="7610"/>
    <cellStyle name="20% - 輔色2 2 2 23 5 5" xfId="2672"/>
    <cellStyle name="20% - 輔色2 2 2 23 5 5 2" xfId="3763"/>
    <cellStyle name="20% - 輔色2 2 2 23 5 5 3" xfId="7608"/>
    <cellStyle name="20% - 輔色2 2 2 23 5 6" xfId="2679"/>
    <cellStyle name="20% - 輔色2 2 2 23 5 6 2" xfId="3764"/>
    <cellStyle name="20% - 輔色2 2 2 23 5 6 3" xfId="7607"/>
    <cellStyle name="20% - 輔色2 2 2 23 5 7" xfId="1686"/>
    <cellStyle name="20% - 輔色2 2 2 23 5 7 2" xfId="3765"/>
    <cellStyle name="20% - 輔色2 2 2 23 5 7 3" xfId="5589"/>
    <cellStyle name="20% - 輔色2 2 2 23 5 7 3 2" xfId="12873"/>
    <cellStyle name="20% - 輔色2 2 2 23 5 7 3 2 2" xfId="18897"/>
    <cellStyle name="20% - 輔色2 2 2 23 5 7 3 2 2 2" xfId="30973"/>
    <cellStyle name="20% - 輔色2 2 2 23 5 7 3 2 3" xfId="24949"/>
    <cellStyle name="20% - 輔色2 2 2 23 5 7 3 3" xfId="15885"/>
    <cellStyle name="20% - 輔色2 2 2 23 5 7 3 3 2" xfId="27961"/>
    <cellStyle name="20% - 輔色2 2 2 23 5 7 3 4" xfId="21937"/>
    <cellStyle name="20% - 輔色2 2 2 23 5 7 4" xfId="7536"/>
    <cellStyle name="20% - 輔色2 2 2 23 5 7 5" xfId="7606"/>
    <cellStyle name="20% - 輔色2 2 2 23 5 7 6" xfId="11373"/>
    <cellStyle name="20% - 輔色2 2 2 23 5 7 6 2" xfId="17397"/>
    <cellStyle name="20% - 輔色2 2 2 23 5 7 6 2 2" xfId="29473"/>
    <cellStyle name="20% - 輔色2 2 2 23 5 7 6 3" xfId="23449"/>
    <cellStyle name="20% - 輔色2 2 2 23 5 7 7" xfId="14385"/>
    <cellStyle name="20% - 輔色2 2 2 23 5 7 7 2" xfId="26461"/>
    <cellStyle name="20% - 輔色2 2 2 23 5 7 8" xfId="20437"/>
    <cellStyle name="20% - 輔色2 2 2 23 5 8" xfId="5082"/>
    <cellStyle name="20% - 輔色2 2 2 23 5 8 2" xfId="12366"/>
    <cellStyle name="20% - 輔色2 2 2 23 5 8 2 2" xfId="18390"/>
    <cellStyle name="20% - 輔色2 2 2 23 5 8 2 2 2" xfId="30466"/>
    <cellStyle name="20% - 輔色2 2 2 23 5 8 2 3" xfId="24442"/>
    <cellStyle name="20% - 輔色2 2 2 23 5 8 3" xfId="15378"/>
    <cellStyle name="20% - 輔色2 2 2 23 5 8 3 2" xfId="27454"/>
    <cellStyle name="20% - 輔色2 2 2 23 5 8 4" xfId="21430"/>
    <cellStyle name="20% - 輔色2 2 2 23 5 9" xfId="7618"/>
    <cellStyle name="20% - 輔色2 2 2 23 6" xfId="524"/>
    <cellStyle name="20% - 輔色2 2 2 23 6 2" xfId="1267"/>
    <cellStyle name="20% - 輔色2 2 2 23 6 2 2" xfId="7603"/>
    <cellStyle name="20% - 輔色2 2 2 23 6 3" xfId="7604"/>
    <cellStyle name="20% - 輔色2 2 2 23 7" xfId="843"/>
    <cellStyle name="20% - 輔色2 2 2 23 7 2" xfId="1940"/>
    <cellStyle name="20% - 輔色2 2 2 23 7 2 2" xfId="3767"/>
    <cellStyle name="20% - 輔色2 2 2 23 7 2 3" xfId="5842"/>
    <cellStyle name="20% - 輔色2 2 2 23 7 2 3 2" xfId="13126"/>
    <cellStyle name="20% - 輔色2 2 2 23 7 2 3 2 2" xfId="19150"/>
    <cellStyle name="20% - 輔色2 2 2 23 7 2 3 2 2 2" xfId="31226"/>
    <cellStyle name="20% - 輔色2 2 2 23 7 2 3 2 3" xfId="25202"/>
    <cellStyle name="20% - 輔色2 2 2 23 7 2 3 3" xfId="16138"/>
    <cellStyle name="20% - 輔色2 2 2 23 7 2 3 3 2" xfId="28214"/>
    <cellStyle name="20% - 輔色2 2 2 23 7 2 3 4" xfId="22190"/>
    <cellStyle name="20% - 輔色2 2 2 23 7 2 4" xfId="7540"/>
    <cellStyle name="20% - 輔色2 2 2 23 7 2 5" xfId="7598"/>
    <cellStyle name="20% - 輔色2 2 2 23 7 2 6" xfId="11626"/>
    <cellStyle name="20% - 輔色2 2 2 23 7 2 6 2" xfId="17650"/>
    <cellStyle name="20% - 輔色2 2 2 23 7 2 6 2 2" xfId="29726"/>
    <cellStyle name="20% - 輔色2 2 2 23 7 2 6 3" xfId="23702"/>
    <cellStyle name="20% - 輔色2 2 2 23 7 2 7" xfId="14638"/>
    <cellStyle name="20% - 輔色2 2 2 23 7 2 7 2" xfId="26714"/>
    <cellStyle name="20% - 輔色2 2 2 23 7 2 8" xfId="20690"/>
    <cellStyle name="20% - 輔色2 2 2 23 7 3" xfId="3766"/>
    <cellStyle name="20% - 輔色2 2 2 23 7 4" xfId="5232"/>
    <cellStyle name="20% - 輔色2 2 2 23 7 4 2" xfId="12516"/>
    <cellStyle name="20% - 輔色2 2 2 23 7 4 2 2" xfId="18540"/>
    <cellStyle name="20% - 輔色2 2 2 23 7 4 2 2 2" xfId="30616"/>
    <cellStyle name="20% - 輔色2 2 2 23 7 4 2 3" xfId="24592"/>
    <cellStyle name="20% - 輔色2 2 2 23 7 4 3" xfId="15528"/>
    <cellStyle name="20% - 輔色2 2 2 23 7 4 3 2" xfId="27604"/>
    <cellStyle name="20% - 輔色2 2 2 23 7 4 4" xfId="21580"/>
    <cellStyle name="20% - 輔色2 2 2 23 7 5" xfId="7539"/>
    <cellStyle name="20% - 輔色2 2 2 23 7 6" xfId="7602"/>
    <cellStyle name="20% - 輔色2 2 2 23 7 7" xfId="11016"/>
    <cellStyle name="20% - 輔色2 2 2 23 7 7 2" xfId="17040"/>
    <cellStyle name="20% - 輔色2 2 2 23 7 7 2 2" xfId="29116"/>
    <cellStyle name="20% - 輔色2 2 2 23 7 7 3" xfId="23092"/>
    <cellStyle name="20% - 輔色2 2 2 23 7 8" xfId="14028"/>
    <cellStyle name="20% - 輔色2 2 2 23 7 8 2" xfId="26104"/>
    <cellStyle name="20% - 輔色2 2 2 23 7 9" xfId="20080"/>
    <cellStyle name="20% - 輔色2 2 2 23 8" xfId="2136"/>
    <cellStyle name="20% - 輔色2 2 2 23 8 2" xfId="3768"/>
    <cellStyle name="20% - 輔色2 2 2 23 8 3" xfId="6038"/>
    <cellStyle name="20% - 輔色2 2 2 23 8 3 2" xfId="13322"/>
    <cellStyle name="20% - 輔色2 2 2 23 8 3 2 2" xfId="19346"/>
    <cellStyle name="20% - 輔色2 2 2 23 8 3 2 2 2" xfId="31422"/>
    <cellStyle name="20% - 輔色2 2 2 23 8 3 2 3" xfId="25398"/>
    <cellStyle name="20% - 輔色2 2 2 23 8 3 3" xfId="16334"/>
    <cellStyle name="20% - 輔色2 2 2 23 8 3 3 2" xfId="28410"/>
    <cellStyle name="20% - 輔色2 2 2 23 8 3 4" xfId="22386"/>
    <cellStyle name="20% - 輔色2 2 2 23 8 4" xfId="7541"/>
    <cellStyle name="20% - 輔色2 2 2 23 8 5" xfId="7597"/>
    <cellStyle name="20% - 輔色2 2 2 23 8 6" xfId="11822"/>
    <cellStyle name="20% - 輔色2 2 2 23 8 6 2" xfId="17846"/>
    <cellStyle name="20% - 輔色2 2 2 23 8 6 2 2" xfId="29922"/>
    <cellStyle name="20% - 輔色2 2 2 23 8 6 3" xfId="23898"/>
    <cellStyle name="20% - 輔色2 2 2 23 8 7" xfId="14834"/>
    <cellStyle name="20% - 輔色2 2 2 23 8 7 2" xfId="26910"/>
    <cellStyle name="20% - 輔色2 2 2 23 8 8" xfId="20886"/>
    <cellStyle name="20% - 輔色2 2 2 23 9" xfId="2664"/>
    <cellStyle name="20% - 輔色2 2 2 23 9 2" xfId="3769"/>
    <cellStyle name="20% - 輔色2 2 2 23 9 3" xfId="7595"/>
    <cellStyle name="20% - 輔色2 2 2 24" xfId="84"/>
    <cellStyle name="20% - 輔色2 2 2 24 10" xfId="2676"/>
    <cellStyle name="20% - 輔色2 2 2 24 10 2" xfId="3770"/>
    <cellStyle name="20% - 輔色2 2 2 24 10 3" xfId="7592"/>
    <cellStyle name="20% - 輔色2 2 2 24 11" xfId="1838"/>
    <cellStyle name="20% - 輔色2 2 2 24 11 2" xfId="3771"/>
    <cellStyle name="20% - 輔色2 2 2 24 11 3" xfId="5741"/>
    <cellStyle name="20% - 輔色2 2 2 24 11 3 2" xfId="13025"/>
    <cellStyle name="20% - 輔色2 2 2 24 11 3 2 2" xfId="19049"/>
    <cellStyle name="20% - 輔色2 2 2 24 11 3 2 2 2" xfId="31125"/>
    <cellStyle name="20% - 輔色2 2 2 24 11 3 2 3" xfId="25101"/>
    <cellStyle name="20% - 輔色2 2 2 24 11 3 3" xfId="16037"/>
    <cellStyle name="20% - 輔色2 2 2 24 11 3 3 2" xfId="28113"/>
    <cellStyle name="20% - 輔色2 2 2 24 11 3 4" xfId="22089"/>
    <cellStyle name="20% - 輔色2 2 2 24 11 4" xfId="7545"/>
    <cellStyle name="20% - 輔色2 2 2 24 11 5" xfId="7589"/>
    <cellStyle name="20% - 輔色2 2 2 24 11 6" xfId="11525"/>
    <cellStyle name="20% - 輔色2 2 2 24 11 6 2" xfId="17549"/>
    <cellStyle name="20% - 輔色2 2 2 24 11 6 2 2" xfId="29625"/>
    <cellStyle name="20% - 輔色2 2 2 24 11 6 3" xfId="23601"/>
    <cellStyle name="20% - 輔色2 2 2 24 11 7" xfId="14537"/>
    <cellStyle name="20% - 輔色2 2 2 24 11 7 2" xfId="26613"/>
    <cellStyle name="20% - 輔色2 2 2 24 11 8" xfId="20589"/>
    <cellStyle name="20% - 輔色2 2 2 24 12" xfId="4930"/>
    <cellStyle name="20% - 輔色2 2 2 24 12 2" xfId="12214"/>
    <cellStyle name="20% - 輔色2 2 2 24 12 2 2" xfId="18238"/>
    <cellStyle name="20% - 輔色2 2 2 24 12 2 2 2" xfId="30314"/>
    <cellStyle name="20% - 輔色2 2 2 24 12 2 3" xfId="24290"/>
    <cellStyle name="20% - 輔色2 2 2 24 12 3" xfId="15226"/>
    <cellStyle name="20% - 輔色2 2 2 24 12 3 2" xfId="27302"/>
    <cellStyle name="20% - 輔色2 2 2 24 12 4" xfId="21278"/>
    <cellStyle name="20% - 輔色2 2 2 24 13" xfId="7594"/>
    <cellStyle name="20% - 輔色2 2 2 24 14" xfId="10707"/>
    <cellStyle name="20% - 輔色2 2 2 24 14 2" xfId="16736"/>
    <cellStyle name="20% - 輔色2 2 2 24 14 2 2" xfId="28812"/>
    <cellStyle name="20% - 輔色2 2 2 24 14 3" xfId="22788"/>
    <cellStyle name="20% - 輔色2 2 2 24 15" xfId="13726"/>
    <cellStyle name="20% - 輔色2 2 2 24 15 2" xfId="25802"/>
    <cellStyle name="20% - 輔色2 2 2 24 16" xfId="19778"/>
    <cellStyle name="20% - 輔色2 2 2 24 2" xfId="120"/>
    <cellStyle name="20% - 輔色2 2 2 24 2 2" xfId="7588"/>
    <cellStyle name="20% - 輔色2 2 2 24 3" xfId="177"/>
    <cellStyle name="20% - 輔色2 2 2 24 3 10" xfId="7587"/>
    <cellStyle name="20% - 輔色2 2 2 24 3 11" xfId="10753"/>
    <cellStyle name="20% - 輔色2 2 2 24 3 11 2" xfId="16777"/>
    <cellStyle name="20% - 輔色2 2 2 24 3 11 2 2" xfId="28853"/>
    <cellStyle name="20% - 輔色2 2 2 24 3 11 3" xfId="22829"/>
    <cellStyle name="20% - 輔色2 2 2 24 3 12" xfId="13765"/>
    <cellStyle name="20% - 輔色2 2 2 24 3 12 2" xfId="25841"/>
    <cellStyle name="20% - 輔色2 2 2 24 3 13" xfId="19817"/>
    <cellStyle name="20% - 輔色2 2 2 24 3 2" xfId="282"/>
    <cellStyle name="20% - 輔色2 2 2 24 3 2 2" xfId="578"/>
    <cellStyle name="20% - 輔色2 2 2 24 3 2 2 2" xfId="1268"/>
    <cellStyle name="20% - 輔色2 2 2 24 3 2 2 2 2" xfId="7579"/>
    <cellStyle name="20% - 輔色2 2 2 24 3 2 2 3" xfId="7584"/>
    <cellStyle name="20% - 輔色2 2 2 24 3 2 3" xfId="7585"/>
    <cellStyle name="20% - 輔色2 2 2 24 3 3" xfId="428"/>
    <cellStyle name="20% - 輔色2 2 2 24 3 3 10" xfId="10903"/>
    <cellStyle name="20% - 輔色2 2 2 24 3 3 10 2" xfId="16927"/>
    <cellStyle name="20% - 輔色2 2 2 24 3 3 10 2 2" xfId="29003"/>
    <cellStyle name="20% - 輔色2 2 2 24 3 3 10 3" xfId="22979"/>
    <cellStyle name="20% - 輔色2 2 2 24 3 3 11" xfId="13915"/>
    <cellStyle name="20% - 輔色2 2 2 24 3 3 11 2" xfId="25991"/>
    <cellStyle name="20% - 輔色2 2 2 24 3 3 12" xfId="19967"/>
    <cellStyle name="20% - 輔色2 2 2 24 3 3 2" xfId="509"/>
    <cellStyle name="20% - 輔色2 2 2 24 3 3 2 2" xfId="1270"/>
    <cellStyle name="20% - 輔色2 2 2 24 3 3 2 2 2" xfId="7573"/>
    <cellStyle name="20% - 輔色2 2 2 24 3 3 2 3" xfId="7576"/>
    <cellStyle name="20% - 輔色2 2 2 24 3 3 3" xfId="1030"/>
    <cellStyle name="20% - 輔色2 2 2 24 3 3 3 2" xfId="2229"/>
    <cellStyle name="20% - 輔色2 2 2 24 3 3 3 2 2" xfId="3773"/>
    <cellStyle name="20% - 輔色2 2 2 24 3 3 3 2 3" xfId="6131"/>
    <cellStyle name="20% - 輔色2 2 2 24 3 3 3 2 3 2" xfId="13415"/>
    <cellStyle name="20% - 輔色2 2 2 24 3 3 3 2 3 2 2" xfId="19439"/>
    <cellStyle name="20% - 輔色2 2 2 24 3 3 3 2 3 2 2 2" xfId="31515"/>
    <cellStyle name="20% - 輔色2 2 2 24 3 3 3 2 3 2 3" xfId="25491"/>
    <cellStyle name="20% - 輔色2 2 2 24 3 3 3 2 3 3" xfId="16427"/>
    <cellStyle name="20% - 輔色2 2 2 24 3 3 3 2 3 3 2" xfId="28503"/>
    <cellStyle name="20% - 輔色2 2 2 24 3 3 3 2 3 4" xfId="22479"/>
    <cellStyle name="20% - 輔色2 2 2 24 3 3 3 2 4" xfId="7555"/>
    <cellStyle name="20% - 輔色2 2 2 24 3 3 3 2 5" xfId="7571"/>
    <cellStyle name="20% - 輔色2 2 2 24 3 3 3 2 6" xfId="11915"/>
    <cellStyle name="20% - 輔色2 2 2 24 3 3 3 2 6 2" xfId="17939"/>
    <cellStyle name="20% - 輔色2 2 2 24 3 3 3 2 6 2 2" xfId="30015"/>
    <cellStyle name="20% - 輔色2 2 2 24 3 3 3 2 6 3" xfId="23991"/>
    <cellStyle name="20% - 輔色2 2 2 24 3 3 3 2 7" xfId="14927"/>
    <cellStyle name="20% - 輔色2 2 2 24 3 3 3 2 7 2" xfId="27003"/>
    <cellStyle name="20% - 輔色2 2 2 24 3 3 3 2 8" xfId="20979"/>
    <cellStyle name="20% - 輔色2 2 2 24 3 3 3 3" xfId="3772"/>
    <cellStyle name="20% - 輔色2 2 2 24 3 3 3 4" xfId="5419"/>
    <cellStyle name="20% - 輔色2 2 2 24 3 3 3 4 2" xfId="12703"/>
    <cellStyle name="20% - 輔色2 2 2 24 3 3 3 4 2 2" xfId="18727"/>
    <cellStyle name="20% - 輔色2 2 2 24 3 3 3 4 2 2 2" xfId="30803"/>
    <cellStyle name="20% - 輔色2 2 2 24 3 3 3 4 2 3" xfId="24779"/>
    <cellStyle name="20% - 輔色2 2 2 24 3 3 3 4 3" xfId="15715"/>
    <cellStyle name="20% - 輔色2 2 2 24 3 3 3 4 3 2" xfId="27791"/>
    <cellStyle name="20% - 輔色2 2 2 24 3 3 3 4 4" xfId="21767"/>
    <cellStyle name="20% - 輔色2 2 2 24 3 3 3 5" xfId="7554"/>
    <cellStyle name="20% - 輔色2 2 2 24 3 3 3 6" xfId="7572"/>
    <cellStyle name="20% - 輔色2 2 2 24 3 3 3 7" xfId="11203"/>
    <cellStyle name="20% - 輔色2 2 2 24 3 3 3 7 2" xfId="17227"/>
    <cellStyle name="20% - 輔色2 2 2 24 3 3 3 7 2 2" xfId="29303"/>
    <cellStyle name="20% - 輔色2 2 2 24 3 3 3 7 3" xfId="23279"/>
    <cellStyle name="20% - 輔色2 2 2 24 3 3 3 8" xfId="14215"/>
    <cellStyle name="20% - 輔色2 2 2 24 3 3 3 8 2" xfId="26291"/>
    <cellStyle name="20% - 輔色2 2 2 24 3 3 3 9" xfId="20267"/>
    <cellStyle name="20% - 輔色2 2 2 24 3 3 4" xfId="1269"/>
    <cellStyle name="20% - 輔色2 2 2 24 3 3 4 2" xfId="1929"/>
    <cellStyle name="20% - 輔色2 2 2 24 3 3 4 2 2" xfId="3774"/>
    <cellStyle name="20% - 輔色2 2 2 24 3 3 4 2 3" xfId="5831"/>
    <cellStyle name="20% - 輔色2 2 2 24 3 3 4 2 3 2" xfId="13115"/>
    <cellStyle name="20% - 輔色2 2 2 24 3 3 4 2 3 2 2" xfId="19139"/>
    <cellStyle name="20% - 輔色2 2 2 24 3 3 4 2 3 2 2 2" xfId="31215"/>
    <cellStyle name="20% - 輔色2 2 2 24 3 3 4 2 3 2 3" xfId="25191"/>
    <cellStyle name="20% - 輔色2 2 2 24 3 3 4 2 3 3" xfId="16127"/>
    <cellStyle name="20% - 輔色2 2 2 24 3 3 4 2 3 3 2" xfId="28203"/>
    <cellStyle name="20% - 輔色2 2 2 24 3 3 4 2 3 4" xfId="22179"/>
    <cellStyle name="20% - 輔色2 2 2 24 3 3 4 2 4" xfId="7557"/>
    <cellStyle name="20% - 輔色2 2 2 24 3 3 4 2 5" xfId="7569"/>
    <cellStyle name="20% - 輔色2 2 2 24 3 3 4 2 6" xfId="11615"/>
    <cellStyle name="20% - 輔色2 2 2 24 3 3 4 2 6 2" xfId="17639"/>
    <cellStyle name="20% - 輔色2 2 2 24 3 3 4 2 6 2 2" xfId="29715"/>
    <cellStyle name="20% - 輔色2 2 2 24 3 3 4 2 6 3" xfId="23691"/>
    <cellStyle name="20% - 輔色2 2 2 24 3 3 4 2 7" xfId="14627"/>
    <cellStyle name="20% - 輔色2 2 2 24 3 3 4 2 7 2" xfId="26703"/>
    <cellStyle name="20% - 輔色2 2 2 24 3 3 4 2 8" xfId="20679"/>
    <cellStyle name="20% - 輔色2 2 2 24 3 3 4 3" xfId="7570"/>
    <cellStyle name="20% - 輔色2 2 2 24 3 3 5" xfId="2677"/>
    <cellStyle name="20% - 輔色2 2 2 24 3 3 5 2" xfId="3775"/>
    <cellStyle name="20% - 輔色2 2 2 24 3 3 5 3" xfId="7568"/>
    <cellStyle name="20% - 輔色2 2 2 24 3 3 6" xfId="2671"/>
    <cellStyle name="20% - 輔色2 2 2 24 3 3 6 2" xfId="3776"/>
    <cellStyle name="20% - 輔色2 2 2 24 3 3 6 3" xfId="7567"/>
    <cellStyle name="20% - 輔色2 2 2 24 3 3 7" xfId="1649"/>
    <cellStyle name="20% - 輔色2 2 2 24 3 3 7 2" xfId="3777"/>
    <cellStyle name="20% - 輔色2 2 2 24 3 3 7 3" xfId="5552"/>
    <cellStyle name="20% - 輔色2 2 2 24 3 3 7 3 2" xfId="12836"/>
    <cellStyle name="20% - 輔色2 2 2 24 3 3 7 3 2 2" xfId="18860"/>
    <cellStyle name="20% - 輔色2 2 2 24 3 3 7 3 2 2 2" xfId="30936"/>
    <cellStyle name="20% - 輔色2 2 2 24 3 3 7 3 2 3" xfId="24912"/>
    <cellStyle name="20% - 輔色2 2 2 24 3 3 7 3 3" xfId="15848"/>
    <cellStyle name="20% - 輔色2 2 2 24 3 3 7 3 3 2" xfId="27924"/>
    <cellStyle name="20% - 輔色2 2 2 24 3 3 7 3 4" xfId="21900"/>
    <cellStyle name="20% - 輔色2 2 2 24 3 3 7 4" xfId="7560"/>
    <cellStyle name="20% - 輔色2 2 2 24 3 3 7 5" xfId="7565"/>
    <cellStyle name="20% - 輔色2 2 2 24 3 3 7 6" xfId="11336"/>
    <cellStyle name="20% - 輔色2 2 2 24 3 3 7 6 2" xfId="17360"/>
    <cellStyle name="20% - 輔色2 2 2 24 3 3 7 6 2 2" xfId="29436"/>
    <cellStyle name="20% - 輔色2 2 2 24 3 3 7 6 3" xfId="23412"/>
    <cellStyle name="20% - 輔色2 2 2 24 3 3 7 7" xfId="14348"/>
    <cellStyle name="20% - 輔色2 2 2 24 3 3 7 7 2" xfId="26424"/>
    <cellStyle name="20% - 輔色2 2 2 24 3 3 7 8" xfId="20400"/>
    <cellStyle name="20% - 輔色2 2 2 24 3 3 8" xfId="5119"/>
    <cellStyle name="20% - 輔色2 2 2 24 3 3 8 2" xfId="12403"/>
    <cellStyle name="20% - 輔色2 2 2 24 3 3 8 2 2" xfId="18427"/>
    <cellStyle name="20% - 輔色2 2 2 24 3 3 8 2 2 2" xfId="30503"/>
    <cellStyle name="20% - 輔色2 2 2 24 3 3 8 2 3" xfId="24479"/>
    <cellStyle name="20% - 輔色2 2 2 24 3 3 8 3" xfId="15415"/>
    <cellStyle name="20% - 輔色2 2 2 24 3 3 8 3 2" xfId="27491"/>
    <cellStyle name="20% - 輔色2 2 2 24 3 3 8 4" xfId="21467"/>
    <cellStyle name="20% - 輔色2 2 2 24 3 3 9" xfId="7578"/>
    <cellStyle name="20% - 輔色2 2 2 24 3 4" xfId="880"/>
    <cellStyle name="20% - 輔色2 2 2 24 3 4 2" xfId="2016"/>
    <cellStyle name="20% - 輔色2 2 2 24 3 4 2 2" xfId="3779"/>
    <cellStyle name="20% - 輔色2 2 2 24 3 4 2 3" xfId="5918"/>
    <cellStyle name="20% - 輔色2 2 2 24 3 4 2 3 2" xfId="13202"/>
    <cellStyle name="20% - 輔色2 2 2 24 3 4 2 3 2 2" xfId="19226"/>
    <cellStyle name="20% - 輔色2 2 2 24 3 4 2 3 2 2 2" xfId="31302"/>
    <cellStyle name="20% - 輔色2 2 2 24 3 4 2 3 2 3" xfId="25278"/>
    <cellStyle name="20% - 輔色2 2 2 24 3 4 2 3 3" xfId="16214"/>
    <cellStyle name="20% - 輔色2 2 2 24 3 4 2 3 3 2" xfId="28290"/>
    <cellStyle name="20% - 輔色2 2 2 24 3 4 2 3 4" xfId="22266"/>
    <cellStyle name="20% - 輔色2 2 2 24 3 4 2 4" xfId="7562"/>
    <cellStyle name="20% - 輔色2 2 2 24 3 4 2 5" xfId="7559"/>
    <cellStyle name="20% - 輔色2 2 2 24 3 4 2 6" xfId="11702"/>
    <cellStyle name="20% - 輔色2 2 2 24 3 4 2 6 2" xfId="17726"/>
    <cellStyle name="20% - 輔色2 2 2 24 3 4 2 6 2 2" xfId="29802"/>
    <cellStyle name="20% - 輔色2 2 2 24 3 4 2 6 3" xfId="23778"/>
    <cellStyle name="20% - 輔色2 2 2 24 3 4 2 7" xfId="14714"/>
    <cellStyle name="20% - 輔色2 2 2 24 3 4 2 7 2" xfId="26790"/>
    <cellStyle name="20% - 輔色2 2 2 24 3 4 2 8" xfId="20766"/>
    <cellStyle name="20% - 輔色2 2 2 24 3 4 3" xfId="3778"/>
    <cellStyle name="20% - 輔色2 2 2 24 3 4 4" xfId="5269"/>
    <cellStyle name="20% - 輔色2 2 2 24 3 4 4 2" xfId="12553"/>
    <cellStyle name="20% - 輔色2 2 2 24 3 4 4 2 2" xfId="18577"/>
    <cellStyle name="20% - 輔色2 2 2 24 3 4 4 2 2 2" xfId="30653"/>
    <cellStyle name="20% - 輔色2 2 2 24 3 4 4 2 3" xfId="24629"/>
    <cellStyle name="20% - 輔色2 2 2 24 3 4 4 3" xfId="15565"/>
    <cellStyle name="20% - 輔色2 2 2 24 3 4 4 3 2" xfId="27641"/>
    <cellStyle name="20% - 輔色2 2 2 24 3 4 4 4" xfId="21617"/>
    <cellStyle name="20% - 輔色2 2 2 24 3 4 5" xfId="7561"/>
    <cellStyle name="20% - 輔色2 2 2 24 3 4 6" xfId="7564"/>
    <cellStyle name="20% - 輔色2 2 2 24 3 4 7" xfId="11053"/>
    <cellStyle name="20% - 輔色2 2 2 24 3 4 7 2" xfId="17077"/>
    <cellStyle name="20% - 輔色2 2 2 24 3 4 7 2 2" xfId="29153"/>
    <cellStyle name="20% - 輔色2 2 2 24 3 4 7 3" xfId="23129"/>
    <cellStyle name="20% - 輔色2 2 2 24 3 4 8" xfId="14065"/>
    <cellStyle name="20% - 輔色2 2 2 24 3 4 8 2" xfId="26141"/>
    <cellStyle name="20% - 輔色2 2 2 24 3 4 9" xfId="20117"/>
    <cellStyle name="20% - 輔色2 2 2 24 3 5" xfId="1977"/>
    <cellStyle name="20% - 輔色2 2 2 24 3 5 2" xfId="3780"/>
    <cellStyle name="20% - 輔色2 2 2 24 3 5 3" xfId="5879"/>
    <cellStyle name="20% - 輔色2 2 2 24 3 5 3 2" xfId="13163"/>
    <cellStyle name="20% - 輔色2 2 2 24 3 5 3 2 2" xfId="19187"/>
    <cellStyle name="20% - 輔色2 2 2 24 3 5 3 2 2 2" xfId="31263"/>
    <cellStyle name="20% - 輔色2 2 2 24 3 5 3 2 3" xfId="25239"/>
    <cellStyle name="20% - 輔色2 2 2 24 3 5 3 3" xfId="16175"/>
    <cellStyle name="20% - 輔色2 2 2 24 3 5 3 3 2" xfId="28251"/>
    <cellStyle name="20% - 輔色2 2 2 24 3 5 3 4" xfId="22227"/>
    <cellStyle name="20% - 輔色2 2 2 24 3 5 4" xfId="7563"/>
    <cellStyle name="20% - 輔色2 2 2 24 3 5 5" xfId="7558"/>
    <cellStyle name="20% - 輔色2 2 2 24 3 5 6" xfId="11663"/>
    <cellStyle name="20% - 輔色2 2 2 24 3 5 6 2" xfId="17687"/>
    <cellStyle name="20% - 輔色2 2 2 24 3 5 6 2 2" xfId="29763"/>
    <cellStyle name="20% - 輔色2 2 2 24 3 5 6 3" xfId="23739"/>
    <cellStyle name="20% - 輔色2 2 2 24 3 5 7" xfId="14675"/>
    <cellStyle name="20% - 輔色2 2 2 24 3 5 7 2" xfId="26751"/>
    <cellStyle name="20% - 輔色2 2 2 24 3 5 8" xfId="20727"/>
    <cellStyle name="20% - 輔色2 2 2 24 3 6" xfId="2675"/>
    <cellStyle name="20% - 輔色2 2 2 24 3 6 2" xfId="3781"/>
    <cellStyle name="20% - 輔色2 2 2 24 3 6 3" xfId="7556"/>
    <cellStyle name="20% - 輔色2 2 2 24 3 7" xfId="2674"/>
    <cellStyle name="20% - 輔色2 2 2 24 3 7 2" xfId="3782"/>
    <cellStyle name="20% - 輔色2 2 2 24 3 7 3" xfId="7553"/>
    <cellStyle name="20% - 輔色2 2 2 24 3 8" xfId="1799"/>
    <cellStyle name="20% - 輔色2 2 2 24 3 8 2" xfId="3783"/>
    <cellStyle name="20% - 輔色2 2 2 24 3 8 3" xfId="5702"/>
    <cellStyle name="20% - 輔色2 2 2 24 3 8 3 2" xfId="12986"/>
    <cellStyle name="20% - 輔色2 2 2 24 3 8 3 2 2" xfId="19010"/>
    <cellStyle name="20% - 輔色2 2 2 24 3 8 3 2 2 2" xfId="31086"/>
    <cellStyle name="20% - 輔色2 2 2 24 3 8 3 2 3" xfId="25062"/>
    <cellStyle name="20% - 輔色2 2 2 24 3 8 3 3" xfId="15998"/>
    <cellStyle name="20% - 輔色2 2 2 24 3 8 3 3 2" xfId="28074"/>
    <cellStyle name="20% - 輔色2 2 2 24 3 8 3 4" xfId="22050"/>
    <cellStyle name="20% - 輔色2 2 2 24 3 8 4" xfId="7566"/>
    <cellStyle name="20% - 輔色2 2 2 24 3 8 5" xfId="7552"/>
    <cellStyle name="20% - 輔色2 2 2 24 3 8 6" xfId="11486"/>
    <cellStyle name="20% - 輔色2 2 2 24 3 8 6 2" xfId="17510"/>
    <cellStyle name="20% - 輔色2 2 2 24 3 8 6 2 2" xfId="29586"/>
    <cellStyle name="20% - 輔色2 2 2 24 3 8 6 3" xfId="23562"/>
    <cellStyle name="20% - 輔色2 2 2 24 3 8 7" xfId="14498"/>
    <cellStyle name="20% - 輔色2 2 2 24 3 8 7 2" xfId="26574"/>
    <cellStyle name="20% - 輔色2 2 2 24 3 8 8" xfId="20550"/>
    <cellStyle name="20% - 輔色2 2 2 24 3 9" xfId="4969"/>
    <cellStyle name="20% - 輔色2 2 2 24 3 9 2" xfId="12253"/>
    <cellStyle name="20% - 輔色2 2 2 24 3 9 2 2" xfId="18277"/>
    <cellStyle name="20% - 輔色2 2 2 24 3 9 2 2 2" xfId="30353"/>
    <cellStyle name="20% - 輔色2 2 2 24 3 9 2 3" xfId="24329"/>
    <cellStyle name="20% - 輔色2 2 2 24 3 9 3" xfId="15265"/>
    <cellStyle name="20% - 輔色2 2 2 24 3 9 3 2" xfId="27341"/>
    <cellStyle name="20% - 輔色2 2 2 24 3 9 4" xfId="21317"/>
    <cellStyle name="20% - 輔色2 2 2 24 4" xfId="238"/>
    <cellStyle name="20% - 輔色2 2 2 24 4 10" xfId="7551"/>
    <cellStyle name="20% - 輔色2 2 2 24 4 11" xfId="10814"/>
    <cellStyle name="20% - 輔色2 2 2 24 4 11 2" xfId="16838"/>
    <cellStyle name="20% - 輔色2 2 2 24 4 11 2 2" xfId="28914"/>
    <cellStyle name="20% - 輔色2 2 2 24 4 11 3" xfId="22890"/>
    <cellStyle name="20% - 輔色2 2 2 24 4 12" xfId="13826"/>
    <cellStyle name="20% - 輔色2 2 2 24 4 12 2" xfId="25902"/>
    <cellStyle name="20% - 輔色2 2 2 24 4 13" xfId="19878"/>
    <cellStyle name="20% - 輔色2 2 2 24 4 2" xfId="283"/>
    <cellStyle name="20% - 輔色2 2 2 24 4 2 2" xfId="579"/>
    <cellStyle name="20% - 輔色2 2 2 24 4 2 2 2" xfId="1271"/>
    <cellStyle name="20% - 輔色2 2 2 24 4 2 2 2 2" xfId="7548"/>
    <cellStyle name="20% - 輔色2 2 2 24 4 2 2 3" xfId="7549"/>
    <cellStyle name="20% - 輔色2 2 2 24 4 2 3" xfId="7550"/>
    <cellStyle name="20% - 輔色2 2 2 24 4 3" xfId="489"/>
    <cellStyle name="20% - 輔色2 2 2 24 4 3 10" xfId="10964"/>
    <cellStyle name="20% - 輔色2 2 2 24 4 3 10 2" xfId="16988"/>
    <cellStyle name="20% - 輔色2 2 2 24 4 3 10 2 2" xfId="29064"/>
    <cellStyle name="20% - 輔色2 2 2 24 4 3 10 3" xfId="23040"/>
    <cellStyle name="20% - 輔色2 2 2 24 4 3 11" xfId="13976"/>
    <cellStyle name="20% - 輔色2 2 2 24 4 3 11 2" xfId="26052"/>
    <cellStyle name="20% - 輔色2 2 2 24 4 3 12" xfId="20028"/>
    <cellStyle name="20% - 輔色2 2 2 24 4 3 2" xfId="505"/>
    <cellStyle name="20% - 輔色2 2 2 24 4 3 2 2" xfId="1273"/>
    <cellStyle name="20% - 輔色2 2 2 24 4 3 2 2 2" xfId="7544"/>
    <cellStyle name="20% - 輔色2 2 2 24 4 3 2 3" xfId="7546"/>
    <cellStyle name="20% - 輔色2 2 2 24 4 3 3" xfId="1091"/>
    <cellStyle name="20% - 輔色2 2 2 24 4 3 3 2" xfId="2290"/>
    <cellStyle name="20% - 輔色2 2 2 24 4 3 3 2 2" xfId="3785"/>
    <cellStyle name="20% - 輔色2 2 2 24 4 3 3 2 3" xfId="6192"/>
    <cellStyle name="20% - 輔色2 2 2 24 4 3 3 2 3 2" xfId="13476"/>
    <cellStyle name="20% - 輔色2 2 2 24 4 3 3 2 3 2 2" xfId="19500"/>
    <cellStyle name="20% - 輔色2 2 2 24 4 3 3 2 3 2 2 2" xfId="31576"/>
    <cellStyle name="20% - 輔色2 2 2 24 4 3 3 2 3 2 3" xfId="25552"/>
    <cellStyle name="20% - 輔色2 2 2 24 4 3 3 2 3 3" xfId="16488"/>
    <cellStyle name="20% - 輔色2 2 2 24 4 3 3 2 3 3 2" xfId="28564"/>
    <cellStyle name="20% - 輔色2 2 2 24 4 3 3 2 3 4" xfId="22540"/>
    <cellStyle name="20% - 輔色2 2 2 24 4 3 3 2 4" xfId="7575"/>
    <cellStyle name="20% - 輔色2 2 2 24 4 3 3 2 5" xfId="7542"/>
    <cellStyle name="20% - 輔色2 2 2 24 4 3 3 2 6" xfId="11976"/>
    <cellStyle name="20% - 輔色2 2 2 24 4 3 3 2 6 2" xfId="18000"/>
    <cellStyle name="20% - 輔色2 2 2 24 4 3 3 2 6 2 2" xfId="30076"/>
    <cellStyle name="20% - 輔色2 2 2 24 4 3 3 2 6 3" xfId="24052"/>
    <cellStyle name="20% - 輔色2 2 2 24 4 3 3 2 7" xfId="14988"/>
    <cellStyle name="20% - 輔色2 2 2 24 4 3 3 2 7 2" xfId="27064"/>
    <cellStyle name="20% - 輔色2 2 2 24 4 3 3 2 8" xfId="21040"/>
    <cellStyle name="20% - 輔色2 2 2 24 4 3 3 3" xfId="3784"/>
    <cellStyle name="20% - 輔色2 2 2 24 4 3 3 4" xfId="5480"/>
    <cellStyle name="20% - 輔色2 2 2 24 4 3 3 4 2" xfId="12764"/>
    <cellStyle name="20% - 輔色2 2 2 24 4 3 3 4 2 2" xfId="18788"/>
    <cellStyle name="20% - 輔色2 2 2 24 4 3 3 4 2 2 2" xfId="30864"/>
    <cellStyle name="20% - 輔色2 2 2 24 4 3 3 4 2 3" xfId="24840"/>
    <cellStyle name="20% - 輔色2 2 2 24 4 3 3 4 3" xfId="15776"/>
    <cellStyle name="20% - 輔色2 2 2 24 4 3 3 4 3 2" xfId="27852"/>
    <cellStyle name="20% - 輔色2 2 2 24 4 3 3 4 4" xfId="21828"/>
    <cellStyle name="20% - 輔色2 2 2 24 4 3 3 5" xfId="7574"/>
    <cellStyle name="20% - 輔色2 2 2 24 4 3 3 6" xfId="7543"/>
    <cellStyle name="20% - 輔色2 2 2 24 4 3 3 7" xfId="11264"/>
    <cellStyle name="20% - 輔色2 2 2 24 4 3 3 7 2" xfId="17288"/>
    <cellStyle name="20% - 輔色2 2 2 24 4 3 3 7 2 2" xfId="29364"/>
    <cellStyle name="20% - 輔色2 2 2 24 4 3 3 7 3" xfId="23340"/>
    <cellStyle name="20% - 輔色2 2 2 24 4 3 3 8" xfId="14276"/>
    <cellStyle name="20% - 輔色2 2 2 24 4 3 3 8 2" xfId="26352"/>
    <cellStyle name="20% - 輔色2 2 2 24 4 3 3 9" xfId="20328"/>
    <cellStyle name="20% - 輔色2 2 2 24 4 3 4" xfId="1272"/>
    <cellStyle name="20% - 輔色2 2 2 24 4 3 4 2" xfId="2433"/>
    <cellStyle name="20% - 輔色2 2 2 24 4 3 4 2 2" xfId="3786"/>
    <cellStyle name="20% - 輔色2 2 2 24 4 3 4 2 3" xfId="6335"/>
    <cellStyle name="20% - 輔色2 2 2 24 4 3 4 2 3 2" xfId="13619"/>
    <cellStyle name="20% - 輔色2 2 2 24 4 3 4 2 3 2 2" xfId="19643"/>
    <cellStyle name="20% - 輔色2 2 2 24 4 3 4 2 3 2 2 2" xfId="31719"/>
    <cellStyle name="20% - 輔色2 2 2 24 4 3 4 2 3 2 3" xfId="25695"/>
    <cellStyle name="20% - 輔色2 2 2 24 4 3 4 2 3 3" xfId="16631"/>
    <cellStyle name="20% - 輔色2 2 2 24 4 3 4 2 3 3 2" xfId="28707"/>
    <cellStyle name="20% - 輔色2 2 2 24 4 3 4 2 3 4" xfId="22683"/>
    <cellStyle name="20% - 輔色2 2 2 24 4 3 4 2 4" xfId="7577"/>
    <cellStyle name="20% - 輔色2 2 2 24 4 3 4 2 5" xfId="7537"/>
    <cellStyle name="20% - 輔色2 2 2 24 4 3 4 2 6" xfId="12119"/>
    <cellStyle name="20% - 輔色2 2 2 24 4 3 4 2 6 2" xfId="18143"/>
    <cellStyle name="20% - 輔色2 2 2 24 4 3 4 2 6 2 2" xfId="30219"/>
    <cellStyle name="20% - 輔色2 2 2 24 4 3 4 2 6 3" xfId="24195"/>
    <cellStyle name="20% - 輔色2 2 2 24 4 3 4 2 7" xfId="15131"/>
    <cellStyle name="20% - 輔色2 2 2 24 4 3 4 2 7 2" xfId="27207"/>
    <cellStyle name="20% - 輔色2 2 2 24 4 3 4 2 8" xfId="21183"/>
    <cellStyle name="20% - 輔色2 2 2 24 4 3 4 3" xfId="7538"/>
    <cellStyle name="20% - 輔色2 2 2 24 4 3 5" xfId="2680"/>
    <cellStyle name="20% - 輔色2 2 2 24 4 3 5 2" xfId="3787"/>
    <cellStyle name="20% - 輔色2 2 2 24 4 3 5 3" xfId="7535"/>
    <cellStyle name="20% - 輔色2 2 2 24 4 3 6" xfId="2666"/>
    <cellStyle name="20% - 輔色2 2 2 24 4 3 6 2" xfId="3788"/>
    <cellStyle name="20% - 輔色2 2 2 24 4 3 6 3" xfId="7534"/>
    <cellStyle name="20% - 輔色2 2 2 24 4 3 7" xfId="1588"/>
    <cellStyle name="20% - 輔色2 2 2 24 4 3 7 2" xfId="3789"/>
    <cellStyle name="20% - 輔色2 2 2 24 4 3 7 3" xfId="5491"/>
    <cellStyle name="20% - 輔色2 2 2 24 4 3 7 3 2" xfId="12775"/>
    <cellStyle name="20% - 輔色2 2 2 24 4 3 7 3 2 2" xfId="18799"/>
    <cellStyle name="20% - 輔色2 2 2 24 4 3 7 3 2 2 2" xfId="30875"/>
    <cellStyle name="20% - 輔色2 2 2 24 4 3 7 3 2 3" xfId="24851"/>
    <cellStyle name="20% - 輔色2 2 2 24 4 3 7 3 3" xfId="15787"/>
    <cellStyle name="20% - 輔色2 2 2 24 4 3 7 3 3 2" xfId="27863"/>
    <cellStyle name="20% - 輔色2 2 2 24 4 3 7 3 4" xfId="21839"/>
    <cellStyle name="20% - 輔色2 2 2 24 4 3 7 4" xfId="7580"/>
    <cellStyle name="20% - 輔色2 2 2 24 4 3 7 5" xfId="7532"/>
    <cellStyle name="20% - 輔色2 2 2 24 4 3 7 6" xfId="11275"/>
    <cellStyle name="20% - 輔色2 2 2 24 4 3 7 6 2" xfId="17299"/>
    <cellStyle name="20% - 輔色2 2 2 24 4 3 7 6 2 2" xfId="29375"/>
    <cellStyle name="20% - 輔色2 2 2 24 4 3 7 6 3" xfId="23351"/>
    <cellStyle name="20% - 輔色2 2 2 24 4 3 7 7" xfId="14287"/>
    <cellStyle name="20% - 輔色2 2 2 24 4 3 7 7 2" xfId="26363"/>
    <cellStyle name="20% - 輔色2 2 2 24 4 3 7 8" xfId="20339"/>
    <cellStyle name="20% - 輔色2 2 2 24 4 3 8" xfId="5180"/>
    <cellStyle name="20% - 輔色2 2 2 24 4 3 8 2" xfId="12464"/>
    <cellStyle name="20% - 輔色2 2 2 24 4 3 8 2 2" xfId="18488"/>
    <cellStyle name="20% - 輔色2 2 2 24 4 3 8 2 2 2" xfId="30564"/>
    <cellStyle name="20% - 輔色2 2 2 24 4 3 8 2 3" xfId="24540"/>
    <cellStyle name="20% - 輔色2 2 2 24 4 3 8 3" xfId="15476"/>
    <cellStyle name="20% - 輔色2 2 2 24 4 3 8 3 2" xfId="27552"/>
    <cellStyle name="20% - 輔色2 2 2 24 4 3 8 4" xfId="21528"/>
    <cellStyle name="20% - 輔色2 2 2 24 4 3 9" xfId="7547"/>
    <cellStyle name="20% - 輔色2 2 2 24 4 4" xfId="941"/>
    <cellStyle name="20% - 輔色2 2 2 24 4 4 2" xfId="2077"/>
    <cellStyle name="20% - 輔色2 2 2 24 4 4 2 2" xfId="3791"/>
    <cellStyle name="20% - 輔色2 2 2 24 4 4 2 3" xfId="5979"/>
    <cellStyle name="20% - 輔色2 2 2 24 4 4 2 3 2" xfId="13263"/>
    <cellStyle name="20% - 輔色2 2 2 24 4 4 2 3 2 2" xfId="19287"/>
    <cellStyle name="20% - 輔色2 2 2 24 4 4 2 3 2 2 2" xfId="31363"/>
    <cellStyle name="20% - 輔色2 2 2 24 4 4 2 3 2 3" xfId="25339"/>
    <cellStyle name="20% - 輔色2 2 2 24 4 4 2 3 3" xfId="16275"/>
    <cellStyle name="20% - 輔色2 2 2 24 4 4 2 3 3 2" xfId="28351"/>
    <cellStyle name="20% - 輔色2 2 2 24 4 4 2 3 4" xfId="22327"/>
    <cellStyle name="20% - 輔色2 2 2 24 4 4 2 4" xfId="7582"/>
    <cellStyle name="20% - 輔色2 2 2 24 4 4 2 5" xfId="7528"/>
    <cellStyle name="20% - 輔色2 2 2 24 4 4 2 6" xfId="11763"/>
    <cellStyle name="20% - 輔色2 2 2 24 4 4 2 6 2" xfId="17787"/>
    <cellStyle name="20% - 輔色2 2 2 24 4 4 2 6 2 2" xfId="29863"/>
    <cellStyle name="20% - 輔色2 2 2 24 4 4 2 6 3" xfId="23839"/>
    <cellStyle name="20% - 輔色2 2 2 24 4 4 2 7" xfId="14775"/>
    <cellStyle name="20% - 輔色2 2 2 24 4 4 2 7 2" xfId="26851"/>
    <cellStyle name="20% - 輔色2 2 2 24 4 4 2 8" xfId="20827"/>
    <cellStyle name="20% - 輔色2 2 2 24 4 4 3" xfId="3790"/>
    <cellStyle name="20% - 輔色2 2 2 24 4 4 4" xfId="5330"/>
    <cellStyle name="20% - 輔色2 2 2 24 4 4 4 2" xfId="12614"/>
    <cellStyle name="20% - 輔色2 2 2 24 4 4 4 2 2" xfId="18638"/>
    <cellStyle name="20% - 輔色2 2 2 24 4 4 4 2 2 2" xfId="30714"/>
    <cellStyle name="20% - 輔色2 2 2 24 4 4 4 2 3" xfId="24690"/>
    <cellStyle name="20% - 輔色2 2 2 24 4 4 4 3" xfId="15626"/>
    <cellStyle name="20% - 輔色2 2 2 24 4 4 4 3 2" xfId="27702"/>
    <cellStyle name="20% - 輔色2 2 2 24 4 4 4 4" xfId="21678"/>
    <cellStyle name="20% - 輔色2 2 2 24 4 4 5" xfId="7581"/>
    <cellStyle name="20% - 輔色2 2 2 24 4 4 6" xfId="7529"/>
    <cellStyle name="20% - 輔色2 2 2 24 4 4 7" xfId="11114"/>
    <cellStyle name="20% - 輔色2 2 2 24 4 4 7 2" xfId="17138"/>
    <cellStyle name="20% - 輔色2 2 2 24 4 4 7 2 2" xfId="29214"/>
    <cellStyle name="20% - 輔色2 2 2 24 4 4 7 3" xfId="23190"/>
    <cellStyle name="20% - 輔色2 2 2 24 4 4 8" xfId="14126"/>
    <cellStyle name="20% - 輔色2 2 2 24 4 4 8 2" xfId="26202"/>
    <cellStyle name="20% - 輔色2 2 2 24 4 4 9" xfId="20178"/>
    <cellStyle name="20% - 輔色2 2 2 24 4 5" xfId="2353"/>
    <cellStyle name="20% - 輔色2 2 2 24 4 5 2" xfId="3792"/>
    <cellStyle name="20% - 輔色2 2 2 24 4 5 3" xfId="6255"/>
    <cellStyle name="20% - 輔色2 2 2 24 4 5 3 2" xfId="13539"/>
    <cellStyle name="20% - 輔色2 2 2 24 4 5 3 2 2" xfId="19563"/>
    <cellStyle name="20% - 輔色2 2 2 24 4 5 3 2 2 2" xfId="31639"/>
    <cellStyle name="20% - 輔色2 2 2 24 4 5 3 2 3" xfId="25615"/>
    <cellStyle name="20% - 輔色2 2 2 24 4 5 3 3" xfId="16551"/>
    <cellStyle name="20% - 輔色2 2 2 24 4 5 3 3 2" xfId="28627"/>
    <cellStyle name="20% - 輔色2 2 2 24 4 5 3 4" xfId="22603"/>
    <cellStyle name="20% - 輔色2 2 2 24 4 5 4" xfId="7583"/>
    <cellStyle name="20% - 輔色2 2 2 24 4 5 5" xfId="7527"/>
    <cellStyle name="20% - 輔色2 2 2 24 4 5 6" xfId="12039"/>
    <cellStyle name="20% - 輔色2 2 2 24 4 5 6 2" xfId="18063"/>
    <cellStyle name="20% - 輔色2 2 2 24 4 5 6 2 2" xfId="30139"/>
    <cellStyle name="20% - 輔色2 2 2 24 4 5 6 3" xfId="24115"/>
    <cellStyle name="20% - 輔色2 2 2 24 4 5 7" xfId="15051"/>
    <cellStyle name="20% - 輔色2 2 2 24 4 5 7 2" xfId="27127"/>
    <cellStyle name="20% - 輔色2 2 2 24 4 5 8" xfId="21103"/>
    <cellStyle name="20% - 輔色2 2 2 24 4 6" xfId="2678"/>
    <cellStyle name="20% - 輔色2 2 2 24 4 6 2" xfId="3793"/>
    <cellStyle name="20% - 輔色2 2 2 24 4 6 3" xfId="7525"/>
    <cellStyle name="20% - 輔色2 2 2 24 4 7" xfId="2669"/>
    <cellStyle name="20% - 輔色2 2 2 24 4 7 2" xfId="3794"/>
    <cellStyle name="20% - 輔色2 2 2 24 4 7 3" xfId="7524"/>
    <cellStyle name="20% - 輔色2 2 2 24 4 8" xfId="1738"/>
    <cellStyle name="20% - 輔色2 2 2 24 4 8 2" xfId="3795"/>
    <cellStyle name="20% - 輔色2 2 2 24 4 8 3" xfId="5641"/>
    <cellStyle name="20% - 輔色2 2 2 24 4 8 3 2" xfId="12925"/>
    <cellStyle name="20% - 輔色2 2 2 24 4 8 3 2 2" xfId="18949"/>
    <cellStyle name="20% - 輔色2 2 2 24 4 8 3 2 2 2" xfId="31025"/>
    <cellStyle name="20% - 輔色2 2 2 24 4 8 3 2 3" xfId="25001"/>
    <cellStyle name="20% - 輔色2 2 2 24 4 8 3 3" xfId="15937"/>
    <cellStyle name="20% - 輔色2 2 2 24 4 8 3 3 2" xfId="28013"/>
    <cellStyle name="20% - 輔色2 2 2 24 4 8 3 4" xfId="21989"/>
    <cellStyle name="20% - 輔色2 2 2 24 4 8 4" xfId="7586"/>
    <cellStyle name="20% - 輔色2 2 2 24 4 8 5" xfId="7519"/>
    <cellStyle name="20% - 輔色2 2 2 24 4 8 6" xfId="11425"/>
    <cellStyle name="20% - 輔色2 2 2 24 4 8 6 2" xfId="17449"/>
    <cellStyle name="20% - 輔色2 2 2 24 4 8 6 2 2" xfId="29525"/>
    <cellStyle name="20% - 輔色2 2 2 24 4 8 6 3" xfId="23501"/>
    <cellStyle name="20% - 輔色2 2 2 24 4 8 7" xfId="14437"/>
    <cellStyle name="20% - 輔色2 2 2 24 4 8 7 2" xfId="26513"/>
    <cellStyle name="20% - 輔色2 2 2 24 4 8 8" xfId="20489"/>
    <cellStyle name="20% - 輔色2 2 2 24 4 9" xfId="5030"/>
    <cellStyle name="20% - 輔色2 2 2 24 4 9 2" xfId="12314"/>
    <cellStyle name="20% - 輔色2 2 2 24 4 9 2 2" xfId="18338"/>
    <cellStyle name="20% - 輔色2 2 2 24 4 9 2 2 2" xfId="30414"/>
    <cellStyle name="20% - 輔色2 2 2 24 4 9 2 3" xfId="24390"/>
    <cellStyle name="20% - 輔色2 2 2 24 4 9 3" xfId="15326"/>
    <cellStyle name="20% - 輔色2 2 2 24 4 9 3 2" xfId="27402"/>
    <cellStyle name="20% - 輔色2 2 2 24 4 9 4" xfId="21378"/>
    <cellStyle name="20% - 輔色2 2 2 24 5" xfId="389"/>
    <cellStyle name="20% - 輔色2 2 2 24 5 10" xfId="10864"/>
    <cellStyle name="20% - 輔色2 2 2 24 5 10 2" xfId="16888"/>
    <cellStyle name="20% - 輔色2 2 2 24 5 10 2 2" xfId="28964"/>
    <cellStyle name="20% - 輔色2 2 2 24 5 10 3" xfId="22940"/>
    <cellStyle name="20% - 輔色2 2 2 24 5 11" xfId="13876"/>
    <cellStyle name="20% - 輔色2 2 2 24 5 11 2" xfId="25952"/>
    <cellStyle name="20% - 輔色2 2 2 24 5 12" xfId="19928"/>
    <cellStyle name="20% - 輔色2 2 2 24 5 2" xfId="577"/>
    <cellStyle name="20% - 輔色2 2 2 24 5 2 2" xfId="1275"/>
    <cellStyle name="20% - 輔色2 2 2 24 5 2 2 2" xfId="7513"/>
    <cellStyle name="20% - 輔色2 2 2 24 5 2 3" xfId="7516"/>
    <cellStyle name="20% - 輔色2 2 2 24 5 3" xfId="991"/>
    <cellStyle name="20% - 輔色2 2 2 24 5 3 2" xfId="2190"/>
    <cellStyle name="20% - 輔色2 2 2 24 5 3 2 2" xfId="3797"/>
    <cellStyle name="20% - 輔色2 2 2 24 5 3 2 3" xfId="6092"/>
    <cellStyle name="20% - 輔色2 2 2 24 5 3 2 3 2" xfId="13376"/>
    <cellStyle name="20% - 輔色2 2 2 24 5 3 2 3 2 2" xfId="19400"/>
    <cellStyle name="20% - 輔色2 2 2 24 5 3 2 3 2 2 2" xfId="31476"/>
    <cellStyle name="20% - 輔色2 2 2 24 5 3 2 3 2 3" xfId="25452"/>
    <cellStyle name="20% - 輔色2 2 2 24 5 3 2 3 3" xfId="16388"/>
    <cellStyle name="20% - 輔色2 2 2 24 5 3 2 3 3 2" xfId="28464"/>
    <cellStyle name="20% - 輔色2 2 2 24 5 3 2 3 4" xfId="22440"/>
    <cellStyle name="20% - 輔色2 2 2 24 5 3 2 4" xfId="7591"/>
    <cellStyle name="20% - 輔色2 2 2 24 5 3 2 5" xfId="7511"/>
    <cellStyle name="20% - 輔色2 2 2 24 5 3 2 6" xfId="11876"/>
    <cellStyle name="20% - 輔色2 2 2 24 5 3 2 6 2" xfId="17900"/>
    <cellStyle name="20% - 輔色2 2 2 24 5 3 2 6 2 2" xfId="29976"/>
    <cellStyle name="20% - 輔色2 2 2 24 5 3 2 6 3" xfId="23952"/>
    <cellStyle name="20% - 輔色2 2 2 24 5 3 2 7" xfId="14888"/>
    <cellStyle name="20% - 輔色2 2 2 24 5 3 2 7 2" xfId="26964"/>
    <cellStyle name="20% - 輔色2 2 2 24 5 3 2 8" xfId="20940"/>
    <cellStyle name="20% - 輔色2 2 2 24 5 3 3" xfId="3796"/>
    <cellStyle name="20% - 輔色2 2 2 24 5 3 4" xfId="5380"/>
    <cellStyle name="20% - 輔色2 2 2 24 5 3 4 2" xfId="12664"/>
    <cellStyle name="20% - 輔色2 2 2 24 5 3 4 2 2" xfId="18688"/>
    <cellStyle name="20% - 輔色2 2 2 24 5 3 4 2 2 2" xfId="30764"/>
    <cellStyle name="20% - 輔色2 2 2 24 5 3 4 2 3" xfId="24740"/>
    <cellStyle name="20% - 輔色2 2 2 24 5 3 4 3" xfId="15676"/>
    <cellStyle name="20% - 輔色2 2 2 24 5 3 4 3 2" xfId="27752"/>
    <cellStyle name="20% - 輔色2 2 2 24 5 3 4 4" xfId="21728"/>
    <cellStyle name="20% - 輔色2 2 2 24 5 3 5" xfId="7590"/>
    <cellStyle name="20% - 輔色2 2 2 24 5 3 6" xfId="7512"/>
    <cellStyle name="20% - 輔色2 2 2 24 5 3 7" xfId="11164"/>
    <cellStyle name="20% - 輔色2 2 2 24 5 3 7 2" xfId="17188"/>
    <cellStyle name="20% - 輔色2 2 2 24 5 3 7 2 2" xfId="29264"/>
    <cellStyle name="20% - 輔色2 2 2 24 5 3 7 3" xfId="23240"/>
    <cellStyle name="20% - 輔色2 2 2 24 5 3 8" xfId="14176"/>
    <cellStyle name="20% - 輔色2 2 2 24 5 3 8 2" xfId="26252"/>
    <cellStyle name="20% - 輔色2 2 2 24 5 3 9" xfId="20228"/>
    <cellStyle name="20% - 輔色2 2 2 24 5 4" xfId="1274"/>
    <cellStyle name="20% - 輔色2 2 2 24 5 4 2" xfId="2105"/>
    <cellStyle name="20% - 輔色2 2 2 24 5 4 2 2" xfId="3798"/>
    <cellStyle name="20% - 輔色2 2 2 24 5 4 2 3" xfId="6007"/>
    <cellStyle name="20% - 輔色2 2 2 24 5 4 2 3 2" xfId="13291"/>
    <cellStyle name="20% - 輔色2 2 2 24 5 4 2 3 2 2" xfId="19315"/>
    <cellStyle name="20% - 輔色2 2 2 24 5 4 2 3 2 2 2" xfId="31391"/>
    <cellStyle name="20% - 輔色2 2 2 24 5 4 2 3 2 3" xfId="25367"/>
    <cellStyle name="20% - 輔色2 2 2 24 5 4 2 3 3" xfId="16303"/>
    <cellStyle name="20% - 輔色2 2 2 24 5 4 2 3 3 2" xfId="28379"/>
    <cellStyle name="20% - 輔色2 2 2 24 5 4 2 3 4" xfId="22355"/>
    <cellStyle name="20% - 輔色2 2 2 24 5 4 2 4" xfId="7593"/>
    <cellStyle name="20% - 輔色2 2 2 24 5 4 2 5" xfId="7509"/>
    <cellStyle name="20% - 輔色2 2 2 24 5 4 2 6" xfId="11791"/>
    <cellStyle name="20% - 輔色2 2 2 24 5 4 2 6 2" xfId="17815"/>
    <cellStyle name="20% - 輔色2 2 2 24 5 4 2 6 2 2" xfId="29891"/>
    <cellStyle name="20% - 輔色2 2 2 24 5 4 2 6 3" xfId="23867"/>
    <cellStyle name="20% - 輔色2 2 2 24 5 4 2 7" xfId="14803"/>
    <cellStyle name="20% - 輔色2 2 2 24 5 4 2 7 2" xfId="26879"/>
    <cellStyle name="20% - 輔色2 2 2 24 5 4 2 8" xfId="20855"/>
    <cellStyle name="20% - 輔色2 2 2 24 5 4 3" xfId="7510"/>
    <cellStyle name="20% - 輔色2 2 2 24 5 5" xfId="2681"/>
    <cellStyle name="20% - 輔色2 2 2 24 5 5 2" xfId="3799"/>
    <cellStyle name="20% - 輔色2 2 2 24 5 5 3" xfId="7508"/>
    <cellStyle name="20% - 輔色2 2 2 24 5 6" xfId="2663"/>
    <cellStyle name="20% - 輔色2 2 2 24 5 6 2" xfId="3800"/>
    <cellStyle name="20% - 輔色2 2 2 24 5 6 3" xfId="7507"/>
    <cellStyle name="20% - 輔色2 2 2 24 5 7" xfId="1688"/>
    <cellStyle name="20% - 輔色2 2 2 24 5 7 2" xfId="3801"/>
    <cellStyle name="20% - 輔色2 2 2 24 5 7 3" xfId="5591"/>
    <cellStyle name="20% - 輔色2 2 2 24 5 7 3 2" xfId="12875"/>
    <cellStyle name="20% - 輔色2 2 2 24 5 7 3 2 2" xfId="18899"/>
    <cellStyle name="20% - 輔色2 2 2 24 5 7 3 2 2 2" xfId="30975"/>
    <cellStyle name="20% - 輔色2 2 2 24 5 7 3 2 3" xfId="24951"/>
    <cellStyle name="20% - 輔色2 2 2 24 5 7 3 3" xfId="15887"/>
    <cellStyle name="20% - 輔色2 2 2 24 5 7 3 3 2" xfId="27963"/>
    <cellStyle name="20% - 輔色2 2 2 24 5 7 3 4" xfId="21939"/>
    <cellStyle name="20% - 輔色2 2 2 24 5 7 4" xfId="7596"/>
    <cellStyle name="20% - 輔色2 2 2 24 5 7 5" xfId="7505"/>
    <cellStyle name="20% - 輔色2 2 2 24 5 7 6" xfId="11375"/>
    <cellStyle name="20% - 輔色2 2 2 24 5 7 6 2" xfId="17399"/>
    <cellStyle name="20% - 輔色2 2 2 24 5 7 6 2 2" xfId="29475"/>
    <cellStyle name="20% - 輔色2 2 2 24 5 7 6 3" xfId="23451"/>
    <cellStyle name="20% - 輔色2 2 2 24 5 7 7" xfId="14387"/>
    <cellStyle name="20% - 輔色2 2 2 24 5 7 7 2" xfId="26463"/>
    <cellStyle name="20% - 輔色2 2 2 24 5 7 8" xfId="20439"/>
    <cellStyle name="20% - 輔色2 2 2 24 5 8" xfId="5080"/>
    <cellStyle name="20% - 輔色2 2 2 24 5 8 2" xfId="12364"/>
    <cellStyle name="20% - 輔色2 2 2 24 5 8 2 2" xfId="18388"/>
    <cellStyle name="20% - 輔色2 2 2 24 5 8 2 2 2" xfId="30464"/>
    <cellStyle name="20% - 輔色2 2 2 24 5 8 2 3" xfId="24440"/>
    <cellStyle name="20% - 輔色2 2 2 24 5 8 3" xfId="15376"/>
    <cellStyle name="20% - 輔色2 2 2 24 5 8 3 2" xfId="27452"/>
    <cellStyle name="20% - 輔色2 2 2 24 5 8 4" xfId="21428"/>
    <cellStyle name="20% - 輔色2 2 2 24 5 9" xfId="7518"/>
    <cellStyle name="20% - 輔色2 2 2 24 6" xfId="516"/>
    <cellStyle name="20% - 輔色2 2 2 24 6 2" xfId="1276"/>
    <cellStyle name="20% - 輔色2 2 2 24 6 2 2" xfId="7499"/>
    <cellStyle name="20% - 輔色2 2 2 24 6 3" xfId="7504"/>
    <cellStyle name="20% - 輔色2 2 2 24 7" xfId="841"/>
    <cellStyle name="20% - 輔色2 2 2 24 7 2" xfId="1938"/>
    <cellStyle name="20% - 輔色2 2 2 24 7 2 2" xfId="3803"/>
    <cellStyle name="20% - 輔色2 2 2 24 7 2 3" xfId="5840"/>
    <cellStyle name="20% - 輔色2 2 2 24 7 2 3 2" xfId="13124"/>
    <cellStyle name="20% - 輔色2 2 2 24 7 2 3 2 2" xfId="19148"/>
    <cellStyle name="20% - 輔色2 2 2 24 7 2 3 2 2 2" xfId="31224"/>
    <cellStyle name="20% - 輔色2 2 2 24 7 2 3 2 3" xfId="25200"/>
    <cellStyle name="20% - 輔色2 2 2 24 7 2 3 3" xfId="16136"/>
    <cellStyle name="20% - 輔色2 2 2 24 7 2 3 3 2" xfId="28212"/>
    <cellStyle name="20% - 輔色2 2 2 24 7 2 3 4" xfId="22188"/>
    <cellStyle name="20% - 輔色2 2 2 24 7 2 4" xfId="7600"/>
    <cellStyle name="20% - 輔色2 2 2 24 7 2 5" xfId="7496"/>
    <cellStyle name="20% - 輔色2 2 2 24 7 2 6" xfId="11624"/>
    <cellStyle name="20% - 輔色2 2 2 24 7 2 6 2" xfId="17648"/>
    <cellStyle name="20% - 輔色2 2 2 24 7 2 6 2 2" xfId="29724"/>
    <cellStyle name="20% - 輔色2 2 2 24 7 2 6 3" xfId="23700"/>
    <cellStyle name="20% - 輔色2 2 2 24 7 2 7" xfId="14636"/>
    <cellStyle name="20% - 輔色2 2 2 24 7 2 7 2" xfId="26712"/>
    <cellStyle name="20% - 輔色2 2 2 24 7 2 8" xfId="20688"/>
    <cellStyle name="20% - 輔色2 2 2 24 7 3" xfId="3802"/>
    <cellStyle name="20% - 輔色2 2 2 24 7 4" xfId="5230"/>
    <cellStyle name="20% - 輔色2 2 2 24 7 4 2" xfId="12514"/>
    <cellStyle name="20% - 輔色2 2 2 24 7 4 2 2" xfId="18538"/>
    <cellStyle name="20% - 輔色2 2 2 24 7 4 2 2 2" xfId="30614"/>
    <cellStyle name="20% - 輔色2 2 2 24 7 4 2 3" xfId="24590"/>
    <cellStyle name="20% - 輔色2 2 2 24 7 4 3" xfId="15526"/>
    <cellStyle name="20% - 輔色2 2 2 24 7 4 3 2" xfId="27602"/>
    <cellStyle name="20% - 輔色2 2 2 24 7 4 4" xfId="21578"/>
    <cellStyle name="20% - 輔色2 2 2 24 7 5" xfId="7599"/>
    <cellStyle name="20% - 輔色2 2 2 24 7 6" xfId="7498"/>
    <cellStyle name="20% - 輔色2 2 2 24 7 7" xfId="11014"/>
    <cellStyle name="20% - 輔色2 2 2 24 7 7 2" xfId="17038"/>
    <cellStyle name="20% - 輔色2 2 2 24 7 7 2 2" xfId="29114"/>
    <cellStyle name="20% - 輔色2 2 2 24 7 7 3" xfId="23090"/>
    <cellStyle name="20% - 輔色2 2 2 24 7 8" xfId="14026"/>
    <cellStyle name="20% - 輔色2 2 2 24 7 8 2" xfId="26102"/>
    <cellStyle name="20% - 輔色2 2 2 24 7 9" xfId="20078"/>
    <cellStyle name="20% - 輔色2 2 2 24 8" xfId="2472"/>
    <cellStyle name="20% - 輔色2 2 2 24 8 2" xfId="3804"/>
    <cellStyle name="20% - 輔色2 2 2 24 8 3" xfId="6374"/>
    <cellStyle name="20% - 輔色2 2 2 24 8 3 2" xfId="13658"/>
    <cellStyle name="20% - 輔色2 2 2 24 8 3 2 2" xfId="19682"/>
    <cellStyle name="20% - 輔色2 2 2 24 8 3 2 2 2" xfId="31758"/>
    <cellStyle name="20% - 輔色2 2 2 24 8 3 2 3" xfId="25734"/>
    <cellStyle name="20% - 輔色2 2 2 24 8 3 3" xfId="16670"/>
    <cellStyle name="20% - 輔色2 2 2 24 8 3 3 2" xfId="28746"/>
    <cellStyle name="20% - 輔色2 2 2 24 8 3 4" xfId="22722"/>
    <cellStyle name="20% - 輔色2 2 2 24 8 4" xfId="7601"/>
    <cellStyle name="20% - 輔色2 2 2 24 8 5" xfId="7493"/>
    <cellStyle name="20% - 輔色2 2 2 24 8 6" xfId="12158"/>
    <cellStyle name="20% - 輔色2 2 2 24 8 6 2" xfId="18182"/>
    <cellStyle name="20% - 輔色2 2 2 24 8 6 2 2" xfId="30258"/>
    <cellStyle name="20% - 輔色2 2 2 24 8 6 3" xfId="24234"/>
    <cellStyle name="20% - 輔色2 2 2 24 8 7" xfId="15170"/>
    <cellStyle name="20% - 輔色2 2 2 24 8 7 2" xfId="27246"/>
    <cellStyle name="20% - 輔色2 2 2 24 8 8" xfId="21222"/>
    <cellStyle name="20% - 輔色2 2 2 24 9" xfId="2673"/>
    <cellStyle name="20% - 輔色2 2 2 24 9 2" xfId="3805"/>
    <cellStyle name="20% - 輔色2 2 2 24 9 3" xfId="7492"/>
    <cellStyle name="20% - 輔色2 2 2 25" xfId="85"/>
    <cellStyle name="20% - 輔色2 2 2 25 10" xfId="2660"/>
    <cellStyle name="20% - 輔色2 2 2 25 10 2" xfId="3806"/>
    <cellStyle name="20% - 輔色2 2 2 25 10 3" xfId="7490"/>
    <cellStyle name="20% - 輔色2 2 2 25 11" xfId="1837"/>
    <cellStyle name="20% - 輔色2 2 2 25 11 2" xfId="3807"/>
    <cellStyle name="20% - 輔色2 2 2 25 11 3" xfId="5740"/>
    <cellStyle name="20% - 輔色2 2 2 25 11 3 2" xfId="13024"/>
    <cellStyle name="20% - 輔色2 2 2 25 11 3 2 2" xfId="19048"/>
    <cellStyle name="20% - 輔色2 2 2 25 11 3 2 2 2" xfId="31124"/>
    <cellStyle name="20% - 輔色2 2 2 25 11 3 2 3" xfId="25100"/>
    <cellStyle name="20% - 輔色2 2 2 25 11 3 3" xfId="16036"/>
    <cellStyle name="20% - 輔色2 2 2 25 11 3 3 2" xfId="28112"/>
    <cellStyle name="20% - 輔色2 2 2 25 11 3 4" xfId="22088"/>
    <cellStyle name="20% - 輔色2 2 2 25 11 4" xfId="7605"/>
    <cellStyle name="20% - 輔色2 2 2 25 11 5" xfId="7489"/>
    <cellStyle name="20% - 輔色2 2 2 25 11 6" xfId="11524"/>
    <cellStyle name="20% - 輔色2 2 2 25 11 6 2" xfId="17548"/>
    <cellStyle name="20% - 輔色2 2 2 25 11 6 2 2" xfId="29624"/>
    <cellStyle name="20% - 輔色2 2 2 25 11 6 3" xfId="23600"/>
    <cellStyle name="20% - 輔色2 2 2 25 11 7" xfId="14536"/>
    <cellStyle name="20% - 輔色2 2 2 25 11 7 2" xfId="26612"/>
    <cellStyle name="20% - 輔色2 2 2 25 11 8" xfId="20588"/>
    <cellStyle name="20% - 輔色2 2 2 25 12" xfId="4931"/>
    <cellStyle name="20% - 輔色2 2 2 25 12 2" xfId="12215"/>
    <cellStyle name="20% - 輔色2 2 2 25 12 2 2" xfId="18239"/>
    <cellStyle name="20% - 輔色2 2 2 25 12 2 2 2" xfId="30315"/>
    <cellStyle name="20% - 輔色2 2 2 25 12 2 3" xfId="24291"/>
    <cellStyle name="20% - 輔色2 2 2 25 12 3" xfId="15227"/>
    <cellStyle name="20% - 輔色2 2 2 25 12 3 2" xfId="27303"/>
    <cellStyle name="20% - 輔色2 2 2 25 12 4" xfId="21279"/>
    <cellStyle name="20% - 輔色2 2 2 25 13" xfId="7491"/>
    <cellStyle name="20% - 輔色2 2 2 25 14" xfId="10713"/>
    <cellStyle name="20% - 輔色2 2 2 25 14 2" xfId="16742"/>
    <cellStyle name="20% - 輔色2 2 2 25 14 2 2" xfId="28818"/>
    <cellStyle name="20% - 輔色2 2 2 25 14 3" xfId="22794"/>
    <cellStyle name="20% - 輔色2 2 2 25 15" xfId="13727"/>
    <cellStyle name="20% - 輔色2 2 2 25 15 2" xfId="25803"/>
    <cellStyle name="20% - 輔色2 2 2 25 16" xfId="19779"/>
    <cellStyle name="20% - 輔色2 2 2 25 2" xfId="121"/>
    <cellStyle name="20% - 輔色2 2 2 25 2 2" xfId="7488"/>
    <cellStyle name="20% - 輔色2 2 2 25 3" xfId="178"/>
    <cellStyle name="20% - 輔色2 2 2 25 3 10" xfId="7487"/>
    <cellStyle name="20% - 輔色2 2 2 25 3 11" xfId="10754"/>
    <cellStyle name="20% - 輔色2 2 2 25 3 11 2" xfId="16778"/>
    <cellStyle name="20% - 輔色2 2 2 25 3 11 2 2" xfId="28854"/>
    <cellStyle name="20% - 輔色2 2 2 25 3 11 3" xfId="22830"/>
    <cellStyle name="20% - 輔色2 2 2 25 3 12" xfId="13766"/>
    <cellStyle name="20% - 輔色2 2 2 25 3 12 2" xfId="25842"/>
    <cellStyle name="20% - 輔色2 2 2 25 3 13" xfId="19818"/>
    <cellStyle name="20% - 輔色2 2 2 25 3 2" xfId="284"/>
    <cellStyle name="20% - 輔色2 2 2 25 3 2 2" xfId="581"/>
    <cellStyle name="20% - 輔色2 2 2 25 3 2 2 2" xfId="1277"/>
    <cellStyle name="20% - 輔色2 2 2 25 3 2 2 2 2" xfId="7483"/>
    <cellStyle name="20% - 輔色2 2 2 25 3 2 2 3" xfId="7484"/>
    <cellStyle name="20% - 輔色2 2 2 25 3 2 3" xfId="7486"/>
    <cellStyle name="20% - 輔色2 2 2 25 3 3" xfId="429"/>
    <cellStyle name="20% - 輔色2 2 2 25 3 3 10" xfId="10904"/>
    <cellStyle name="20% - 輔色2 2 2 25 3 3 10 2" xfId="16928"/>
    <cellStyle name="20% - 輔色2 2 2 25 3 3 10 2 2" xfId="29004"/>
    <cellStyle name="20% - 輔色2 2 2 25 3 3 10 3" xfId="22980"/>
    <cellStyle name="20% - 輔色2 2 2 25 3 3 11" xfId="13916"/>
    <cellStyle name="20% - 輔色2 2 2 25 3 3 11 2" xfId="25992"/>
    <cellStyle name="20% - 輔色2 2 2 25 3 3 12" xfId="19968"/>
    <cellStyle name="20% - 輔色2 2 2 25 3 3 2" xfId="495"/>
    <cellStyle name="20% - 輔色2 2 2 25 3 3 2 2" xfId="1279"/>
    <cellStyle name="20% - 輔色2 2 2 25 3 3 2 2 2" xfId="7477"/>
    <cellStyle name="20% - 輔色2 2 2 25 3 3 2 3" xfId="7478"/>
    <cellStyle name="20% - 輔色2 2 2 25 3 3 3" xfId="1031"/>
    <cellStyle name="20% - 輔色2 2 2 25 3 3 3 2" xfId="2230"/>
    <cellStyle name="20% - 輔色2 2 2 25 3 3 3 2 2" xfId="3809"/>
    <cellStyle name="20% - 輔色2 2 2 25 3 3 3 2 3" xfId="6132"/>
    <cellStyle name="20% - 輔色2 2 2 25 3 3 3 2 3 2" xfId="13416"/>
    <cellStyle name="20% - 輔色2 2 2 25 3 3 3 2 3 2 2" xfId="19440"/>
    <cellStyle name="20% - 輔色2 2 2 25 3 3 3 2 3 2 2 2" xfId="31516"/>
    <cellStyle name="20% - 輔色2 2 2 25 3 3 3 2 3 2 3" xfId="25492"/>
    <cellStyle name="20% - 輔色2 2 2 25 3 3 3 2 3 3" xfId="16428"/>
    <cellStyle name="20% - 輔色2 2 2 25 3 3 3 2 3 3 2" xfId="28504"/>
    <cellStyle name="20% - 輔色2 2 2 25 3 3 3 2 3 4" xfId="22480"/>
    <cellStyle name="20% - 輔色2 2 2 25 3 3 3 2 4" xfId="7615"/>
    <cellStyle name="20% - 輔色2 2 2 25 3 3 3 2 5" xfId="7474"/>
    <cellStyle name="20% - 輔色2 2 2 25 3 3 3 2 6" xfId="11916"/>
    <cellStyle name="20% - 輔色2 2 2 25 3 3 3 2 6 2" xfId="17940"/>
    <cellStyle name="20% - 輔色2 2 2 25 3 3 3 2 6 2 2" xfId="30016"/>
    <cellStyle name="20% - 輔色2 2 2 25 3 3 3 2 6 3" xfId="23992"/>
    <cellStyle name="20% - 輔色2 2 2 25 3 3 3 2 7" xfId="14928"/>
    <cellStyle name="20% - 輔色2 2 2 25 3 3 3 2 7 2" xfId="27004"/>
    <cellStyle name="20% - 輔色2 2 2 25 3 3 3 2 8" xfId="20980"/>
    <cellStyle name="20% - 輔色2 2 2 25 3 3 3 3" xfId="3808"/>
    <cellStyle name="20% - 輔色2 2 2 25 3 3 3 4" xfId="5420"/>
    <cellStyle name="20% - 輔色2 2 2 25 3 3 3 4 2" xfId="12704"/>
    <cellStyle name="20% - 輔色2 2 2 25 3 3 3 4 2 2" xfId="18728"/>
    <cellStyle name="20% - 輔色2 2 2 25 3 3 3 4 2 2 2" xfId="30804"/>
    <cellStyle name="20% - 輔色2 2 2 25 3 3 3 4 2 3" xfId="24780"/>
    <cellStyle name="20% - 輔色2 2 2 25 3 3 3 4 3" xfId="15716"/>
    <cellStyle name="20% - 輔色2 2 2 25 3 3 3 4 3 2" xfId="27792"/>
    <cellStyle name="20% - 輔色2 2 2 25 3 3 3 4 4" xfId="21768"/>
    <cellStyle name="20% - 輔色2 2 2 25 3 3 3 5" xfId="7614"/>
    <cellStyle name="20% - 輔色2 2 2 25 3 3 3 6" xfId="7475"/>
    <cellStyle name="20% - 輔色2 2 2 25 3 3 3 7" xfId="11204"/>
    <cellStyle name="20% - 輔色2 2 2 25 3 3 3 7 2" xfId="17228"/>
    <cellStyle name="20% - 輔色2 2 2 25 3 3 3 7 2 2" xfId="29304"/>
    <cellStyle name="20% - 輔色2 2 2 25 3 3 3 7 3" xfId="23280"/>
    <cellStyle name="20% - 輔色2 2 2 25 3 3 3 8" xfId="14216"/>
    <cellStyle name="20% - 輔色2 2 2 25 3 3 3 8 2" xfId="26292"/>
    <cellStyle name="20% - 輔色2 2 2 25 3 3 3 9" xfId="20268"/>
    <cellStyle name="20% - 輔色2 2 2 25 3 3 4" xfId="1278"/>
    <cellStyle name="20% - 輔色2 2 2 25 3 3 4 2" xfId="1954"/>
    <cellStyle name="20% - 輔色2 2 2 25 3 3 4 2 2" xfId="3810"/>
    <cellStyle name="20% - 輔色2 2 2 25 3 3 4 2 3" xfId="5856"/>
    <cellStyle name="20% - 輔色2 2 2 25 3 3 4 2 3 2" xfId="13140"/>
    <cellStyle name="20% - 輔色2 2 2 25 3 3 4 2 3 2 2" xfId="19164"/>
    <cellStyle name="20% - 輔色2 2 2 25 3 3 4 2 3 2 2 2" xfId="31240"/>
    <cellStyle name="20% - 輔色2 2 2 25 3 3 4 2 3 2 3" xfId="25216"/>
    <cellStyle name="20% - 輔色2 2 2 25 3 3 4 2 3 3" xfId="16152"/>
    <cellStyle name="20% - 輔色2 2 2 25 3 3 4 2 3 3 2" xfId="28228"/>
    <cellStyle name="20% - 輔色2 2 2 25 3 3 4 2 3 4" xfId="22204"/>
    <cellStyle name="20% - 輔色2 2 2 25 3 3 4 2 4" xfId="7617"/>
    <cellStyle name="20% - 輔色2 2 2 25 3 3 4 2 5" xfId="7469"/>
    <cellStyle name="20% - 輔色2 2 2 25 3 3 4 2 6" xfId="11640"/>
    <cellStyle name="20% - 輔色2 2 2 25 3 3 4 2 6 2" xfId="17664"/>
    <cellStyle name="20% - 輔色2 2 2 25 3 3 4 2 6 2 2" xfId="29740"/>
    <cellStyle name="20% - 輔色2 2 2 25 3 3 4 2 6 3" xfId="23716"/>
    <cellStyle name="20% - 輔色2 2 2 25 3 3 4 2 7" xfId="14652"/>
    <cellStyle name="20% - 輔色2 2 2 25 3 3 4 2 7 2" xfId="26728"/>
    <cellStyle name="20% - 輔色2 2 2 25 3 3 4 2 8" xfId="20704"/>
    <cellStyle name="20% - 輔色2 2 2 25 3 3 4 3" xfId="7472"/>
    <cellStyle name="20% - 輔色2 2 2 25 3 3 5" xfId="2686"/>
    <cellStyle name="20% - 輔色2 2 2 25 3 3 5 2" xfId="3811"/>
    <cellStyle name="20% - 輔色2 2 2 25 3 3 5 3" xfId="7468"/>
    <cellStyle name="20% - 輔色2 2 2 25 3 3 6" xfId="2655"/>
    <cellStyle name="20% - 輔色2 2 2 25 3 3 6 2" xfId="3812"/>
    <cellStyle name="20% - 輔色2 2 2 25 3 3 6 3" xfId="7467"/>
    <cellStyle name="20% - 輔色2 2 2 25 3 3 7" xfId="1648"/>
    <cellStyle name="20% - 輔色2 2 2 25 3 3 7 2" xfId="3813"/>
    <cellStyle name="20% - 輔色2 2 2 25 3 3 7 3" xfId="5551"/>
    <cellStyle name="20% - 輔色2 2 2 25 3 3 7 3 2" xfId="12835"/>
    <cellStyle name="20% - 輔色2 2 2 25 3 3 7 3 2 2" xfId="18859"/>
    <cellStyle name="20% - 輔色2 2 2 25 3 3 7 3 2 2 2" xfId="30935"/>
    <cellStyle name="20% - 輔色2 2 2 25 3 3 7 3 2 3" xfId="24911"/>
    <cellStyle name="20% - 輔色2 2 2 25 3 3 7 3 3" xfId="15847"/>
    <cellStyle name="20% - 輔色2 2 2 25 3 3 7 3 3 2" xfId="27923"/>
    <cellStyle name="20% - 輔色2 2 2 25 3 3 7 3 4" xfId="21899"/>
    <cellStyle name="20% - 輔色2 2 2 25 3 3 7 4" xfId="7620"/>
    <cellStyle name="20% - 輔色2 2 2 25 3 3 7 5" xfId="7465"/>
    <cellStyle name="20% - 輔色2 2 2 25 3 3 7 6" xfId="11335"/>
    <cellStyle name="20% - 輔色2 2 2 25 3 3 7 6 2" xfId="17359"/>
    <cellStyle name="20% - 輔色2 2 2 25 3 3 7 6 2 2" xfId="29435"/>
    <cellStyle name="20% - 輔色2 2 2 25 3 3 7 6 3" xfId="23411"/>
    <cellStyle name="20% - 輔色2 2 2 25 3 3 7 7" xfId="14347"/>
    <cellStyle name="20% - 輔色2 2 2 25 3 3 7 7 2" xfId="26423"/>
    <cellStyle name="20% - 輔色2 2 2 25 3 3 7 8" xfId="20399"/>
    <cellStyle name="20% - 輔色2 2 2 25 3 3 8" xfId="5120"/>
    <cellStyle name="20% - 輔色2 2 2 25 3 3 8 2" xfId="12404"/>
    <cellStyle name="20% - 輔色2 2 2 25 3 3 8 2 2" xfId="18428"/>
    <cellStyle name="20% - 輔色2 2 2 25 3 3 8 2 2 2" xfId="30504"/>
    <cellStyle name="20% - 輔色2 2 2 25 3 3 8 2 3" xfId="24480"/>
    <cellStyle name="20% - 輔色2 2 2 25 3 3 8 3" xfId="15416"/>
    <cellStyle name="20% - 輔色2 2 2 25 3 3 8 3 2" xfId="27492"/>
    <cellStyle name="20% - 輔色2 2 2 25 3 3 8 4" xfId="21468"/>
    <cellStyle name="20% - 輔色2 2 2 25 3 3 9" xfId="7482"/>
    <cellStyle name="20% - 輔色2 2 2 25 3 4" xfId="881"/>
    <cellStyle name="20% - 輔色2 2 2 25 3 4 2" xfId="2017"/>
    <cellStyle name="20% - 輔色2 2 2 25 3 4 2 2" xfId="3815"/>
    <cellStyle name="20% - 輔色2 2 2 25 3 4 2 3" xfId="5919"/>
    <cellStyle name="20% - 輔色2 2 2 25 3 4 2 3 2" xfId="13203"/>
    <cellStyle name="20% - 輔色2 2 2 25 3 4 2 3 2 2" xfId="19227"/>
    <cellStyle name="20% - 輔色2 2 2 25 3 4 2 3 2 2 2" xfId="31303"/>
    <cellStyle name="20% - 輔色2 2 2 25 3 4 2 3 2 3" xfId="25279"/>
    <cellStyle name="20% - 輔色2 2 2 25 3 4 2 3 3" xfId="16215"/>
    <cellStyle name="20% - 輔色2 2 2 25 3 4 2 3 3 2" xfId="28291"/>
    <cellStyle name="20% - 輔色2 2 2 25 3 4 2 3 4" xfId="22267"/>
    <cellStyle name="20% - 輔色2 2 2 25 3 4 2 4" xfId="7622"/>
    <cellStyle name="20% - 輔色2 2 2 25 3 4 2 5" xfId="7459"/>
    <cellStyle name="20% - 輔色2 2 2 25 3 4 2 6" xfId="11703"/>
    <cellStyle name="20% - 輔色2 2 2 25 3 4 2 6 2" xfId="17727"/>
    <cellStyle name="20% - 輔色2 2 2 25 3 4 2 6 2 2" xfId="29803"/>
    <cellStyle name="20% - 輔色2 2 2 25 3 4 2 6 3" xfId="23779"/>
    <cellStyle name="20% - 輔色2 2 2 25 3 4 2 7" xfId="14715"/>
    <cellStyle name="20% - 輔色2 2 2 25 3 4 2 7 2" xfId="26791"/>
    <cellStyle name="20% - 輔色2 2 2 25 3 4 2 8" xfId="20767"/>
    <cellStyle name="20% - 輔色2 2 2 25 3 4 3" xfId="3814"/>
    <cellStyle name="20% - 輔色2 2 2 25 3 4 4" xfId="5270"/>
    <cellStyle name="20% - 輔色2 2 2 25 3 4 4 2" xfId="12554"/>
    <cellStyle name="20% - 輔色2 2 2 25 3 4 4 2 2" xfId="18578"/>
    <cellStyle name="20% - 輔色2 2 2 25 3 4 4 2 2 2" xfId="30654"/>
    <cellStyle name="20% - 輔色2 2 2 25 3 4 4 2 3" xfId="24630"/>
    <cellStyle name="20% - 輔色2 2 2 25 3 4 4 3" xfId="15566"/>
    <cellStyle name="20% - 輔色2 2 2 25 3 4 4 3 2" xfId="27642"/>
    <cellStyle name="20% - 輔色2 2 2 25 3 4 4 4" xfId="21618"/>
    <cellStyle name="20% - 輔色2 2 2 25 3 4 5" xfId="7621"/>
    <cellStyle name="20% - 輔色2 2 2 25 3 4 6" xfId="7464"/>
    <cellStyle name="20% - 輔色2 2 2 25 3 4 7" xfId="11054"/>
    <cellStyle name="20% - 輔色2 2 2 25 3 4 7 2" xfId="17078"/>
    <cellStyle name="20% - 輔色2 2 2 25 3 4 7 2 2" xfId="29154"/>
    <cellStyle name="20% - 輔色2 2 2 25 3 4 7 3" xfId="23130"/>
    <cellStyle name="20% - 輔色2 2 2 25 3 4 8" xfId="14066"/>
    <cellStyle name="20% - 輔色2 2 2 25 3 4 8 2" xfId="26142"/>
    <cellStyle name="20% - 輔色2 2 2 25 3 4 9" xfId="20118"/>
    <cellStyle name="20% - 輔色2 2 2 25 3 5" xfId="2457"/>
    <cellStyle name="20% - 輔色2 2 2 25 3 5 2" xfId="3816"/>
    <cellStyle name="20% - 輔色2 2 2 25 3 5 3" xfId="6359"/>
    <cellStyle name="20% - 輔色2 2 2 25 3 5 3 2" xfId="13643"/>
    <cellStyle name="20% - 輔色2 2 2 25 3 5 3 2 2" xfId="19667"/>
    <cellStyle name="20% - 輔色2 2 2 25 3 5 3 2 2 2" xfId="31743"/>
    <cellStyle name="20% - 輔色2 2 2 25 3 5 3 2 3" xfId="25719"/>
    <cellStyle name="20% - 輔色2 2 2 25 3 5 3 3" xfId="16655"/>
    <cellStyle name="20% - 輔色2 2 2 25 3 5 3 3 2" xfId="28731"/>
    <cellStyle name="20% - 輔色2 2 2 25 3 5 3 4" xfId="22707"/>
    <cellStyle name="20% - 輔色2 2 2 25 3 5 4" xfId="7623"/>
    <cellStyle name="20% - 輔色2 2 2 25 3 5 5" xfId="7458"/>
    <cellStyle name="20% - 輔色2 2 2 25 3 5 6" xfId="12143"/>
    <cellStyle name="20% - 輔色2 2 2 25 3 5 6 2" xfId="18167"/>
    <cellStyle name="20% - 輔色2 2 2 25 3 5 6 2 2" xfId="30243"/>
    <cellStyle name="20% - 輔色2 2 2 25 3 5 6 3" xfId="24219"/>
    <cellStyle name="20% - 輔色2 2 2 25 3 5 7" xfId="15155"/>
    <cellStyle name="20% - 輔色2 2 2 25 3 5 7 2" xfId="27231"/>
    <cellStyle name="20% - 輔色2 2 2 25 3 5 8" xfId="21207"/>
    <cellStyle name="20% - 輔色2 2 2 25 3 6" xfId="2684"/>
    <cellStyle name="20% - 輔色2 2 2 25 3 6 2" xfId="3817"/>
    <cellStyle name="20% - 輔色2 2 2 25 3 6 3" xfId="7456"/>
    <cellStyle name="20% - 輔色2 2 2 25 3 7" xfId="2658"/>
    <cellStyle name="20% - 輔色2 2 2 25 3 7 2" xfId="3818"/>
    <cellStyle name="20% - 輔色2 2 2 25 3 7 3" xfId="7453"/>
    <cellStyle name="20% - 輔色2 2 2 25 3 8" xfId="1798"/>
    <cellStyle name="20% - 輔色2 2 2 25 3 8 2" xfId="3819"/>
    <cellStyle name="20% - 輔色2 2 2 25 3 8 3" xfId="5701"/>
    <cellStyle name="20% - 輔色2 2 2 25 3 8 3 2" xfId="12985"/>
    <cellStyle name="20% - 輔色2 2 2 25 3 8 3 2 2" xfId="19009"/>
    <cellStyle name="20% - 輔色2 2 2 25 3 8 3 2 2 2" xfId="31085"/>
    <cellStyle name="20% - 輔色2 2 2 25 3 8 3 2 3" xfId="25061"/>
    <cellStyle name="20% - 輔色2 2 2 25 3 8 3 3" xfId="15997"/>
    <cellStyle name="20% - 輔色2 2 2 25 3 8 3 3 2" xfId="28073"/>
    <cellStyle name="20% - 輔色2 2 2 25 3 8 3 4" xfId="22049"/>
    <cellStyle name="20% - 輔色2 2 2 25 3 8 4" xfId="7626"/>
    <cellStyle name="20% - 輔色2 2 2 25 3 8 5" xfId="7452"/>
    <cellStyle name="20% - 輔色2 2 2 25 3 8 6" xfId="11485"/>
    <cellStyle name="20% - 輔色2 2 2 25 3 8 6 2" xfId="17509"/>
    <cellStyle name="20% - 輔色2 2 2 25 3 8 6 2 2" xfId="29585"/>
    <cellStyle name="20% - 輔色2 2 2 25 3 8 6 3" xfId="23561"/>
    <cellStyle name="20% - 輔色2 2 2 25 3 8 7" xfId="14497"/>
    <cellStyle name="20% - 輔色2 2 2 25 3 8 7 2" xfId="26573"/>
    <cellStyle name="20% - 輔色2 2 2 25 3 8 8" xfId="20549"/>
    <cellStyle name="20% - 輔色2 2 2 25 3 9" xfId="4970"/>
    <cellStyle name="20% - 輔色2 2 2 25 3 9 2" xfId="12254"/>
    <cellStyle name="20% - 輔色2 2 2 25 3 9 2 2" xfId="18278"/>
    <cellStyle name="20% - 輔色2 2 2 25 3 9 2 2 2" xfId="30354"/>
    <cellStyle name="20% - 輔色2 2 2 25 3 9 2 3" xfId="24330"/>
    <cellStyle name="20% - 輔色2 2 2 25 3 9 3" xfId="15266"/>
    <cellStyle name="20% - 輔色2 2 2 25 3 9 3 2" xfId="27342"/>
    <cellStyle name="20% - 輔色2 2 2 25 3 9 4" xfId="21318"/>
    <cellStyle name="20% - 輔色2 2 2 25 4" xfId="239"/>
    <cellStyle name="20% - 輔色2 2 2 25 4 10" xfId="7451"/>
    <cellStyle name="20% - 輔色2 2 2 25 4 11" xfId="10815"/>
    <cellStyle name="20% - 輔色2 2 2 25 4 11 2" xfId="16839"/>
    <cellStyle name="20% - 輔色2 2 2 25 4 11 2 2" xfId="28915"/>
    <cellStyle name="20% - 輔色2 2 2 25 4 11 3" xfId="22891"/>
    <cellStyle name="20% - 輔色2 2 2 25 4 12" xfId="13827"/>
    <cellStyle name="20% - 輔色2 2 2 25 4 12 2" xfId="25903"/>
    <cellStyle name="20% - 輔色2 2 2 25 4 13" xfId="19879"/>
    <cellStyle name="20% - 輔色2 2 2 25 4 2" xfId="285"/>
    <cellStyle name="20% - 輔色2 2 2 25 4 2 2" xfId="582"/>
    <cellStyle name="20% - 輔色2 2 2 25 4 2 2 2" xfId="1280"/>
    <cellStyle name="20% - 輔色2 2 2 25 4 2 2 2 2" xfId="7448"/>
    <cellStyle name="20% - 輔色2 2 2 25 4 2 2 3" xfId="7449"/>
    <cellStyle name="20% - 輔色2 2 2 25 4 2 3" xfId="7450"/>
    <cellStyle name="20% - 輔色2 2 2 25 4 3" xfId="490"/>
    <cellStyle name="20% - 輔色2 2 2 25 4 3 10" xfId="10965"/>
    <cellStyle name="20% - 輔色2 2 2 25 4 3 10 2" xfId="16989"/>
    <cellStyle name="20% - 輔色2 2 2 25 4 3 10 2 2" xfId="29065"/>
    <cellStyle name="20% - 輔色2 2 2 25 4 3 10 3" xfId="23041"/>
    <cellStyle name="20% - 輔色2 2 2 25 4 3 11" xfId="13977"/>
    <cellStyle name="20% - 輔色2 2 2 25 4 3 11 2" xfId="26053"/>
    <cellStyle name="20% - 輔色2 2 2 25 4 3 12" xfId="20029"/>
    <cellStyle name="20% - 輔色2 2 2 25 4 3 2" xfId="710"/>
    <cellStyle name="20% - 輔色2 2 2 25 4 3 2 2" xfId="1282"/>
    <cellStyle name="20% - 輔色2 2 2 25 4 3 2 2 2" xfId="7444"/>
    <cellStyle name="20% - 輔色2 2 2 25 4 3 2 3" xfId="7445"/>
    <cellStyle name="20% - 輔色2 2 2 25 4 3 3" xfId="1092"/>
    <cellStyle name="20% - 輔色2 2 2 25 4 3 3 2" xfId="2291"/>
    <cellStyle name="20% - 輔色2 2 2 25 4 3 3 2 2" xfId="3821"/>
    <cellStyle name="20% - 輔色2 2 2 25 4 3 3 2 3" xfId="6193"/>
    <cellStyle name="20% - 輔色2 2 2 25 4 3 3 2 3 2" xfId="13477"/>
    <cellStyle name="20% - 輔色2 2 2 25 4 3 3 2 3 2 2" xfId="19501"/>
    <cellStyle name="20% - 輔色2 2 2 25 4 3 3 2 3 2 2 2" xfId="31577"/>
    <cellStyle name="20% - 輔色2 2 2 25 4 3 3 2 3 2 3" xfId="25553"/>
    <cellStyle name="20% - 輔色2 2 2 25 4 3 3 2 3 3" xfId="16489"/>
    <cellStyle name="20% - 輔色2 2 2 25 4 3 3 2 3 3 2" xfId="28565"/>
    <cellStyle name="20% - 輔色2 2 2 25 4 3 3 2 3 4" xfId="22541"/>
    <cellStyle name="20% - 輔色2 2 2 25 4 3 3 2 4" xfId="7635"/>
    <cellStyle name="20% - 輔色2 2 2 25 4 3 3 2 5" xfId="7438"/>
    <cellStyle name="20% - 輔色2 2 2 25 4 3 3 2 6" xfId="11977"/>
    <cellStyle name="20% - 輔色2 2 2 25 4 3 3 2 6 2" xfId="18001"/>
    <cellStyle name="20% - 輔色2 2 2 25 4 3 3 2 6 2 2" xfId="30077"/>
    <cellStyle name="20% - 輔色2 2 2 25 4 3 3 2 6 3" xfId="24053"/>
    <cellStyle name="20% - 輔色2 2 2 25 4 3 3 2 7" xfId="14989"/>
    <cellStyle name="20% - 輔色2 2 2 25 4 3 3 2 7 2" xfId="27065"/>
    <cellStyle name="20% - 輔色2 2 2 25 4 3 3 2 8" xfId="21041"/>
    <cellStyle name="20% - 輔色2 2 2 25 4 3 3 3" xfId="3820"/>
    <cellStyle name="20% - 輔色2 2 2 25 4 3 3 4" xfId="5481"/>
    <cellStyle name="20% - 輔色2 2 2 25 4 3 3 4 2" xfId="12765"/>
    <cellStyle name="20% - 輔色2 2 2 25 4 3 3 4 2 2" xfId="18789"/>
    <cellStyle name="20% - 輔色2 2 2 25 4 3 3 4 2 2 2" xfId="30865"/>
    <cellStyle name="20% - 輔色2 2 2 25 4 3 3 4 2 3" xfId="24841"/>
    <cellStyle name="20% - 輔色2 2 2 25 4 3 3 4 3" xfId="15777"/>
    <cellStyle name="20% - 輔色2 2 2 25 4 3 3 4 3 2" xfId="27853"/>
    <cellStyle name="20% - 輔色2 2 2 25 4 3 3 4 4" xfId="21829"/>
    <cellStyle name="20% - 輔色2 2 2 25 4 3 3 5" xfId="7634"/>
    <cellStyle name="20% - 輔色2 2 2 25 4 3 3 6" xfId="7439"/>
    <cellStyle name="20% - 輔色2 2 2 25 4 3 3 7" xfId="11265"/>
    <cellStyle name="20% - 輔色2 2 2 25 4 3 3 7 2" xfId="17289"/>
    <cellStyle name="20% - 輔色2 2 2 25 4 3 3 7 2 2" xfId="29365"/>
    <cellStyle name="20% - 輔色2 2 2 25 4 3 3 7 3" xfId="23341"/>
    <cellStyle name="20% - 輔色2 2 2 25 4 3 3 8" xfId="14277"/>
    <cellStyle name="20% - 輔色2 2 2 25 4 3 3 8 2" xfId="26353"/>
    <cellStyle name="20% - 輔色2 2 2 25 4 3 3 9" xfId="20329"/>
    <cellStyle name="20% - 輔色2 2 2 25 4 3 4" xfId="1281"/>
    <cellStyle name="20% - 輔色2 2 2 25 4 3 4 2" xfId="2299"/>
    <cellStyle name="20% - 輔色2 2 2 25 4 3 4 2 2" xfId="3822"/>
    <cellStyle name="20% - 輔色2 2 2 25 4 3 4 2 3" xfId="6201"/>
    <cellStyle name="20% - 輔色2 2 2 25 4 3 4 2 3 2" xfId="13485"/>
    <cellStyle name="20% - 輔色2 2 2 25 4 3 4 2 3 2 2" xfId="19509"/>
    <cellStyle name="20% - 輔色2 2 2 25 4 3 4 2 3 2 2 2" xfId="31585"/>
    <cellStyle name="20% - 輔色2 2 2 25 4 3 4 2 3 2 3" xfId="25561"/>
    <cellStyle name="20% - 輔色2 2 2 25 4 3 4 2 3 3" xfId="16497"/>
    <cellStyle name="20% - 輔色2 2 2 25 4 3 4 2 3 3 2" xfId="28573"/>
    <cellStyle name="20% - 輔色2 2 2 25 4 3 4 2 3 4" xfId="22549"/>
    <cellStyle name="20% - 輔色2 2 2 25 4 3 4 2 4" xfId="7637"/>
    <cellStyle name="20% - 輔色2 2 2 25 4 3 4 2 5" xfId="7433"/>
    <cellStyle name="20% - 輔色2 2 2 25 4 3 4 2 6" xfId="11985"/>
    <cellStyle name="20% - 輔色2 2 2 25 4 3 4 2 6 2" xfId="18009"/>
    <cellStyle name="20% - 輔色2 2 2 25 4 3 4 2 6 2 2" xfId="30085"/>
    <cellStyle name="20% - 輔色2 2 2 25 4 3 4 2 6 3" xfId="24061"/>
    <cellStyle name="20% - 輔色2 2 2 25 4 3 4 2 7" xfId="14997"/>
    <cellStyle name="20% - 輔色2 2 2 25 4 3 4 2 7 2" xfId="27073"/>
    <cellStyle name="20% - 輔色2 2 2 25 4 3 4 2 8" xfId="21049"/>
    <cellStyle name="20% - 輔色2 2 2 25 4 3 4 3" xfId="7436"/>
    <cellStyle name="20% - 輔色2 2 2 25 4 3 5" xfId="2689"/>
    <cellStyle name="20% - 輔色2 2 2 25 4 3 5 2" xfId="3823"/>
    <cellStyle name="20% - 輔色2 2 2 25 4 3 5 3" xfId="7432"/>
    <cellStyle name="20% - 輔色2 2 2 25 4 3 6" xfId="2650"/>
    <cellStyle name="20% - 輔色2 2 2 25 4 3 6 2" xfId="3824"/>
    <cellStyle name="20% - 輔色2 2 2 25 4 3 6 3" xfId="7431"/>
    <cellStyle name="20% - 輔色2 2 2 25 4 3 7" xfId="1587"/>
    <cellStyle name="20% - 輔色2 2 2 25 4 3 7 2" xfId="3825"/>
    <cellStyle name="20% - 輔色2 2 2 25 4 3 7 3" xfId="5490"/>
    <cellStyle name="20% - 輔色2 2 2 25 4 3 7 3 2" xfId="12774"/>
    <cellStyle name="20% - 輔色2 2 2 25 4 3 7 3 2 2" xfId="18798"/>
    <cellStyle name="20% - 輔色2 2 2 25 4 3 7 3 2 2 2" xfId="30874"/>
    <cellStyle name="20% - 輔色2 2 2 25 4 3 7 3 2 3" xfId="24850"/>
    <cellStyle name="20% - 輔色2 2 2 25 4 3 7 3 3" xfId="15786"/>
    <cellStyle name="20% - 輔色2 2 2 25 4 3 7 3 3 2" xfId="27862"/>
    <cellStyle name="20% - 輔色2 2 2 25 4 3 7 3 4" xfId="21838"/>
    <cellStyle name="20% - 輔色2 2 2 25 4 3 7 4" xfId="7640"/>
    <cellStyle name="20% - 輔色2 2 2 25 4 3 7 5" xfId="7430"/>
    <cellStyle name="20% - 輔色2 2 2 25 4 3 7 6" xfId="11274"/>
    <cellStyle name="20% - 輔色2 2 2 25 4 3 7 6 2" xfId="17298"/>
    <cellStyle name="20% - 輔色2 2 2 25 4 3 7 6 2 2" xfId="29374"/>
    <cellStyle name="20% - 輔色2 2 2 25 4 3 7 6 3" xfId="23350"/>
    <cellStyle name="20% - 輔色2 2 2 25 4 3 7 7" xfId="14286"/>
    <cellStyle name="20% - 輔色2 2 2 25 4 3 7 7 2" xfId="26362"/>
    <cellStyle name="20% - 輔色2 2 2 25 4 3 7 8" xfId="20338"/>
    <cellStyle name="20% - 輔色2 2 2 25 4 3 8" xfId="5181"/>
    <cellStyle name="20% - 輔色2 2 2 25 4 3 8 2" xfId="12465"/>
    <cellStyle name="20% - 輔色2 2 2 25 4 3 8 2 2" xfId="18489"/>
    <cellStyle name="20% - 輔色2 2 2 25 4 3 8 2 2 2" xfId="30565"/>
    <cellStyle name="20% - 輔色2 2 2 25 4 3 8 2 3" xfId="24541"/>
    <cellStyle name="20% - 輔色2 2 2 25 4 3 8 3" xfId="15477"/>
    <cellStyle name="20% - 輔色2 2 2 25 4 3 8 3 2" xfId="27553"/>
    <cellStyle name="20% - 輔色2 2 2 25 4 3 8 4" xfId="21529"/>
    <cellStyle name="20% - 輔色2 2 2 25 4 3 9" xfId="7447"/>
    <cellStyle name="20% - 輔色2 2 2 25 4 4" xfId="942"/>
    <cellStyle name="20% - 輔色2 2 2 25 4 4 2" xfId="2078"/>
    <cellStyle name="20% - 輔色2 2 2 25 4 4 2 2" xfId="3827"/>
    <cellStyle name="20% - 輔色2 2 2 25 4 4 2 3" xfId="5980"/>
    <cellStyle name="20% - 輔色2 2 2 25 4 4 2 3 2" xfId="13264"/>
    <cellStyle name="20% - 輔色2 2 2 25 4 4 2 3 2 2" xfId="19288"/>
    <cellStyle name="20% - 輔色2 2 2 25 4 4 2 3 2 2 2" xfId="31364"/>
    <cellStyle name="20% - 輔色2 2 2 25 4 4 2 3 2 3" xfId="25340"/>
    <cellStyle name="20% - 輔色2 2 2 25 4 4 2 3 3" xfId="16276"/>
    <cellStyle name="20% - 輔色2 2 2 25 4 4 2 3 3 2" xfId="28352"/>
    <cellStyle name="20% - 輔色2 2 2 25 4 4 2 3 4" xfId="22328"/>
    <cellStyle name="20% - 輔色2 2 2 25 4 4 2 4" xfId="7642"/>
    <cellStyle name="20% - 輔色2 2 2 25 4 4 2 5" xfId="7428"/>
    <cellStyle name="20% - 輔色2 2 2 25 4 4 2 6" xfId="11764"/>
    <cellStyle name="20% - 輔色2 2 2 25 4 4 2 6 2" xfId="17788"/>
    <cellStyle name="20% - 輔色2 2 2 25 4 4 2 6 2 2" xfId="29864"/>
    <cellStyle name="20% - 輔色2 2 2 25 4 4 2 6 3" xfId="23840"/>
    <cellStyle name="20% - 輔色2 2 2 25 4 4 2 7" xfId="14776"/>
    <cellStyle name="20% - 輔色2 2 2 25 4 4 2 7 2" xfId="26852"/>
    <cellStyle name="20% - 輔色2 2 2 25 4 4 2 8" xfId="20828"/>
    <cellStyle name="20% - 輔色2 2 2 25 4 4 3" xfId="3826"/>
    <cellStyle name="20% - 輔色2 2 2 25 4 4 4" xfId="5331"/>
    <cellStyle name="20% - 輔色2 2 2 25 4 4 4 2" xfId="12615"/>
    <cellStyle name="20% - 輔色2 2 2 25 4 4 4 2 2" xfId="18639"/>
    <cellStyle name="20% - 輔色2 2 2 25 4 4 4 2 2 2" xfId="30715"/>
    <cellStyle name="20% - 輔色2 2 2 25 4 4 4 2 3" xfId="24691"/>
    <cellStyle name="20% - 輔色2 2 2 25 4 4 4 3" xfId="15627"/>
    <cellStyle name="20% - 輔色2 2 2 25 4 4 4 3 2" xfId="27703"/>
    <cellStyle name="20% - 輔色2 2 2 25 4 4 4 4" xfId="21679"/>
    <cellStyle name="20% - 輔色2 2 2 25 4 4 5" xfId="7641"/>
    <cellStyle name="20% - 輔色2 2 2 25 4 4 6" xfId="7429"/>
    <cellStyle name="20% - 輔色2 2 2 25 4 4 7" xfId="11115"/>
    <cellStyle name="20% - 輔色2 2 2 25 4 4 7 2" xfId="17139"/>
    <cellStyle name="20% - 輔色2 2 2 25 4 4 7 2 2" xfId="29215"/>
    <cellStyle name="20% - 輔色2 2 2 25 4 4 7 3" xfId="23191"/>
    <cellStyle name="20% - 輔色2 2 2 25 4 4 8" xfId="14127"/>
    <cellStyle name="20% - 輔色2 2 2 25 4 4 8 2" xfId="26203"/>
    <cellStyle name="20% - 輔色2 2 2 25 4 4 9" xfId="20179"/>
    <cellStyle name="20% - 輔色2 2 2 25 4 5" xfId="2114"/>
    <cellStyle name="20% - 輔色2 2 2 25 4 5 2" xfId="3828"/>
    <cellStyle name="20% - 輔色2 2 2 25 4 5 3" xfId="6016"/>
    <cellStyle name="20% - 輔色2 2 2 25 4 5 3 2" xfId="13300"/>
    <cellStyle name="20% - 輔色2 2 2 25 4 5 3 2 2" xfId="19324"/>
    <cellStyle name="20% - 輔色2 2 2 25 4 5 3 2 2 2" xfId="31400"/>
    <cellStyle name="20% - 輔色2 2 2 25 4 5 3 2 3" xfId="25376"/>
    <cellStyle name="20% - 輔色2 2 2 25 4 5 3 3" xfId="16312"/>
    <cellStyle name="20% - 輔色2 2 2 25 4 5 3 3 2" xfId="28388"/>
    <cellStyle name="20% - 輔色2 2 2 25 4 5 3 4" xfId="22364"/>
    <cellStyle name="20% - 輔色2 2 2 25 4 5 4" xfId="7643"/>
    <cellStyle name="20% - 輔色2 2 2 25 4 5 5" xfId="7427"/>
    <cellStyle name="20% - 輔色2 2 2 25 4 5 6" xfId="11800"/>
    <cellStyle name="20% - 輔色2 2 2 25 4 5 6 2" xfId="17824"/>
    <cellStyle name="20% - 輔色2 2 2 25 4 5 6 2 2" xfId="29900"/>
    <cellStyle name="20% - 輔色2 2 2 25 4 5 6 3" xfId="23876"/>
    <cellStyle name="20% - 輔色2 2 2 25 4 5 7" xfId="14812"/>
    <cellStyle name="20% - 輔色2 2 2 25 4 5 7 2" xfId="26888"/>
    <cellStyle name="20% - 輔色2 2 2 25 4 5 8" xfId="20864"/>
    <cellStyle name="20% - 輔色2 2 2 25 4 6" xfId="2688"/>
    <cellStyle name="20% - 輔色2 2 2 25 4 6 2" xfId="3829"/>
    <cellStyle name="20% - 輔色2 2 2 25 4 6 3" xfId="7426"/>
    <cellStyle name="20% - 輔色2 2 2 25 4 7" xfId="2653"/>
    <cellStyle name="20% - 輔色2 2 2 25 4 7 2" xfId="3830"/>
    <cellStyle name="20% - 輔色2 2 2 25 4 7 3" xfId="7424"/>
    <cellStyle name="20% - 輔色2 2 2 25 4 8" xfId="1737"/>
    <cellStyle name="20% - 輔色2 2 2 25 4 8 2" xfId="3831"/>
    <cellStyle name="20% - 輔色2 2 2 25 4 8 3" xfId="5640"/>
    <cellStyle name="20% - 輔色2 2 2 25 4 8 3 2" xfId="12924"/>
    <cellStyle name="20% - 輔色2 2 2 25 4 8 3 2 2" xfId="18948"/>
    <cellStyle name="20% - 輔色2 2 2 25 4 8 3 2 2 2" xfId="31024"/>
    <cellStyle name="20% - 輔色2 2 2 25 4 8 3 2 3" xfId="25000"/>
    <cellStyle name="20% - 輔色2 2 2 25 4 8 3 3" xfId="15936"/>
    <cellStyle name="20% - 輔色2 2 2 25 4 8 3 3 2" xfId="28012"/>
    <cellStyle name="20% - 輔色2 2 2 25 4 8 3 4" xfId="21988"/>
    <cellStyle name="20% - 輔色2 2 2 25 4 8 4" xfId="7646"/>
    <cellStyle name="20% - 輔色2 2 2 25 4 8 5" xfId="7423"/>
    <cellStyle name="20% - 輔色2 2 2 25 4 8 6" xfId="11424"/>
    <cellStyle name="20% - 輔色2 2 2 25 4 8 6 2" xfId="17448"/>
    <cellStyle name="20% - 輔色2 2 2 25 4 8 6 2 2" xfId="29524"/>
    <cellStyle name="20% - 輔色2 2 2 25 4 8 6 3" xfId="23500"/>
    <cellStyle name="20% - 輔色2 2 2 25 4 8 7" xfId="14436"/>
    <cellStyle name="20% - 輔色2 2 2 25 4 8 7 2" xfId="26512"/>
    <cellStyle name="20% - 輔色2 2 2 25 4 8 8" xfId="20488"/>
    <cellStyle name="20% - 輔色2 2 2 25 4 9" xfId="5031"/>
    <cellStyle name="20% - 輔色2 2 2 25 4 9 2" xfId="12315"/>
    <cellStyle name="20% - 輔色2 2 2 25 4 9 2 2" xfId="18339"/>
    <cellStyle name="20% - 輔色2 2 2 25 4 9 2 2 2" xfId="30415"/>
    <cellStyle name="20% - 輔色2 2 2 25 4 9 2 3" xfId="24391"/>
    <cellStyle name="20% - 輔色2 2 2 25 4 9 3" xfId="15327"/>
    <cellStyle name="20% - 輔色2 2 2 25 4 9 3 2" xfId="27403"/>
    <cellStyle name="20% - 輔色2 2 2 25 4 9 4" xfId="21379"/>
    <cellStyle name="20% - 輔色2 2 2 25 5" xfId="390"/>
    <cellStyle name="20% - 輔色2 2 2 25 5 10" xfId="10865"/>
    <cellStyle name="20% - 輔色2 2 2 25 5 10 2" xfId="16889"/>
    <cellStyle name="20% - 輔色2 2 2 25 5 10 2 2" xfId="28965"/>
    <cellStyle name="20% - 輔色2 2 2 25 5 10 3" xfId="22941"/>
    <cellStyle name="20% - 輔色2 2 2 25 5 11" xfId="13877"/>
    <cellStyle name="20% - 輔色2 2 2 25 5 11 2" xfId="25953"/>
    <cellStyle name="20% - 輔色2 2 2 25 5 12" xfId="19929"/>
    <cellStyle name="20% - 輔色2 2 2 25 5 2" xfId="580"/>
    <cellStyle name="20% - 輔色2 2 2 25 5 2 2" xfId="1284"/>
    <cellStyle name="20% - 輔色2 2 2 25 5 2 2 2" xfId="7417"/>
    <cellStyle name="20% - 輔色2 2 2 25 5 2 3" xfId="7418"/>
    <cellStyle name="20% - 輔色2 2 2 25 5 3" xfId="992"/>
    <cellStyle name="20% - 輔色2 2 2 25 5 3 2" xfId="2191"/>
    <cellStyle name="20% - 輔色2 2 2 25 5 3 2 2" xfId="3833"/>
    <cellStyle name="20% - 輔色2 2 2 25 5 3 2 3" xfId="6093"/>
    <cellStyle name="20% - 輔色2 2 2 25 5 3 2 3 2" xfId="13377"/>
    <cellStyle name="20% - 輔色2 2 2 25 5 3 2 3 2 2" xfId="19401"/>
    <cellStyle name="20% - 輔色2 2 2 25 5 3 2 3 2 2 2" xfId="31477"/>
    <cellStyle name="20% - 輔色2 2 2 25 5 3 2 3 2 3" xfId="25453"/>
    <cellStyle name="20% - 輔色2 2 2 25 5 3 2 3 3" xfId="16389"/>
    <cellStyle name="20% - 輔色2 2 2 25 5 3 2 3 3 2" xfId="28465"/>
    <cellStyle name="20% - 輔色2 2 2 25 5 3 2 3 4" xfId="22441"/>
    <cellStyle name="20% - 輔色2 2 2 25 5 3 2 4" xfId="7651"/>
    <cellStyle name="20% - 輔色2 2 2 25 5 3 2 5" xfId="7414"/>
    <cellStyle name="20% - 輔色2 2 2 25 5 3 2 6" xfId="11877"/>
    <cellStyle name="20% - 輔色2 2 2 25 5 3 2 6 2" xfId="17901"/>
    <cellStyle name="20% - 輔色2 2 2 25 5 3 2 6 2 2" xfId="29977"/>
    <cellStyle name="20% - 輔色2 2 2 25 5 3 2 6 3" xfId="23953"/>
    <cellStyle name="20% - 輔色2 2 2 25 5 3 2 7" xfId="14889"/>
    <cellStyle name="20% - 輔色2 2 2 25 5 3 2 7 2" xfId="26965"/>
    <cellStyle name="20% - 輔色2 2 2 25 5 3 2 8" xfId="20941"/>
    <cellStyle name="20% - 輔色2 2 2 25 5 3 3" xfId="3832"/>
    <cellStyle name="20% - 輔色2 2 2 25 5 3 4" xfId="5381"/>
    <cellStyle name="20% - 輔色2 2 2 25 5 3 4 2" xfId="12665"/>
    <cellStyle name="20% - 輔色2 2 2 25 5 3 4 2 2" xfId="18689"/>
    <cellStyle name="20% - 輔色2 2 2 25 5 3 4 2 2 2" xfId="30765"/>
    <cellStyle name="20% - 輔色2 2 2 25 5 3 4 2 3" xfId="24741"/>
    <cellStyle name="20% - 輔色2 2 2 25 5 3 4 3" xfId="15677"/>
    <cellStyle name="20% - 輔色2 2 2 25 5 3 4 3 2" xfId="27753"/>
    <cellStyle name="20% - 輔色2 2 2 25 5 3 4 4" xfId="21729"/>
    <cellStyle name="20% - 輔色2 2 2 25 5 3 5" xfId="7650"/>
    <cellStyle name="20% - 輔色2 2 2 25 5 3 6" xfId="7415"/>
    <cellStyle name="20% - 輔色2 2 2 25 5 3 7" xfId="11165"/>
    <cellStyle name="20% - 輔色2 2 2 25 5 3 7 2" xfId="17189"/>
    <cellStyle name="20% - 輔色2 2 2 25 5 3 7 2 2" xfId="29265"/>
    <cellStyle name="20% - 輔色2 2 2 25 5 3 7 3" xfId="23241"/>
    <cellStyle name="20% - 輔色2 2 2 25 5 3 8" xfId="14177"/>
    <cellStyle name="20% - 輔色2 2 2 25 5 3 8 2" xfId="26253"/>
    <cellStyle name="20% - 輔色2 2 2 25 5 3 9" xfId="20229"/>
    <cellStyle name="20% - 輔色2 2 2 25 5 4" xfId="1283"/>
    <cellStyle name="20% - 輔色2 2 2 25 5 4 2" xfId="1961"/>
    <cellStyle name="20% - 輔色2 2 2 25 5 4 2 2" xfId="3834"/>
    <cellStyle name="20% - 輔色2 2 2 25 5 4 2 3" xfId="5863"/>
    <cellStyle name="20% - 輔色2 2 2 25 5 4 2 3 2" xfId="13147"/>
    <cellStyle name="20% - 輔色2 2 2 25 5 4 2 3 2 2" xfId="19171"/>
    <cellStyle name="20% - 輔色2 2 2 25 5 4 2 3 2 2 2" xfId="31247"/>
    <cellStyle name="20% - 輔色2 2 2 25 5 4 2 3 2 3" xfId="25223"/>
    <cellStyle name="20% - 輔色2 2 2 25 5 4 2 3 3" xfId="16159"/>
    <cellStyle name="20% - 輔色2 2 2 25 5 4 2 3 3 2" xfId="28235"/>
    <cellStyle name="20% - 輔色2 2 2 25 5 4 2 3 4" xfId="22211"/>
    <cellStyle name="20% - 輔色2 2 2 25 5 4 2 4" xfId="7653"/>
    <cellStyle name="20% - 輔色2 2 2 25 5 4 2 5" xfId="7409"/>
    <cellStyle name="20% - 輔色2 2 2 25 5 4 2 6" xfId="11647"/>
    <cellStyle name="20% - 輔色2 2 2 25 5 4 2 6 2" xfId="17671"/>
    <cellStyle name="20% - 輔色2 2 2 25 5 4 2 6 2 2" xfId="29747"/>
    <cellStyle name="20% - 輔色2 2 2 25 5 4 2 6 3" xfId="23723"/>
    <cellStyle name="20% - 輔色2 2 2 25 5 4 2 7" xfId="14659"/>
    <cellStyle name="20% - 輔色2 2 2 25 5 4 2 7 2" xfId="26735"/>
    <cellStyle name="20% - 輔色2 2 2 25 5 4 2 8" xfId="20711"/>
    <cellStyle name="20% - 輔色2 2 2 25 5 4 3" xfId="7412"/>
    <cellStyle name="20% - 輔色2 2 2 25 5 5" xfId="2691"/>
    <cellStyle name="20% - 輔色2 2 2 25 5 5 2" xfId="3835"/>
    <cellStyle name="20% - 輔色2 2 2 25 5 5 3" xfId="7408"/>
    <cellStyle name="20% - 輔色2 2 2 25 5 6" xfId="2647"/>
    <cellStyle name="20% - 輔色2 2 2 25 5 6 2" xfId="3836"/>
    <cellStyle name="20% - 輔色2 2 2 25 5 6 3" xfId="7407"/>
    <cellStyle name="20% - 輔色2 2 2 25 5 7" xfId="1687"/>
    <cellStyle name="20% - 輔色2 2 2 25 5 7 2" xfId="3837"/>
    <cellStyle name="20% - 輔色2 2 2 25 5 7 3" xfId="5590"/>
    <cellStyle name="20% - 輔色2 2 2 25 5 7 3 2" xfId="12874"/>
    <cellStyle name="20% - 輔色2 2 2 25 5 7 3 2 2" xfId="18898"/>
    <cellStyle name="20% - 輔色2 2 2 25 5 7 3 2 2 2" xfId="30974"/>
    <cellStyle name="20% - 輔色2 2 2 25 5 7 3 2 3" xfId="24950"/>
    <cellStyle name="20% - 輔色2 2 2 25 5 7 3 3" xfId="15886"/>
    <cellStyle name="20% - 輔色2 2 2 25 5 7 3 3 2" xfId="27962"/>
    <cellStyle name="20% - 輔色2 2 2 25 5 7 3 4" xfId="21938"/>
    <cellStyle name="20% - 輔色2 2 2 25 5 7 4" xfId="7656"/>
    <cellStyle name="20% - 輔色2 2 2 25 5 7 5" xfId="7405"/>
    <cellStyle name="20% - 輔色2 2 2 25 5 7 6" xfId="11374"/>
    <cellStyle name="20% - 輔色2 2 2 25 5 7 6 2" xfId="17398"/>
    <cellStyle name="20% - 輔色2 2 2 25 5 7 6 2 2" xfId="29474"/>
    <cellStyle name="20% - 輔色2 2 2 25 5 7 6 3" xfId="23450"/>
    <cellStyle name="20% - 輔色2 2 2 25 5 7 7" xfId="14386"/>
    <cellStyle name="20% - 輔色2 2 2 25 5 7 7 2" xfId="26462"/>
    <cellStyle name="20% - 輔色2 2 2 25 5 7 8" xfId="20438"/>
    <cellStyle name="20% - 輔色2 2 2 25 5 8" xfId="5081"/>
    <cellStyle name="20% - 輔色2 2 2 25 5 8 2" xfId="12365"/>
    <cellStyle name="20% - 輔色2 2 2 25 5 8 2 2" xfId="18389"/>
    <cellStyle name="20% - 輔色2 2 2 25 5 8 2 2 2" xfId="30465"/>
    <cellStyle name="20% - 輔色2 2 2 25 5 8 2 3" xfId="24441"/>
    <cellStyle name="20% - 輔色2 2 2 25 5 8 3" xfId="15377"/>
    <cellStyle name="20% - 輔色2 2 2 25 5 8 3 2" xfId="27453"/>
    <cellStyle name="20% - 輔色2 2 2 25 5 8 4" xfId="21429"/>
    <cellStyle name="20% - 輔色2 2 2 25 5 9" xfId="7422"/>
    <cellStyle name="20% - 輔色2 2 2 25 6" xfId="501"/>
    <cellStyle name="20% - 輔色2 2 2 25 6 2" xfId="1285"/>
    <cellStyle name="20% - 輔色2 2 2 25 6 2 2" xfId="7399"/>
    <cellStyle name="20% - 輔色2 2 2 25 6 3" xfId="7404"/>
    <cellStyle name="20% - 輔色2 2 2 25 7" xfId="842"/>
    <cellStyle name="20% - 輔色2 2 2 25 7 2" xfId="1939"/>
    <cellStyle name="20% - 輔色2 2 2 25 7 2 2" xfId="3839"/>
    <cellStyle name="20% - 輔色2 2 2 25 7 2 3" xfId="5841"/>
    <cellStyle name="20% - 輔色2 2 2 25 7 2 3 2" xfId="13125"/>
    <cellStyle name="20% - 輔色2 2 2 25 7 2 3 2 2" xfId="19149"/>
    <cellStyle name="20% - 輔色2 2 2 25 7 2 3 2 2 2" xfId="31225"/>
    <cellStyle name="20% - 輔色2 2 2 25 7 2 3 2 3" xfId="25201"/>
    <cellStyle name="20% - 輔色2 2 2 25 7 2 3 3" xfId="16137"/>
    <cellStyle name="20% - 輔色2 2 2 25 7 2 3 3 2" xfId="28213"/>
    <cellStyle name="20% - 輔色2 2 2 25 7 2 3 4" xfId="22189"/>
    <cellStyle name="20% - 輔色2 2 2 25 7 2 4" xfId="7660"/>
    <cellStyle name="20% - 輔色2 2 2 25 7 2 5" xfId="7396"/>
    <cellStyle name="20% - 輔色2 2 2 25 7 2 6" xfId="11625"/>
    <cellStyle name="20% - 輔色2 2 2 25 7 2 6 2" xfId="17649"/>
    <cellStyle name="20% - 輔色2 2 2 25 7 2 6 2 2" xfId="29725"/>
    <cellStyle name="20% - 輔色2 2 2 25 7 2 6 3" xfId="23701"/>
    <cellStyle name="20% - 輔色2 2 2 25 7 2 7" xfId="14637"/>
    <cellStyle name="20% - 輔色2 2 2 25 7 2 7 2" xfId="26713"/>
    <cellStyle name="20% - 輔色2 2 2 25 7 2 8" xfId="20689"/>
    <cellStyle name="20% - 輔色2 2 2 25 7 3" xfId="3838"/>
    <cellStyle name="20% - 輔色2 2 2 25 7 4" xfId="5231"/>
    <cellStyle name="20% - 輔色2 2 2 25 7 4 2" xfId="12515"/>
    <cellStyle name="20% - 輔色2 2 2 25 7 4 2 2" xfId="18539"/>
    <cellStyle name="20% - 輔色2 2 2 25 7 4 2 2 2" xfId="30615"/>
    <cellStyle name="20% - 輔色2 2 2 25 7 4 2 3" xfId="24591"/>
    <cellStyle name="20% - 輔色2 2 2 25 7 4 3" xfId="15527"/>
    <cellStyle name="20% - 輔色2 2 2 25 7 4 3 2" xfId="27603"/>
    <cellStyle name="20% - 輔色2 2 2 25 7 4 4" xfId="21579"/>
    <cellStyle name="20% - 輔色2 2 2 25 7 5" xfId="7659"/>
    <cellStyle name="20% - 輔色2 2 2 25 7 6" xfId="7398"/>
    <cellStyle name="20% - 輔色2 2 2 25 7 7" xfId="11015"/>
    <cellStyle name="20% - 輔色2 2 2 25 7 7 2" xfId="17039"/>
    <cellStyle name="20% - 輔色2 2 2 25 7 7 2 2" xfId="29115"/>
    <cellStyle name="20% - 輔色2 2 2 25 7 7 3" xfId="23091"/>
    <cellStyle name="20% - 輔色2 2 2 25 7 8" xfId="14027"/>
    <cellStyle name="20% - 輔色2 2 2 25 7 8 2" xfId="26103"/>
    <cellStyle name="20% - 輔色2 2 2 25 7 9" xfId="20079"/>
    <cellStyle name="20% - 輔色2 2 2 25 8" xfId="2397"/>
    <cellStyle name="20% - 輔色2 2 2 25 8 2" xfId="3840"/>
    <cellStyle name="20% - 輔色2 2 2 25 8 3" xfId="6299"/>
    <cellStyle name="20% - 輔色2 2 2 25 8 3 2" xfId="13583"/>
    <cellStyle name="20% - 輔色2 2 2 25 8 3 2 2" xfId="19607"/>
    <cellStyle name="20% - 輔色2 2 2 25 8 3 2 2 2" xfId="31683"/>
    <cellStyle name="20% - 輔色2 2 2 25 8 3 2 3" xfId="25659"/>
    <cellStyle name="20% - 輔色2 2 2 25 8 3 3" xfId="16595"/>
    <cellStyle name="20% - 輔色2 2 2 25 8 3 3 2" xfId="28671"/>
    <cellStyle name="20% - 輔色2 2 2 25 8 3 4" xfId="22647"/>
    <cellStyle name="20% - 輔色2 2 2 25 8 4" xfId="7661"/>
    <cellStyle name="20% - 輔色2 2 2 25 8 5" xfId="7393"/>
    <cellStyle name="20% - 輔色2 2 2 25 8 6" xfId="12083"/>
    <cellStyle name="20% - 輔色2 2 2 25 8 6 2" xfId="18107"/>
    <cellStyle name="20% - 輔色2 2 2 25 8 6 2 2" xfId="30183"/>
    <cellStyle name="20% - 輔色2 2 2 25 8 6 3" xfId="24159"/>
    <cellStyle name="20% - 輔色2 2 2 25 8 7" xfId="15095"/>
    <cellStyle name="20% - 輔色2 2 2 25 8 7 2" xfId="27171"/>
    <cellStyle name="20% - 輔色2 2 2 25 8 8" xfId="21147"/>
    <cellStyle name="20% - 輔色2 2 2 25 9" xfId="2683"/>
    <cellStyle name="20% - 輔色2 2 2 25 9 2" xfId="3841"/>
    <cellStyle name="20% - 輔色2 2 2 25 9 3" xfId="7392"/>
    <cellStyle name="20% - 輔色2 2 2 26" xfId="77"/>
    <cellStyle name="20% - 輔色2 2 2 26 10" xfId="2644"/>
    <cellStyle name="20% - 輔色2 2 2 26 10 2" xfId="3842"/>
    <cellStyle name="20% - 輔色2 2 2 26 10 3" xfId="7390"/>
    <cellStyle name="20% - 輔色2 2 2 26 11" xfId="1845"/>
    <cellStyle name="20% - 輔色2 2 2 26 11 2" xfId="3843"/>
    <cellStyle name="20% - 輔色2 2 2 26 11 3" xfId="5748"/>
    <cellStyle name="20% - 輔色2 2 2 26 11 3 2" xfId="13032"/>
    <cellStyle name="20% - 輔色2 2 2 26 11 3 2 2" xfId="19056"/>
    <cellStyle name="20% - 輔色2 2 2 26 11 3 2 2 2" xfId="31132"/>
    <cellStyle name="20% - 輔色2 2 2 26 11 3 2 3" xfId="25108"/>
    <cellStyle name="20% - 輔色2 2 2 26 11 3 3" xfId="16044"/>
    <cellStyle name="20% - 輔色2 2 2 26 11 3 3 2" xfId="28120"/>
    <cellStyle name="20% - 輔色2 2 2 26 11 3 4" xfId="22096"/>
    <cellStyle name="20% - 輔色2 2 2 26 11 4" xfId="7665"/>
    <cellStyle name="20% - 輔色2 2 2 26 11 5" xfId="7389"/>
    <cellStyle name="20% - 輔色2 2 2 26 11 6" xfId="11532"/>
    <cellStyle name="20% - 輔色2 2 2 26 11 6 2" xfId="17556"/>
    <cellStyle name="20% - 輔色2 2 2 26 11 6 2 2" xfId="29632"/>
    <cellStyle name="20% - 輔色2 2 2 26 11 6 3" xfId="23608"/>
    <cellStyle name="20% - 輔色2 2 2 26 11 7" xfId="14544"/>
    <cellStyle name="20% - 輔色2 2 2 26 11 7 2" xfId="26620"/>
    <cellStyle name="20% - 輔色2 2 2 26 11 8" xfId="20596"/>
    <cellStyle name="20% - 輔色2 2 2 26 12" xfId="4923"/>
    <cellStyle name="20% - 輔色2 2 2 26 12 2" xfId="12207"/>
    <cellStyle name="20% - 輔色2 2 2 26 12 2 2" xfId="18231"/>
    <cellStyle name="20% - 輔色2 2 2 26 12 2 2 2" xfId="30307"/>
    <cellStyle name="20% - 輔色2 2 2 26 12 2 3" xfId="24283"/>
    <cellStyle name="20% - 輔色2 2 2 26 12 3" xfId="15219"/>
    <cellStyle name="20% - 輔色2 2 2 26 12 3 2" xfId="27295"/>
    <cellStyle name="20% - 輔色2 2 2 26 12 4" xfId="21271"/>
    <cellStyle name="20% - 輔色2 2 2 26 13" xfId="7391"/>
    <cellStyle name="20% - 輔色2 2 2 26 14" xfId="10700"/>
    <cellStyle name="20% - 輔色2 2 2 26 14 2" xfId="16729"/>
    <cellStyle name="20% - 輔色2 2 2 26 14 2 2" xfId="28805"/>
    <cellStyle name="20% - 輔色2 2 2 26 14 3" xfId="22781"/>
    <cellStyle name="20% - 輔色2 2 2 26 15" xfId="13719"/>
    <cellStyle name="20% - 輔色2 2 2 26 15 2" xfId="25795"/>
    <cellStyle name="20% - 輔色2 2 2 26 16" xfId="19771"/>
    <cellStyle name="20% - 輔色2 2 2 26 2" xfId="122"/>
    <cellStyle name="20% - 輔色2 2 2 26 2 2" xfId="7388"/>
    <cellStyle name="20% - 輔色2 2 2 26 3" xfId="170"/>
    <cellStyle name="20% - 輔色2 2 2 26 3 10" xfId="7387"/>
    <cellStyle name="20% - 輔色2 2 2 26 3 11" xfId="10746"/>
    <cellStyle name="20% - 輔色2 2 2 26 3 11 2" xfId="16770"/>
    <cellStyle name="20% - 輔色2 2 2 26 3 11 2 2" xfId="28846"/>
    <cellStyle name="20% - 輔色2 2 2 26 3 11 3" xfId="22822"/>
    <cellStyle name="20% - 輔色2 2 2 26 3 12" xfId="13758"/>
    <cellStyle name="20% - 輔色2 2 2 26 3 12 2" xfId="25834"/>
    <cellStyle name="20% - 輔色2 2 2 26 3 13" xfId="19810"/>
    <cellStyle name="20% - 輔色2 2 2 26 3 2" xfId="286"/>
    <cellStyle name="20% - 輔色2 2 2 26 3 2 2" xfId="584"/>
    <cellStyle name="20% - 輔色2 2 2 26 3 2 2 2" xfId="1286"/>
    <cellStyle name="20% - 輔色2 2 2 26 3 2 2 2 2" xfId="7379"/>
    <cellStyle name="20% - 輔色2 2 2 26 3 2 2 3" xfId="7384"/>
    <cellStyle name="20% - 輔色2 2 2 26 3 2 3" xfId="7385"/>
    <cellStyle name="20% - 輔色2 2 2 26 3 3" xfId="421"/>
    <cellStyle name="20% - 輔色2 2 2 26 3 3 10" xfId="10896"/>
    <cellStyle name="20% - 輔色2 2 2 26 3 3 10 2" xfId="16920"/>
    <cellStyle name="20% - 輔色2 2 2 26 3 3 10 2 2" xfId="28996"/>
    <cellStyle name="20% - 輔色2 2 2 26 3 3 10 3" xfId="22972"/>
    <cellStyle name="20% - 輔色2 2 2 26 3 3 11" xfId="13908"/>
    <cellStyle name="20% - 輔色2 2 2 26 3 3 11 2" xfId="25984"/>
    <cellStyle name="20% - 輔色2 2 2 26 3 3 12" xfId="19960"/>
    <cellStyle name="20% - 輔色2 2 2 26 3 3 2" xfId="712"/>
    <cellStyle name="20% - 輔色2 2 2 26 3 3 2 2" xfId="1288"/>
    <cellStyle name="20% - 輔色2 2 2 26 3 3 2 2 2" xfId="7373"/>
    <cellStyle name="20% - 輔色2 2 2 26 3 3 2 3" xfId="7376"/>
    <cellStyle name="20% - 輔色2 2 2 26 3 3 3" xfId="1023"/>
    <cellStyle name="20% - 輔色2 2 2 26 3 3 3 2" xfId="2222"/>
    <cellStyle name="20% - 輔色2 2 2 26 3 3 3 2 2" xfId="3845"/>
    <cellStyle name="20% - 輔色2 2 2 26 3 3 3 2 3" xfId="6124"/>
    <cellStyle name="20% - 輔色2 2 2 26 3 3 3 2 3 2" xfId="13408"/>
    <cellStyle name="20% - 輔色2 2 2 26 3 3 3 2 3 2 2" xfId="19432"/>
    <cellStyle name="20% - 輔色2 2 2 26 3 3 3 2 3 2 2 2" xfId="31508"/>
    <cellStyle name="20% - 輔色2 2 2 26 3 3 3 2 3 2 3" xfId="25484"/>
    <cellStyle name="20% - 輔色2 2 2 26 3 3 3 2 3 3" xfId="16420"/>
    <cellStyle name="20% - 輔色2 2 2 26 3 3 3 2 3 3 2" xfId="28496"/>
    <cellStyle name="20% - 輔色2 2 2 26 3 3 3 2 3 4" xfId="22472"/>
    <cellStyle name="20% - 輔色2 2 2 26 3 3 3 2 4" xfId="7675"/>
    <cellStyle name="20% - 輔色2 2 2 26 3 3 3 2 5" xfId="7371"/>
    <cellStyle name="20% - 輔色2 2 2 26 3 3 3 2 6" xfId="11908"/>
    <cellStyle name="20% - 輔色2 2 2 26 3 3 3 2 6 2" xfId="17932"/>
    <cellStyle name="20% - 輔色2 2 2 26 3 3 3 2 6 2 2" xfId="30008"/>
    <cellStyle name="20% - 輔色2 2 2 26 3 3 3 2 6 3" xfId="23984"/>
    <cellStyle name="20% - 輔色2 2 2 26 3 3 3 2 7" xfId="14920"/>
    <cellStyle name="20% - 輔色2 2 2 26 3 3 3 2 7 2" xfId="26996"/>
    <cellStyle name="20% - 輔色2 2 2 26 3 3 3 2 8" xfId="20972"/>
    <cellStyle name="20% - 輔色2 2 2 26 3 3 3 3" xfId="3844"/>
    <cellStyle name="20% - 輔色2 2 2 26 3 3 3 4" xfId="5412"/>
    <cellStyle name="20% - 輔色2 2 2 26 3 3 3 4 2" xfId="12696"/>
    <cellStyle name="20% - 輔色2 2 2 26 3 3 3 4 2 2" xfId="18720"/>
    <cellStyle name="20% - 輔色2 2 2 26 3 3 3 4 2 2 2" xfId="30796"/>
    <cellStyle name="20% - 輔色2 2 2 26 3 3 3 4 2 3" xfId="24772"/>
    <cellStyle name="20% - 輔色2 2 2 26 3 3 3 4 3" xfId="15708"/>
    <cellStyle name="20% - 輔色2 2 2 26 3 3 3 4 3 2" xfId="27784"/>
    <cellStyle name="20% - 輔色2 2 2 26 3 3 3 4 4" xfId="21760"/>
    <cellStyle name="20% - 輔色2 2 2 26 3 3 3 5" xfId="7674"/>
    <cellStyle name="20% - 輔色2 2 2 26 3 3 3 6" xfId="7372"/>
    <cellStyle name="20% - 輔色2 2 2 26 3 3 3 7" xfId="11196"/>
    <cellStyle name="20% - 輔色2 2 2 26 3 3 3 7 2" xfId="17220"/>
    <cellStyle name="20% - 輔色2 2 2 26 3 3 3 7 2 2" xfId="29296"/>
    <cellStyle name="20% - 輔色2 2 2 26 3 3 3 7 3" xfId="23272"/>
    <cellStyle name="20% - 輔色2 2 2 26 3 3 3 8" xfId="14208"/>
    <cellStyle name="20% - 輔色2 2 2 26 3 3 3 8 2" xfId="26284"/>
    <cellStyle name="20% - 輔色2 2 2 26 3 3 3 9" xfId="20260"/>
    <cellStyle name="20% - 輔色2 2 2 26 3 3 4" xfId="1287"/>
    <cellStyle name="20% - 輔色2 2 2 26 3 3 4 2" xfId="2320"/>
    <cellStyle name="20% - 輔色2 2 2 26 3 3 4 2 2" xfId="3846"/>
    <cellStyle name="20% - 輔色2 2 2 26 3 3 4 2 3" xfId="6222"/>
    <cellStyle name="20% - 輔色2 2 2 26 3 3 4 2 3 2" xfId="13506"/>
    <cellStyle name="20% - 輔色2 2 2 26 3 3 4 2 3 2 2" xfId="19530"/>
    <cellStyle name="20% - 輔色2 2 2 26 3 3 4 2 3 2 2 2" xfId="31606"/>
    <cellStyle name="20% - 輔色2 2 2 26 3 3 4 2 3 2 3" xfId="25582"/>
    <cellStyle name="20% - 輔色2 2 2 26 3 3 4 2 3 3" xfId="16518"/>
    <cellStyle name="20% - 輔色2 2 2 26 3 3 4 2 3 3 2" xfId="28594"/>
    <cellStyle name="20% - 輔色2 2 2 26 3 3 4 2 3 4" xfId="22570"/>
    <cellStyle name="20% - 輔色2 2 2 26 3 3 4 2 4" xfId="7677"/>
    <cellStyle name="20% - 輔色2 2 2 26 3 3 4 2 5" xfId="7369"/>
    <cellStyle name="20% - 輔色2 2 2 26 3 3 4 2 6" xfId="12006"/>
    <cellStyle name="20% - 輔色2 2 2 26 3 3 4 2 6 2" xfId="18030"/>
    <cellStyle name="20% - 輔色2 2 2 26 3 3 4 2 6 2 2" xfId="30106"/>
    <cellStyle name="20% - 輔色2 2 2 26 3 3 4 2 6 3" xfId="24082"/>
    <cellStyle name="20% - 輔色2 2 2 26 3 3 4 2 7" xfId="15018"/>
    <cellStyle name="20% - 輔色2 2 2 26 3 3 4 2 7 2" xfId="27094"/>
    <cellStyle name="20% - 輔色2 2 2 26 3 3 4 2 8" xfId="21070"/>
    <cellStyle name="20% - 輔色2 2 2 26 3 3 4 3" xfId="7370"/>
    <cellStyle name="20% - 輔色2 2 2 26 3 3 5" xfId="2696"/>
    <cellStyle name="20% - 輔色2 2 2 26 3 3 5 2" xfId="3847"/>
    <cellStyle name="20% - 輔色2 2 2 26 3 3 5 3" xfId="7368"/>
    <cellStyle name="20% - 輔色2 2 2 26 3 3 6" xfId="2639"/>
    <cellStyle name="20% - 輔色2 2 2 26 3 3 6 2" xfId="3848"/>
    <cellStyle name="20% - 輔色2 2 2 26 3 3 6 3" xfId="7367"/>
    <cellStyle name="20% - 輔色2 2 2 26 3 3 7" xfId="1656"/>
    <cellStyle name="20% - 輔色2 2 2 26 3 3 7 2" xfId="3849"/>
    <cellStyle name="20% - 輔色2 2 2 26 3 3 7 3" xfId="5559"/>
    <cellStyle name="20% - 輔色2 2 2 26 3 3 7 3 2" xfId="12843"/>
    <cellStyle name="20% - 輔色2 2 2 26 3 3 7 3 2 2" xfId="18867"/>
    <cellStyle name="20% - 輔色2 2 2 26 3 3 7 3 2 2 2" xfId="30943"/>
    <cellStyle name="20% - 輔色2 2 2 26 3 3 7 3 2 3" xfId="24919"/>
    <cellStyle name="20% - 輔色2 2 2 26 3 3 7 3 3" xfId="15855"/>
    <cellStyle name="20% - 輔色2 2 2 26 3 3 7 3 3 2" xfId="27931"/>
    <cellStyle name="20% - 輔色2 2 2 26 3 3 7 3 4" xfId="21907"/>
    <cellStyle name="20% - 輔色2 2 2 26 3 3 7 4" xfId="7680"/>
    <cellStyle name="20% - 輔色2 2 2 26 3 3 7 5" xfId="7366"/>
    <cellStyle name="20% - 輔色2 2 2 26 3 3 7 6" xfId="11343"/>
    <cellStyle name="20% - 輔色2 2 2 26 3 3 7 6 2" xfId="17367"/>
    <cellStyle name="20% - 輔色2 2 2 26 3 3 7 6 2 2" xfId="29443"/>
    <cellStyle name="20% - 輔色2 2 2 26 3 3 7 6 3" xfId="23419"/>
    <cellStyle name="20% - 輔色2 2 2 26 3 3 7 7" xfId="14355"/>
    <cellStyle name="20% - 輔色2 2 2 26 3 3 7 7 2" xfId="26431"/>
    <cellStyle name="20% - 輔色2 2 2 26 3 3 7 8" xfId="20407"/>
    <cellStyle name="20% - 輔色2 2 2 26 3 3 8" xfId="5112"/>
    <cellStyle name="20% - 輔色2 2 2 26 3 3 8 2" xfId="12396"/>
    <cellStyle name="20% - 輔色2 2 2 26 3 3 8 2 2" xfId="18420"/>
    <cellStyle name="20% - 輔色2 2 2 26 3 3 8 2 2 2" xfId="30496"/>
    <cellStyle name="20% - 輔色2 2 2 26 3 3 8 2 3" xfId="24472"/>
    <cellStyle name="20% - 輔色2 2 2 26 3 3 8 3" xfId="15408"/>
    <cellStyle name="20% - 輔色2 2 2 26 3 3 8 3 2" xfId="27484"/>
    <cellStyle name="20% - 輔色2 2 2 26 3 3 8 4" xfId="21460"/>
    <cellStyle name="20% - 輔色2 2 2 26 3 3 9" xfId="7378"/>
    <cellStyle name="20% - 輔色2 2 2 26 3 4" xfId="873"/>
    <cellStyle name="20% - 輔色2 2 2 26 3 4 2" xfId="2009"/>
    <cellStyle name="20% - 輔色2 2 2 26 3 4 2 2" xfId="3851"/>
    <cellStyle name="20% - 輔色2 2 2 26 3 4 2 3" xfId="5911"/>
    <cellStyle name="20% - 輔色2 2 2 26 3 4 2 3 2" xfId="13195"/>
    <cellStyle name="20% - 輔色2 2 2 26 3 4 2 3 2 2" xfId="19219"/>
    <cellStyle name="20% - 輔色2 2 2 26 3 4 2 3 2 2 2" xfId="31295"/>
    <cellStyle name="20% - 輔色2 2 2 26 3 4 2 3 2 3" xfId="25271"/>
    <cellStyle name="20% - 輔色2 2 2 26 3 4 2 3 3" xfId="16207"/>
    <cellStyle name="20% - 輔色2 2 2 26 3 4 2 3 3 2" xfId="28283"/>
    <cellStyle name="20% - 輔色2 2 2 26 3 4 2 3 4" xfId="22259"/>
    <cellStyle name="20% - 輔色2 2 2 26 3 4 2 4" xfId="7682"/>
    <cellStyle name="20% - 輔色2 2 2 26 3 4 2 5" xfId="7363"/>
    <cellStyle name="20% - 輔色2 2 2 26 3 4 2 6" xfId="11695"/>
    <cellStyle name="20% - 輔色2 2 2 26 3 4 2 6 2" xfId="17719"/>
    <cellStyle name="20% - 輔色2 2 2 26 3 4 2 6 2 2" xfId="29795"/>
    <cellStyle name="20% - 輔色2 2 2 26 3 4 2 6 3" xfId="23771"/>
    <cellStyle name="20% - 輔色2 2 2 26 3 4 2 7" xfId="14707"/>
    <cellStyle name="20% - 輔色2 2 2 26 3 4 2 7 2" xfId="26783"/>
    <cellStyle name="20% - 輔色2 2 2 26 3 4 2 8" xfId="20759"/>
    <cellStyle name="20% - 輔色2 2 2 26 3 4 3" xfId="3850"/>
    <cellStyle name="20% - 輔色2 2 2 26 3 4 4" xfId="5262"/>
    <cellStyle name="20% - 輔色2 2 2 26 3 4 4 2" xfId="12546"/>
    <cellStyle name="20% - 輔色2 2 2 26 3 4 4 2 2" xfId="18570"/>
    <cellStyle name="20% - 輔色2 2 2 26 3 4 4 2 2 2" xfId="30646"/>
    <cellStyle name="20% - 輔色2 2 2 26 3 4 4 2 3" xfId="24622"/>
    <cellStyle name="20% - 輔色2 2 2 26 3 4 4 3" xfId="15558"/>
    <cellStyle name="20% - 輔色2 2 2 26 3 4 4 3 2" xfId="27634"/>
    <cellStyle name="20% - 輔色2 2 2 26 3 4 4 4" xfId="21610"/>
    <cellStyle name="20% - 輔色2 2 2 26 3 4 5" xfId="7681"/>
    <cellStyle name="20% - 輔色2 2 2 26 3 4 6" xfId="7364"/>
    <cellStyle name="20% - 輔色2 2 2 26 3 4 7" xfId="11046"/>
    <cellStyle name="20% - 輔色2 2 2 26 3 4 7 2" xfId="17070"/>
    <cellStyle name="20% - 輔色2 2 2 26 3 4 7 2 2" xfId="29146"/>
    <cellStyle name="20% - 輔色2 2 2 26 3 4 7 3" xfId="23122"/>
    <cellStyle name="20% - 輔色2 2 2 26 3 4 8" xfId="14058"/>
    <cellStyle name="20% - 輔色2 2 2 26 3 4 8 2" xfId="26134"/>
    <cellStyle name="20% - 輔色2 2 2 26 3 4 9" xfId="20110"/>
    <cellStyle name="20% - 輔色2 2 2 26 3 5" xfId="2378"/>
    <cellStyle name="20% - 輔色2 2 2 26 3 5 2" xfId="3852"/>
    <cellStyle name="20% - 輔色2 2 2 26 3 5 3" xfId="6280"/>
    <cellStyle name="20% - 輔色2 2 2 26 3 5 3 2" xfId="13564"/>
    <cellStyle name="20% - 輔色2 2 2 26 3 5 3 2 2" xfId="19588"/>
    <cellStyle name="20% - 輔色2 2 2 26 3 5 3 2 2 2" xfId="31664"/>
    <cellStyle name="20% - 輔色2 2 2 26 3 5 3 2 3" xfId="25640"/>
    <cellStyle name="20% - 輔色2 2 2 26 3 5 3 3" xfId="16576"/>
    <cellStyle name="20% - 輔色2 2 2 26 3 5 3 3 2" xfId="28652"/>
    <cellStyle name="20% - 輔色2 2 2 26 3 5 3 4" xfId="22628"/>
    <cellStyle name="20% - 輔色2 2 2 26 3 5 4" xfId="7683"/>
    <cellStyle name="20% - 輔色2 2 2 26 3 5 5" xfId="7362"/>
    <cellStyle name="20% - 輔色2 2 2 26 3 5 6" xfId="12064"/>
    <cellStyle name="20% - 輔色2 2 2 26 3 5 6 2" xfId="18088"/>
    <cellStyle name="20% - 輔色2 2 2 26 3 5 6 2 2" xfId="30164"/>
    <cellStyle name="20% - 輔色2 2 2 26 3 5 6 3" xfId="24140"/>
    <cellStyle name="20% - 輔色2 2 2 26 3 5 7" xfId="15076"/>
    <cellStyle name="20% - 輔色2 2 2 26 3 5 7 2" xfId="27152"/>
    <cellStyle name="20% - 輔色2 2 2 26 3 5 8" xfId="21128"/>
    <cellStyle name="20% - 輔色2 2 2 26 3 6" xfId="2694"/>
    <cellStyle name="20% - 輔色2 2 2 26 3 6 2" xfId="3853"/>
    <cellStyle name="20% - 輔色2 2 2 26 3 6 3" xfId="7358"/>
    <cellStyle name="20% - 輔色2 2 2 26 3 7" xfId="2642"/>
    <cellStyle name="20% - 輔色2 2 2 26 3 7 2" xfId="3854"/>
    <cellStyle name="20% - 輔色2 2 2 26 3 7 3" xfId="7357"/>
    <cellStyle name="20% - 輔色2 2 2 26 3 8" xfId="1806"/>
    <cellStyle name="20% - 輔色2 2 2 26 3 8 2" xfId="3855"/>
    <cellStyle name="20% - 輔色2 2 2 26 3 8 3" xfId="5709"/>
    <cellStyle name="20% - 輔色2 2 2 26 3 8 3 2" xfId="12993"/>
    <cellStyle name="20% - 輔色2 2 2 26 3 8 3 2 2" xfId="19017"/>
    <cellStyle name="20% - 輔色2 2 2 26 3 8 3 2 2 2" xfId="31093"/>
    <cellStyle name="20% - 輔色2 2 2 26 3 8 3 2 3" xfId="25069"/>
    <cellStyle name="20% - 輔色2 2 2 26 3 8 3 3" xfId="16005"/>
    <cellStyle name="20% - 輔色2 2 2 26 3 8 3 3 2" xfId="28081"/>
    <cellStyle name="20% - 輔色2 2 2 26 3 8 3 4" xfId="22057"/>
    <cellStyle name="20% - 輔色2 2 2 26 3 8 4" xfId="7686"/>
    <cellStyle name="20% - 輔色2 2 2 26 3 8 5" xfId="7355"/>
    <cellStyle name="20% - 輔色2 2 2 26 3 8 6" xfId="11493"/>
    <cellStyle name="20% - 輔色2 2 2 26 3 8 6 2" xfId="17517"/>
    <cellStyle name="20% - 輔色2 2 2 26 3 8 6 2 2" xfId="29593"/>
    <cellStyle name="20% - 輔色2 2 2 26 3 8 6 3" xfId="23569"/>
    <cellStyle name="20% - 輔色2 2 2 26 3 8 7" xfId="14505"/>
    <cellStyle name="20% - 輔色2 2 2 26 3 8 7 2" xfId="26581"/>
    <cellStyle name="20% - 輔色2 2 2 26 3 8 8" xfId="20557"/>
    <cellStyle name="20% - 輔色2 2 2 26 3 9" xfId="4962"/>
    <cellStyle name="20% - 輔色2 2 2 26 3 9 2" xfId="12246"/>
    <cellStyle name="20% - 輔色2 2 2 26 3 9 2 2" xfId="18270"/>
    <cellStyle name="20% - 輔色2 2 2 26 3 9 2 2 2" xfId="30346"/>
    <cellStyle name="20% - 輔色2 2 2 26 3 9 2 3" xfId="24322"/>
    <cellStyle name="20% - 輔色2 2 2 26 3 9 3" xfId="15258"/>
    <cellStyle name="20% - 輔色2 2 2 26 3 9 3 2" xfId="27334"/>
    <cellStyle name="20% - 輔色2 2 2 26 3 9 4" xfId="21310"/>
    <cellStyle name="20% - 輔色2 2 2 26 4" xfId="231"/>
    <cellStyle name="20% - 輔色2 2 2 26 4 10" xfId="7354"/>
    <cellStyle name="20% - 輔色2 2 2 26 4 11" xfId="10807"/>
    <cellStyle name="20% - 輔色2 2 2 26 4 11 2" xfId="16831"/>
    <cellStyle name="20% - 輔色2 2 2 26 4 11 2 2" xfId="28907"/>
    <cellStyle name="20% - 輔色2 2 2 26 4 11 3" xfId="22883"/>
    <cellStyle name="20% - 輔色2 2 2 26 4 12" xfId="13819"/>
    <cellStyle name="20% - 輔色2 2 2 26 4 12 2" xfId="25895"/>
    <cellStyle name="20% - 輔色2 2 2 26 4 13" xfId="19871"/>
    <cellStyle name="20% - 輔色2 2 2 26 4 2" xfId="287"/>
    <cellStyle name="20% - 輔色2 2 2 26 4 2 2" xfId="585"/>
    <cellStyle name="20% - 輔色2 2 2 26 4 2 2 2" xfId="1289"/>
    <cellStyle name="20% - 輔色2 2 2 26 4 2 2 2 2" xfId="7348"/>
    <cellStyle name="20% - 輔色2 2 2 26 4 2 2 3" xfId="7349"/>
    <cellStyle name="20% - 輔色2 2 2 26 4 2 3" xfId="7352"/>
    <cellStyle name="20% - 輔色2 2 2 26 4 3" xfId="482"/>
    <cellStyle name="20% - 輔色2 2 2 26 4 3 10" xfId="10957"/>
    <cellStyle name="20% - 輔色2 2 2 26 4 3 10 2" xfId="16981"/>
    <cellStyle name="20% - 輔色2 2 2 26 4 3 10 2 2" xfId="29057"/>
    <cellStyle name="20% - 輔色2 2 2 26 4 3 10 3" xfId="23033"/>
    <cellStyle name="20% - 輔色2 2 2 26 4 3 11" xfId="13969"/>
    <cellStyle name="20% - 輔色2 2 2 26 4 3 11 2" xfId="26045"/>
    <cellStyle name="20% - 輔色2 2 2 26 4 3 12" xfId="20021"/>
    <cellStyle name="20% - 輔色2 2 2 26 4 3 2" xfId="713"/>
    <cellStyle name="20% - 輔色2 2 2 26 4 3 2 2" xfId="1291"/>
    <cellStyle name="20% - 輔色2 2 2 26 4 3 2 2 2" xfId="7344"/>
    <cellStyle name="20% - 輔色2 2 2 26 4 3 2 3" xfId="7345"/>
    <cellStyle name="20% - 輔色2 2 2 26 4 3 3" xfId="1084"/>
    <cellStyle name="20% - 輔色2 2 2 26 4 3 3 2" xfId="2283"/>
    <cellStyle name="20% - 輔色2 2 2 26 4 3 3 2 2" xfId="3857"/>
    <cellStyle name="20% - 輔色2 2 2 26 4 3 3 2 3" xfId="6185"/>
    <cellStyle name="20% - 輔色2 2 2 26 4 3 3 2 3 2" xfId="13469"/>
    <cellStyle name="20% - 輔色2 2 2 26 4 3 3 2 3 2 2" xfId="19493"/>
    <cellStyle name="20% - 輔色2 2 2 26 4 3 3 2 3 2 2 2" xfId="31569"/>
    <cellStyle name="20% - 輔色2 2 2 26 4 3 3 2 3 2 3" xfId="25545"/>
    <cellStyle name="20% - 輔色2 2 2 26 4 3 3 2 3 3" xfId="16481"/>
    <cellStyle name="20% - 輔色2 2 2 26 4 3 3 2 3 3 2" xfId="28557"/>
    <cellStyle name="20% - 輔色2 2 2 26 4 3 3 2 3 4" xfId="22533"/>
    <cellStyle name="20% - 輔色2 2 2 26 4 3 3 2 4" xfId="7695"/>
    <cellStyle name="20% - 輔色2 2 2 26 4 3 3 2 5" xfId="7338"/>
    <cellStyle name="20% - 輔色2 2 2 26 4 3 3 2 6" xfId="11969"/>
    <cellStyle name="20% - 輔色2 2 2 26 4 3 3 2 6 2" xfId="17993"/>
    <cellStyle name="20% - 輔色2 2 2 26 4 3 3 2 6 2 2" xfId="30069"/>
    <cellStyle name="20% - 輔色2 2 2 26 4 3 3 2 6 3" xfId="24045"/>
    <cellStyle name="20% - 輔色2 2 2 26 4 3 3 2 7" xfId="14981"/>
    <cellStyle name="20% - 輔色2 2 2 26 4 3 3 2 7 2" xfId="27057"/>
    <cellStyle name="20% - 輔色2 2 2 26 4 3 3 2 8" xfId="21033"/>
    <cellStyle name="20% - 輔色2 2 2 26 4 3 3 3" xfId="3856"/>
    <cellStyle name="20% - 輔色2 2 2 26 4 3 3 4" xfId="5473"/>
    <cellStyle name="20% - 輔色2 2 2 26 4 3 3 4 2" xfId="12757"/>
    <cellStyle name="20% - 輔色2 2 2 26 4 3 3 4 2 2" xfId="18781"/>
    <cellStyle name="20% - 輔色2 2 2 26 4 3 3 4 2 2 2" xfId="30857"/>
    <cellStyle name="20% - 輔色2 2 2 26 4 3 3 4 2 3" xfId="24833"/>
    <cellStyle name="20% - 輔色2 2 2 26 4 3 3 4 3" xfId="15769"/>
    <cellStyle name="20% - 輔色2 2 2 26 4 3 3 4 3 2" xfId="27845"/>
    <cellStyle name="20% - 輔色2 2 2 26 4 3 3 4 4" xfId="21821"/>
    <cellStyle name="20% - 輔色2 2 2 26 4 3 3 5" xfId="7694"/>
    <cellStyle name="20% - 輔色2 2 2 26 4 3 3 6" xfId="7339"/>
    <cellStyle name="20% - 輔色2 2 2 26 4 3 3 7" xfId="11257"/>
    <cellStyle name="20% - 輔色2 2 2 26 4 3 3 7 2" xfId="17281"/>
    <cellStyle name="20% - 輔色2 2 2 26 4 3 3 7 2 2" xfId="29357"/>
    <cellStyle name="20% - 輔色2 2 2 26 4 3 3 7 3" xfId="23333"/>
    <cellStyle name="20% - 輔色2 2 2 26 4 3 3 8" xfId="14269"/>
    <cellStyle name="20% - 輔色2 2 2 26 4 3 3 8 2" xfId="26345"/>
    <cellStyle name="20% - 輔色2 2 2 26 4 3 3 9" xfId="20321"/>
    <cellStyle name="20% - 輔色2 2 2 26 4 3 4" xfId="1290"/>
    <cellStyle name="20% - 輔色2 2 2 26 4 3 4 2" xfId="2086"/>
    <cellStyle name="20% - 輔色2 2 2 26 4 3 4 2 2" xfId="3858"/>
    <cellStyle name="20% - 輔色2 2 2 26 4 3 4 2 3" xfId="5988"/>
    <cellStyle name="20% - 輔色2 2 2 26 4 3 4 2 3 2" xfId="13272"/>
    <cellStyle name="20% - 輔色2 2 2 26 4 3 4 2 3 2 2" xfId="19296"/>
    <cellStyle name="20% - 輔色2 2 2 26 4 3 4 2 3 2 2 2" xfId="31372"/>
    <cellStyle name="20% - 輔色2 2 2 26 4 3 4 2 3 2 3" xfId="25348"/>
    <cellStyle name="20% - 輔色2 2 2 26 4 3 4 2 3 3" xfId="16284"/>
    <cellStyle name="20% - 輔色2 2 2 26 4 3 4 2 3 3 2" xfId="28360"/>
    <cellStyle name="20% - 輔色2 2 2 26 4 3 4 2 3 4" xfId="22336"/>
    <cellStyle name="20% - 輔色2 2 2 26 4 3 4 2 4" xfId="7697"/>
    <cellStyle name="20% - 輔色2 2 2 26 4 3 4 2 5" xfId="7333"/>
    <cellStyle name="20% - 輔色2 2 2 26 4 3 4 2 6" xfId="11772"/>
    <cellStyle name="20% - 輔色2 2 2 26 4 3 4 2 6 2" xfId="17796"/>
    <cellStyle name="20% - 輔色2 2 2 26 4 3 4 2 6 2 2" xfId="29872"/>
    <cellStyle name="20% - 輔色2 2 2 26 4 3 4 2 6 3" xfId="23848"/>
    <cellStyle name="20% - 輔色2 2 2 26 4 3 4 2 7" xfId="14784"/>
    <cellStyle name="20% - 輔色2 2 2 26 4 3 4 2 7 2" xfId="26860"/>
    <cellStyle name="20% - 輔色2 2 2 26 4 3 4 2 8" xfId="20836"/>
    <cellStyle name="20% - 輔色2 2 2 26 4 3 4 3" xfId="7336"/>
    <cellStyle name="20% - 輔色2 2 2 26 4 3 5" xfId="2699"/>
    <cellStyle name="20% - 輔色2 2 2 26 4 3 5 2" xfId="3859"/>
    <cellStyle name="20% - 輔色2 2 2 26 4 3 5 3" xfId="7332"/>
    <cellStyle name="20% - 輔色2 2 2 26 4 3 6" xfId="2634"/>
    <cellStyle name="20% - 輔色2 2 2 26 4 3 6 2" xfId="3860"/>
    <cellStyle name="20% - 輔色2 2 2 26 4 3 6 3" xfId="7331"/>
    <cellStyle name="20% - 輔色2 2 2 26 4 3 7" xfId="1595"/>
    <cellStyle name="20% - 輔色2 2 2 26 4 3 7 2" xfId="3861"/>
    <cellStyle name="20% - 輔色2 2 2 26 4 3 7 3" xfId="5498"/>
    <cellStyle name="20% - 輔色2 2 2 26 4 3 7 3 2" xfId="12782"/>
    <cellStyle name="20% - 輔色2 2 2 26 4 3 7 3 2 2" xfId="18806"/>
    <cellStyle name="20% - 輔色2 2 2 26 4 3 7 3 2 2 2" xfId="30882"/>
    <cellStyle name="20% - 輔色2 2 2 26 4 3 7 3 2 3" xfId="24858"/>
    <cellStyle name="20% - 輔色2 2 2 26 4 3 7 3 3" xfId="15794"/>
    <cellStyle name="20% - 輔色2 2 2 26 4 3 7 3 3 2" xfId="27870"/>
    <cellStyle name="20% - 輔色2 2 2 26 4 3 7 3 4" xfId="21846"/>
    <cellStyle name="20% - 輔色2 2 2 26 4 3 7 4" xfId="7700"/>
    <cellStyle name="20% - 輔色2 2 2 26 4 3 7 5" xfId="7330"/>
    <cellStyle name="20% - 輔色2 2 2 26 4 3 7 6" xfId="11282"/>
    <cellStyle name="20% - 輔色2 2 2 26 4 3 7 6 2" xfId="17306"/>
    <cellStyle name="20% - 輔色2 2 2 26 4 3 7 6 2 2" xfId="29382"/>
    <cellStyle name="20% - 輔色2 2 2 26 4 3 7 6 3" xfId="23358"/>
    <cellStyle name="20% - 輔色2 2 2 26 4 3 7 7" xfId="14294"/>
    <cellStyle name="20% - 輔色2 2 2 26 4 3 7 7 2" xfId="26370"/>
    <cellStyle name="20% - 輔色2 2 2 26 4 3 7 8" xfId="20346"/>
    <cellStyle name="20% - 輔色2 2 2 26 4 3 8" xfId="5173"/>
    <cellStyle name="20% - 輔色2 2 2 26 4 3 8 2" xfId="12457"/>
    <cellStyle name="20% - 輔色2 2 2 26 4 3 8 2 2" xfId="18481"/>
    <cellStyle name="20% - 輔色2 2 2 26 4 3 8 2 2 2" xfId="30557"/>
    <cellStyle name="20% - 輔色2 2 2 26 4 3 8 2 3" xfId="24533"/>
    <cellStyle name="20% - 輔色2 2 2 26 4 3 8 3" xfId="15469"/>
    <cellStyle name="20% - 輔色2 2 2 26 4 3 8 3 2" xfId="27545"/>
    <cellStyle name="20% - 輔色2 2 2 26 4 3 8 4" xfId="21521"/>
    <cellStyle name="20% - 輔色2 2 2 26 4 3 9" xfId="7347"/>
    <cellStyle name="20% - 輔色2 2 2 26 4 4" xfId="934"/>
    <cellStyle name="20% - 輔色2 2 2 26 4 4 2" xfId="2070"/>
    <cellStyle name="20% - 輔色2 2 2 26 4 4 2 2" xfId="3863"/>
    <cellStyle name="20% - 輔色2 2 2 26 4 4 2 3" xfId="5972"/>
    <cellStyle name="20% - 輔色2 2 2 26 4 4 2 3 2" xfId="13256"/>
    <cellStyle name="20% - 輔色2 2 2 26 4 4 2 3 2 2" xfId="19280"/>
    <cellStyle name="20% - 輔色2 2 2 26 4 4 2 3 2 2 2" xfId="31356"/>
    <cellStyle name="20% - 輔色2 2 2 26 4 4 2 3 2 3" xfId="25332"/>
    <cellStyle name="20% - 輔色2 2 2 26 4 4 2 3 3" xfId="16268"/>
    <cellStyle name="20% - 輔色2 2 2 26 4 4 2 3 3 2" xfId="28344"/>
    <cellStyle name="20% - 輔色2 2 2 26 4 4 2 3 4" xfId="22320"/>
    <cellStyle name="20% - 輔色2 2 2 26 4 4 2 4" xfId="7702"/>
    <cellStyle name="20% - 輔色2 2 2 26 4 4 2 5" xfId="7328"/>
    <cellStyle name="20% - 輔色2 2 2 26 4 4 2 6" xfId="11756"/>
    <cellStyle name="20% - 輔色2 2 2 26 4 4 2 6 2" xfId="17780"/>
    <cellStyle name="20% - 輔色2 2 2 26 4 4 2 6 2 2" xfId="29856"/>
    <cellStyle name="20% - 輔色2 2 2 26 4 4 2 6 3" xfId="23832"/>
    <cellStyle name="20% - 輔色2 2 2 26 4 4 2 7" xfId="14768"/>
    <cellStyle name="20% - 輔色2 2 2 26 4 4 2 7 2" xfId="26844"/>
    <cellStyle name="20% - 輔色2 2 2 26 4 4 2 8" xfId="20820"/>
    <cellStyle name="20% - 輔色2 2 2 26 4 4 3" xfId="3862"/>
    <cellStyle name="20% - 輔色2 2 2 26 4 4 4" xfId="5323"/>
    <cellStyle name="20% - 輔色2 2 2 26 4 4 4 2" xfId="12607"/>
    <cellStyle name="20% - 輔色2 2 2 26 4 4 4 2 2" xfId="18631"/>
    <cellStyle name="20% - 輔色2 2 2 26 4 4 4 2 2 2" xfId="30707"/>
    <cellStyle name="20% - 輔色2 2 2 26 4 4 4 2 3" xfId="24683"/>
    <cellStyle name="20% - 輔色2 2 2 26 4 4 4 3" xfId="15619"/>
    <cellStyle name="20% - 輔色2 2 2 26 4 4 4 3 2" xfId="27695"/>
    <cellStyle name="20% - 輔色2 2 2 26 4 4 4 4" xfId="21671"/>
    <cellStyle name="20% - 輔色2 2 2 26 4 4 5" xfId="7701"/>
    <cellStyle name="20% - 輔色2 2 2 26 4 4 6" xfId="7329"/>
    <cellStyle name="20% - 輔色2 2 2 26 4 4 7" xfId="11107"/>
    <cellStyle name="20% - 輔色2 2 2 26 4 4 7 2" xfId="17131"/>
    <cellStyle name="20% - 輔色2 2 2 26 4 4 7 2 2" xfId="29207"/>
    <cellStyle name="20% - 輔色2 2 2 26 4 4 7 3" xfId="23183"/>
    <cellStyle name="20% - 輔色2 2 2 26 4 4 8" xfId="14119"/>
    <cellStyle name="20% - 輔色2 2 2 26 4 4 8 2" xfId="26195"/>
    <cellStyle name="20% - 輔色2 2 2 26 4 4 9" xfId="20171"/>
    <cellStyle name="20% - 輔色2 2 2 26 4 5" xfId="1971"/>
    <cellStyle name="20% - 輔色2 2 2 26 4 5 2" xfId="3864"/>
    <cellStyle name="20% - 輔色2 2 2 26 4 5 3" xfId="5873"/>
    <cellStyle name="20% - 輔色2 2 2 26 4 5 3 2" xfId="13157"/>
    <cellStyle name="20% - 輔色2 2 2 26 4 5 3 2 2" xfId="19181"/>
    <cellStyle name="20% - 輔色2 2 2 26 4 5 3 2 2 2" xfId="31257"/>
    <cellStyle name="20% - 輔色2 2 2 26 4 5 3 2 3" xfId="25233"/>
    <cellStyle name="20% - 輔色2 2 2 26 4 5 3 3" xfId="16169"/>
    <cellStyle name="20% - 輔色2 2 2 26 4 5 3 3 2" xfId="28245"/>
    <cellStyle name="20% - 輔色2 2 2 26 4 5 3 4" xfId="22221"/>
    <cellStyle name="20% - 輔色2 2 2 26 4 5 4" xfId="7703"/>
    <cellStyle name="20% - 輔色2 2 2 26 4 5 5" xfId="7327"/>
    <cellStyle name="20% - 輔色2 2 2 26 4 5 6" xfId="11657"/>
    <cellStyle name="20% - 輔色2 2 2 26 4 5 6 2" xfId="17681"/>
    <cellStyle name="20% - 輔色2 2 2 26 4 5 6 2 2" xfId="29757"/>
    <cellStyle name="20% - 輔色2 2 2 26 4 5 6 3" xfId="23733"/>
    <cellStyle name="20% - 輔色2 2 2 26 4 5 7" xfId="14669"/>
    <cellStyle name="20% - 輔色2 2 2 26 4 5 7 2" xfId="26745"/>
    <cellStyle name="20% - 輔色2 2 2 26 4 5 8" xfId="20721"/>
    <cellStyle name="20% - 輔色2 2 2 26 4 6" xfId="2697"/>
    <cellStyle name="20% - 輔色2 2 2 26 4 6 2" xfId="3865"/>
    <cellStyle name="20% - 輔色2 2 2 26 4 6 3" xfId="7325"/>
    <cellStyle name="20% - 輔色2 2 2 26 4 7" xfId="2637"/>
    <cellStyle name="20% - 輔色2 2 2 26 4 7 2" xfId="3866"/>
    <cellStyle name="20% - 輔色2 2 2 26 4 7 3" xfId="7324"/>
    <cellStyle name="20% - 輔色2 2 2 26 4 8" xfId="1745"/>
    <cellStyle name="20% - 輔色2 2 2 26 4 8 2" xfId="3867"/>
    <cellStyle name="20% - 輔色2 2 2 26 4 8 3" xfId="5648"/>
    <cellStyle name="20% - 輔色2 2 2 26 4 8 3 2" xfId="12932"/>
    <cellStyle name="20% - 輔色2 2 2 26 4 8 3 2 2" xfId="18956"/>
    <cellStyle name="20% - 輔色2 2 2 26 4 8 3 2 2 2" xfId="31032"/>
    <cellStyle name="20% - 輔色2 2 2 26 4 8 3 2 3" xfId="25008"/>
    <cellStyle name="20% - 輔色2 2 2 26 4 8 3 3" xfId="15944"/>
    <cellStyle name="20% - 輔色2 2 2 26 4 8 3 3 2" xfId="28020"/>
    <cellStyle name="20% - 輔色2 2 2 26 4 8 3 4" xfId="21996"/>
    <cellStyle name="20% - 輔色2 2 2 26 4 8 4" xfId="7706"/>
    <cellStyle name="20% - 輔色2 2 2 26 4 8 5" xfId="7319"/>
    <cellStyle name="20% - 輔色2 2 2 26 4 8 6" xfId="11432"/>
    <cellStyle name="20% - 輔色2 2 2 26 4 8 6 2" xfId="17456"/>
    <cellStyle name="20% - 輔色2 2 2 26 4 8 6 2 2" xfId="29532"/>
    <cellStyle name="20% - 輔色2 2 2 26 4 8 6 3" xfId="23508"/>
    <cellStyle name="20% - 輔色2 2 2 26 4 8 7" xfId="14444"/>
    <cellStyle name="20% - 輔色2 2 2 26 4 8 7 2" xfId="26520"/>
    <cellStyle name="20% - 輔色2 2 2 26 4 8 8" xfId="20496"/>
    <cellStyle name="20% - 輔色2 2 2 26 4 9" xfId="5023"/>
    <cellStyle name="20% - 輔色2 2 2 26 4 9 2" xfId="12307"/>
    <cellStyle name="20% - 輔色2 2 2 26 4 9 2 2" xfId="18331"/>
    <cellStyle name="20% - 輔色2 2 2 26 4 9 2 2 2" xfId="30407"/>
    <cellStyle name="20% - 輔色2 2 2 26 4 9 2 3" xfId="24383"/>
    <cellStyle name="20% - 輔色2 2 2 26 4 9 3" xfId="15319"/>
    <cellStyle name="20% - 輔色2 2 2 26 4 9 3 2" xfId="27395"/>
    <cellStyle name="20% - 輔色2 2 2 26 4 9 4" xfId="21371"/>
    <cellStyle name="20% - 輔色2 2 2 26 5" xfId="382"/>
    <cellStyle name="20% - 輔色2 2 2 26 5 10" xfId="10857"/>
    <cellStyle name="20% - 輔色2 2 2 26 5 10 2" xfId="16881"/>
    <cellStyle name="20% - 輔色2 2 2 26 5 10 2 2" xfId="28957"/>
    <cellStyle name="20% - 輔色2 2 2 26 5 10 3" xfId="22933"/>
    <cellStyle name="20% - 輔色2 2 2 26 5 11" xfId="13869"/>
    <cellStyle name="20% - 輔色2 2 2 26 5 11 2" xfId="25945"/>
    <cellStyle name="20% - 輔色2 2 2 26 5 12" xfId="19921"/>
    <cellStyle name="20% - 輔色2 2 2 26 5 2" xfId="583"/>
    <cellStyle name="20% - 輔色2 2 2 26 5 2 2" xfId="1293"/>
    <cellStyle name="20% - 輔色2 2 2 26 5 2 2 2" xfId="7313"/>
    <cellStyle name="20% - 輔色2 2 2 26 5 2 3" xfId="7316"/>
    <cellStyle name="20% - 輔色2 2 2 26 5 3" xfId="984"/>
    <cellStyle name="20% - 輔色2 2 2 26 5 3 2" xfId="2183"/>
    <cellStyle name="20% - 輔色2 2 2 26 5 3 2 2" xfId="3869"/>
    <cellStyle name="20% - 輔色2 2 2 26 5 3 2 3" xfId="6085"/>
    <cellStyle name="20% - 輔色2 2 2 26 5 3 2 3 2" xfId="13369"/>
    <cellStyle name="20% - 輔色2 2 2 26 5 3 2 3 2 2" xfId="19393"/>
    <cellStyle name="20% - 輔色2 2 2 26 5 3 2 3 2 2 2" xfId="31469"/>
    <cellStyle name="20% - 輔色2 2 2 26 5 3 2 3 2 3" xfId="25445"/>
    <cellStyle name="20% - 輔色2 2 2 26 5 3 2 3 3" xfId="16381"/>
    <cellStyle name="20% - 輔色2 2 2 26 5 3 2 3 3 2" xfId="28457"/>
    <cellStyle name="20% - 輔色2 2 2 26 5 3 2 3 4" xfId="22433"/>
    <cellStyle name="20% - 輔色2 2 2 26 5 3 2 4" xfId="7711"/>
    <cellStyle name="20% - 輔色2 2 2 26 5 3 2 5" xfId="7311"/>
    <cellStyle name="20% - 輔色2 2 2 26 5 3 2 6" xfId="11869"/>
    <cellStyle name="20% - 輔色2 2 2 26 5 3 2 6 2" xfId="17893"/>
    <cellStyle name="20% - 輔色2 2 2 26 5 3 2 6 2 2" xfId="29969"/>
    <cellStyle name="20% - 輔色2 2 2 26 5 3 2 6 3" xfId="23945"/>
    <cellStyle name="20% - 輔色2 2 2 26 5 3 2 7" xfId="14881"/>
    <cellStyle name="20% - 輔色2 2 2 26 5 3 2 7 2" xfId="26957"/>
    <cellStyle name="20% - 輔色2 2 2 26 5 3 2 8" xfId="20933"/>
    <cellStyle name="20% - 輔色2 2 2 26 5 3 3" xfId="3868"/>
    <cellStyle name="20% - 輔色2 2 2 26 5 3 4" xfId="5373"/>
    <cellStyle name="20% - 輔色2 2 2 26 5 3 4 2" xfId="12657"/>
    <cellStyle name="20% - 輔色2 2 2 26 5 3 4 2 2" xfId="18681"/>
    <cellStyle name="20% - 輔色2 2 2 26 5 3 4 2 2 2" xfId="30757"/>
    <cellStyle name="20% - 輔色2 2 2 26 5 3 4 2 3" xfId="24733"/>
    <cellStyle name="20% - 輔色2 2 2 26 5 3 4 3" xfId="15669"/>
    <cellStyle name="20% - 輔色2 2 2 26 5 3 4 3 2" xfId="27745"/>
    <cellStyle name="20% - 輔色2 2 2 26 5 3 4 4" xfId="21721"/>
    <cellStyle name="20% - 輔色2 2 2 26 5 3 5" xfId="7710"/>
    <cellStyle name="20% - 輔色2 2 2 26 5 3 6" xfId="7312"/>
    <cellStyle name="20% - 輔色2 2 2 26 5 3 7" xfId="11157"/>
    <cellStyle name="20% - 輔色2 2 2 26 5 3 7 2" xfId="17181"/>
    <cellStyle name="20% - 輔色2 2 2 26 5 3 7 2 2" xfId="29257"/>
    <cellStyle name="20% - 輔色2 2 2 26 5 3 7 3" xfId="23233"/>
    <cellStyle name="20% - 輔色2 2 2 26 5 3 8" xfId="14169"/>
    <cellStyle name="20% - 輔色2 2 2 26 5 3 8 2" xfId="26245"/>
    <cellStyle name="20% - 輔色2 2 2 26 5 3 9" xfId="20221"/>
    <cellStyle name="20% - 輔色2 2 2 26 5 4" xfId="1292"/>
    <cellStyle name="20% - 輔色2 2 2 26 5 4 2" xfId="2371"/>
    <cellStyle name="20% - 輔色2 2 2 26 5 4 2 2" xfId="3870"/>
    <cellStyle name="20% - 輔色2 2 2 26 5 4 2 3" xfId="6273"/>
    <cellStyle name="20% - 輔色2 2 2 26 5 4 2 3 2" xfId="13557"/>
    <cellStyle name="20% - 輔色2 2 2 26 5 4 2 3 2 2" xfId="19581"/>
    <cellStyle name="20% - 輔色2 2 2 26 5 4 2 3 2 2 2" xfId="31657"/>
    <cellStyle name="20% - 輔色2 2 2 26 5 4 2 3 2 3" xfId="25633"/>
    <cellStyle name="20% - 輔色2 2 2 26 5 4 2 3 3" xfId="16569"/>
    <cellStyle name="20% - 輔色2 2 2 26 5 4 2 3 3 2" xfId="28645"/>
    <cellStyle name="20% - 輔色2 2 2 26 5 4 2 3 4" xfId="22621"/>
    <cellStyle name="20% - 輔色2 2 2 26 5 4 2 4" xfId="7713"/>
    <cellStyle name="20% - 輔色2 2 2 26 5 4 2 5" xfId="7309"/>
    <cellStyle name="20% - 輔色2 2 2 26 5 4 2 6" xfId="12057"/>
    <cellStyle name="20% - 輔色2 2 2 26 5 4 2 6 2" xfId="18081"/>
    <cellStyle name="20% - 輔色2 2 2 26 5 4 2 6 2 2" xfId="30157"/>
    <cellStyle name="20% - 輔色2 2 2 26 5 4 2 6 3" xfId="24133"/>
    <cellStyle name="20% - 輔色2 2 2 26 5 4 2 7" xfId="15069"/>
    <cellStyle name="20% - 輔色2 2 2 26 5 4 2 7 2" xfId="27145"/>
    <cellStyle name="20% - 輔色2 2 2 26 5 4 2 8" xfId="21121"/>
    <cellStyle name="20% - 輔色2 2 2 26 5 4 3" xfId="7310"/>
    <cellStyle name="20% - 輔色2 2 2 26 5 5" xfId="2700"/>
    <cellStyle name="20% - 輔色2 2 2 26 5 5 2" xfId="3871"/>
    <cellStyle name="20% - 輔色2 2 2 26 5 5 3" xfId="7308"/>
    <cellStyle name="20% - 輔色2 2 2 26 5 6" xfId="2631"/>
    <cellStyle name="20% - 輔色2 2 2 26 5 6 2" xfId="3872"/>
    <cellStyle name="20% - 輔色2 2 2 26 5 6 3" xfId="7307"/>
    <cellStyle name="20% - 輔色2 2 2 26 5 7" xfId="1695"/>
    <cellStyle name="20% - 輔色2 2 2 26 5 7 2" xfId="3873"/>
    <cellStyle name="20% - 輔色2 2 2 26 5 7 3" xfId="5598"/>
    <cellStyle name="20% - 輔色2 2 2 26 5 7 3 2" xfId="12882"/>
    <cellStyle name="20% - 輔色2 2 2 26 5 7 3 2 2" xfId="18906"/>
    <cellStyle name="20% - 輔色2 2 2 26 5 7 3 2 2 2" xfId="30982"/>
    <cellStyle name="20% - 輔色2 2 2 26 5 7 3 2 3" xfId="24958"/>
    <cellStyle name="20% - 輔色2 2 2 26 5 7 3 3" xfId="15894"/>
    <cellStyle name="20% - 輔色2 2 2 26 5 7 3 3 2" xfId="27970"/>
    <cellStyle name="20% - 輔色2 2 2 26 5 7 3 4" xfId="21946"/>
    <cellStyle name="20% - 輔色2 2 2 26 5 7 4" xfId="7716"/>
    <cellStyle name="20% - 輔色2 2 2 26 5 7 5" xfId="7306"/>
    <cellStyle name="20% - 輔色2 2 2 26 5 7 6" xfId="11382"/>
    <cellStyle name="20% - 輔色2 2 2 26 5 7 6 2" xfId="17406"/>
    <cellStyle name="20% - 輔色2 2 2 26 5 7 6 2 2" xfId="29482"/>
    <cellStyle name="20% - 輔色2 2 2 26 5 7 6 3" xfId="23458"/>
    <cellStyle name="20% - 輔色2 2 2 26 5 7 7" xfId="14394"/>
    <cellStyle name="20% - 輔色2 2 2 26 5 7 7 2" xfId="26470"/>
    <cellStyle name="20% - 輔色2 2 2 26 5 7 8" xfId="20446"/>
    <cellStyle name="20% - 輔色2 2 2 26 5 8" xfId="5073"/>
    <cellStyle name="20% - 輔色2 2 2 26 5 8 2" xfId="12357"/>
    <cellStyle name="20% - 輔色2 2 2 26 5 8 2 2" xfId="18381"/>
    <cellStyle name="20% - 輔色2 2 2 26 5 8 2 2 2" xfId="30457"/>
    <cellStyle name="20% - 輔色2 2 2 26 5 8 2 3" xfId="24433"/>
    <cellStyle name="20% - 輔色2 2 2 26 5 8 3" xfId="15369"/>
    <cellStyle name="20% - 輔色2 2 2 26 5 8 3 2" xfId="27445"/>
    <cellStyle name="20% - 輔色2 2 2 26 5 8 4" xfId="21421"/>
    <cellStyle name="20% - 輔色2 2 2 26 5 9" xfId="7318"/>
    <cellStyle name="20% - 輔色2 2 2 26 6" xfId="711"/>
    <cellStyle name="20% - 輔色2 2 2 26 6 2" xfId="1294"/>
    <cellStyle name="20% - 輔色2 2 2 26 6 2 2" xfId="7303"/>
    <cellStyle name="20% - 輔色2 2 2 26 6 3" xfId="7304"/>
    <cellStyle name="20% - 輔色2 2 2 26 7" xfId="834"/>
    <cellStyle name="20% - 輔色2 2 2 26 7 2" xfId="1931"/>
    <cellStyle name="20% - 輔色2 2 2 26 7 2 2" xfId="3875"/>
    <cellStyle name="20% - 輔色2 2 2 26 7 2 3" xfId="5833"/>
    <cellStyle name="20% - 輔色2 2 2 26 7 2 3 2" xfId="13117"/>
    <cellStyle name="20% - 輔色2 2 2 26 7 2 3 2 2" xfId="19141"/>
    <cellStyle name="20% - 輔色2 2 2 26 7 2 3 2 2 2" xfId="31217"/>
    <cellStyle name="20% - 輔色2 2 2 26 7 2 3 2 3" xfId="25193"/>
    <cellStyle name="20% - 輔色2 2 2 26 7 2 3 3" xfId="16129"/>
    <cellStyle name="20% - 輔色2 2 2 26 7 2 3 3 2" xfId="28205"/>
    <cellStyle name="20% - 輔色2 2 2 26 7 2 3 4" xfId="22181"/>
    <cellStyle name="20% - 輔色2 2 2 26 7 2 4" xfId="7720"/>
    <cellStyle name="20% - 輔色2 2 2 26 7 2 5" xfId="7298"/>
    <cellStyle name="20% - 輔色2 2 2 26 7 2 6" xfId="11617"/>
    <cellStyle name="20% - 輔色2 2 2 26 7 2 6 2" xfId="17641"/>
    <cellStyle name="20% - 輔色2 2 2 26 7 2 6 2 2" xfId="29717"/>
    <cellStyle name="20% - 輔色2 2 2 26 7 2 6 3" xfId="23693"/>
    <cellStyle name="20% - 輔色2 2 2 26 7 2 7" xfId="14629"/>
    <cellStyle name="20% - 輔色2 2 2 26 7 2 7 2" xfId="26705"/>
    <cellStyle name="20% - 輔色2 2 2 26 7 2 8" xfId="20681"/>
    <cellStyle name="20% - 輔色2 2 2 26 7 3" xfId="3874"/>
    <cellStyle name="20% - 輔色2 2 2 26 7 4" xfId="5223"/>
    <cellStyle name="20% - 輔色2 2 2 26 7 4 2" xfId="12507"/>
    <cellStyle name="20% - 輔色2 2 2 26 7 4 2 2" xfId="18531"/>
    <cellStyle name="20% - 輔色2 2 2 26 7 4 2 2 2" xfId="30607"/>
    <cellStyle name="20% - 輔色2 2 2 26 7 4 2 3" xfId="24583"/>
    <cellStyle name="20% - 輔色2 2 2 26 7 4 3" xfId="15519"/>
    <cellStyle name="20% - 輔色2 2 2 26 7 4 3 2" xfId="27595"/>
    <cellStyle name="20% - 輔色2 2 2 26 7 4 4" xfId="21571"/>
    <cellStyle name="20% - 輔色2 2 2 26 7 5" xfId="7719"/>
    <cellStyle name="20% - 輔色2 2 2 26 7 6" xfId="7302"/>
    <cellStyle name="20% - 輔色2 2 2 26 7 7" xfId="11007"/>
    <cellStyle name="20% - 輔色2 2 2 26 7 7 2" xfId="17031"/>
    <cellStyle name="20% - 輔色2 2 2 26 7 7 2 2" xfId="29107"/>
    <cellStyle name="20% - 輔色2 2 2 26 7 7 3" xfId="23083"/>
    <cellStyle name="20% - 輔色2 2 2 26 7 8" xfId="14019"/>
    <cellStyle name="20% - 輔色2 2 2 26 7 8 2" xfId="26095"/>
    <cellStyle name="20% - 輔色2 2 2 26 7 9" xfId="20071"/>
    <cellStyle name="20% - 輔色2 2 2 26 8" xfId="2138"/>
    <cellStyle name="20% - 輔色2 2 2 26 8 2" xfId="3876"/>
    <cellStyle name="20% - 輔色2 2 2 26 8 3" xfId="6040"/>
    <cellStyle name="20% - 輔色2 2 2 26 8 3 2" xfId="13324"/>
    <cellStyle name="20% - 輔色2 2 2 26 8 3 2 2" xfId="19348"/>
    <cellStyle name="20% - 輔色2 2 2 26 8 3 2 2 2" xfId="31424"/>
    <cellStyle name="20% - 輔色2 2 2 26 8 3 2 3" xfId="25400"/>
    <cellStyle name="20% - 輔色2 2 2 26 8 3 3" xfId="16336"/>
    <cellStyle name="20% - 輔色2 2 2 26 8 3 3 2" xfId="28412"/>
    <cellStyle name="20% - 輔色2 2 2 26 8 3 4" xfId="22388"/>
    <cellStyle name="20% - 輔色2 2 2 26 8 4" xfId="7721"/>
    <cellStyle name="20% - 輔色2 2 2 26 8 5" xfId="7297"/>
    <cellStyle name="20% - 輔色2 2 2 26 8 6" xfId="11824"/>
    <cellStyle name="20% - 輔色2 2 2 26 8 6 2" xfId="17848"/>
    <cellStyle name="20% - 輔色2 2 2 26 8 6 2 2" xfId="29924"/>
    <cellStyle name="20% - 輔色2 2 2 26 8 6 3" xfId="23900"/>
    <cellStyle name="20% - 輔色2 2 2 26 8 7" xfId="14836"/>
    <cellStyle name="20% - 輔色2 2 2 26 8 7 2" xfId="26912"/>
    <cellStyle name="20% - 輔色2 2 2 26 8 8" xfId="20888"/>
    <cellStyle name="20% - 輔色2 2 2 26 9" xfId="2693"/>
    <cellStyle name="20% - 輔色2 2 2 26 9 2" xfId="3877"/>
    <cellStyle name="20% - 輔色2 2 2 26 9 3" xfId="7295"/>
    <cellStyle name="20% - 輔色2 2 2 27" xfId="45"/>
    <cellStyle name="20% - 輔色2 2 2 27 10" xfId="2628"/>
    <cellStyle name="20% - 輔色2 2 2 27 10 2" xfId="3878"/>
    <cellStyle name="20% - 輔色2 2 2 27 10 3" xfId="7292"/>
    <cellStyle name="20% - 輔色2 2 2 27 11" xfId="1870"/>
    <cellStyle name="20% - 輔色2 2 2 27 11 2" xfId="3879"/>
    <cellStyle name="20% - 輔色2 2 2 27 11 3" xfId="5773"/>
    <cellStyle name="20% - 輔色2 2 2 27 11 3 2" xfId="13057"/>
    <cellStyle name="20% - 輔色2 2 2 27 11 3 2 2" xfId="19081"/>
    <cellStyle name="20% - 輔色2 2 2 27 11 3 2 2 2" xfId="31157"/>
    <cellStyle name="20% - 輔色2 2 2 27 11 3 2 3" xfId="25133"/>
    <cellStyle name="20% - 輔色2 2 2 27 11 3 3" xfId="16069"/>
    <cellStyle name="20% - 輔色2 2 2 27 11 3 3 2" xfId="28145"/>
    <cellStyle name="20% - 輔色2 2 2 27 11 3 4" xfId="22121"/>
    <cellStyle name="20% - 輔色2 2 2 27 11 4" xfId="7725"/>
    <cellStyle name="20% - 輔色2 2 2 27 11 5" xfId="7289"/>
    <cellStyle name="20% - 輔色2 2 2 27 11 6" xfId="11557"/>
    <cellStyle name="20% - 輔色2 2 2 27 11 6 2" xfId="17581"/>
    <cellStyle name="20% - 輔色2 2 2 27 11 6 2 2" xfId="29657"/>
    <cellStyle name="20% - 輔色2 2 2 27 11 6 3" xfId="23633"/>
    <cellStyle name="20% - 輔色2 2 2 27 11 7" xfId="14569"/>
    <cellStyle name="20% - 輔色2 2 2 27 11 7 2" xfId="26645"/>
    <cellStyle name="20% - 輔色2 2 2 27 11 8" xfId="20621"/>
    <cellStyle name="20% - 輔色2 2 2 27 12" xfId="4898"/>
    <cellStyle name="20% - 輔色2 2 2 27 12 2" xfId="12182"/>
    <cellStyle name="20% - 輔色2 2 2 27 12 2 2" xfId="18206"/>
    <cellStyle name="20% - 輔色2 2 2 27 12 2 2 2" xfId="30282"/>
    <cellStyle name="20% - 輔色2 2 2 27 12 2 3" xfId="24258"/>
    <cellStyle name="20% - 輔色2 2 2 27 12 3" xfId="15194"/>
    <cellStyle name="20% - 輔色2 2 2 27 12 3 2" xfId="27270"/>
    <cellStyle name="20% - 輔色2 2 2 27 12 4" xfId="21246"/>
    <cellStyle name="20% - 輔色2 2 2 27 13" xfId="7294"/>
    <cellStyle name="20% - 輔色2 2 2 27 14" xfId="10667"/>
    <cellStyle name="20% - 輔色2 2 2 27 14 2" xfId="16700"/>
    <cellStyle name="20% - 輔色2 2 2 27 14 2 2" xfId="28776"/>
    <cellStyle name="20% - 輔色2 2 2 27 14 3" xfId="22752"/>
    <cellStyle name="20% - 輔色2 2 2 27 15" xfId="13694"/>
    <cellStyle name="20% - 輔色2 2 2 27 15 2" xfId="25770"/>
    <cellStyle name="20% - 輔色2 2 2 27 16" xfId="19746"/>
    <cellStyle name="20% - 輔色2 2 2 27 2" xfId="123"/>
    <cellStyle name="20% - 輔色2 2 2 27 2 2" xfId="7288"/>
    <cellStyle name="20% - 輔色2 2 2 27 3" xfId="92"/>
    <cellStyle name="20% - 輔色2 2 2 27 3 10" xfId="7287"/>
    <cellStyle name="20% - 輔色2 2 2 27 3 11" xfId="10717"/>
    <cellStyle name="20% - 輔色2 2 2 27 3 11 2" xfId="16746"/>
    <cellStyle name="20% - 輔色2 2 2 27 3 11 2 2" xfId="28822"/>
    <cellStyle name="20% - 輔色2 2 2 27 3 11 3" xfId="22798"/>
    <cellStyle name="20% - 輔色2 2 2 27 3 12" xfId="13734"/>
    <cellStyle name="20% - 輔色2 2 2 27 3 12 2" xfId="25810"/>
    <cellStyle name="20% - 輔色2 2 2 27 3 13" xfId="19786"/>
    <cellStyle name="20% - 輔色2 2 2 27 3 2" xfId="288"/>
    <cellStyle name="20% - 輔色2 2 2 27 3 2 2" xfId="587"/>
    <cellStyle name="20% - 輔色2 2 2 27 3 2 2 2" xfId="1295"/>
    <cellStyle name="20% - 輔色2 2 2 27 3 2 2 2 2" xfId="7279"/>
    <cellStyle name="20% - 輔色2 2 2 27 3 2 2 3" xfId="7284"/>
    <cellStyle name="20% - 輔色2 2 2 27 3 2 3" xfId="7285"/>
    <cellStyle name="20% - 輔色2 2 2 27 3 3" xfId="397"/>
    <cellStyle name="20% - 輔色2 2 2 27 3 3 10" xfId="10872"/>
    <cellStyle name="20% - 輔色2 2 2 27 3 3 10 2" xfId="16896"/>
    <cellStyle name="20% - 輔色2 2 2 27 3 3 10 2 2" xfId="28972"/>
    <cellStyle name="20% - 輔色2 2 2 27 3 3 10 3" xfId="22948"/>
    <cellStyle name="20% - 輔色2 2 2 27 3 3 11" xfId="13884"/>
    <cellStyle name="20% - 輔色2 2 2 27 3 3 11 2" xfId="25960"/>
    <cellStyle name="20% - 輔色2 2 2 27 3 3 12" xfId="19936"/>
    <cellStyle name="20% - 輔色2 2 2 27 3 3 2" xfId="715"/>
    <cellStyle name="20% - 輔色2 2 2 27 3 3 2 2" xfId="1297"/>
    <cellStyle name="20% - 輔色2 2 2 27 3 3 2 2 2" xfId="7273"/>
    <cellStyle name="20% - 輔色2 2 2 27 3 3 2 3" xfId="7276"/>
    <cellStyle name="20% - 輔色2 2 2 27 3 3 3" xfId="999"/>
    <cellStyle name="20% - 輔色2 2 2 27 3 3 3 2" xfId="2198"/>
    <cellStyle name="20% - 輔色2 2 2 27 3 3 3 2 2" xfId="3881"/>
    <cellStyle name="20% - 輔色2 2 2 27 3 3 3 2 3" xfId="6100"/>
    <cellStyle name="20% - 輔色2 2 2 27 3 3 3 2 3 2" xfId="13384"/>
    <cellStyle name="20% - 輔色2 2 2 27 3 3 3 2 3 2 2" xfId="19408"/>
    <cellStyle name="20% - 輔色2 2 2 27 3 3 3 2 3 2 2 2" xfId="31484"/>
    <cellStyle name="20% - 輔色2 2 2 27 3 3 3 2 3 2 3" xfId="25460"/>
    <cellStyle name="20% - 輔色2 2 2 27 3 3 3 2 3 3" xfId="16396"/>
    <cellStyle name="20% - 輔色2 2 2 27 3 3 3 2 3 3 2" xfId="28472"/>
    <cellStyle name="20% - 輔色2 2 2 27 3 3 3 2 3 4" xfId="22448"/>
    <cellStyle name="20% - 輔色2 2 2 27 3 3 3 2 4" xfId="7735"/>
    <cellStyle name="20% - 輔色2 2 2 27 3 3 3 2 5" xfId="7271"/>
    <cellStyle name="20% - 輔色2 2 2 27 3 3 3 2 6" xfId="11884"/>
    <cellStyle name="20% - 輔色2 2 2 27 3 3 3 2 6 2" xfId="17908"/>
    <cellStyle name="20% - 輔色2 2 2 27 3 3 3 2 6 2 2" xfId="29984"/>
    <cellStyle name="20% - 輔色2 2 2 27 3 3 3 2 6 3" xfId="23960"/>
    <cellStyle name="20% - 輔色2 2 2 27 3 3 3 2 7" xfId="14896"/>
    <cellStyle name="20% - 輔色2 2 2 27 3 3 3 2 7 2" xfId="26972"/>
    <cellStyle name="20% - 輔色2 2 2 27 3 3 3 2 8" xfId="20948"/>
    <cellStyle name="20% - 輔色2 2 2 27 3 3 3 3" xfId="3880"/>
    <cellStyle name="20% - 輔色2 2 2 27 3 3 3 4" xfId="5388"/>
    <cellStyle name="20% - 輔色2 2 2 27 3 3 3 4 2" xfId="12672"/>
    <cellStyle name="20% - 輔色2 2 2 27 3 3 3 4 2 2" xfId="18696"/>
    <cellStyle name="20% - 輔色2 2 2 27 3 3 3 4 2 2 2" xfId="30772"/>
    <cellStyle name="20% - 輔色2 2 2 27 3 3 3 4 2 3" xfId="24748"/>
    <cellStyle name="20% - 輔色2 2 2 27 3 3 3 4 3" xfId="15684"/>
    <cellStyle name="20% - 輔色2 2 2 27 3 3 3 4 3 2" xfId="27760"/>
    <cellStyle name="20% - 輔色2 2 2 27 3 3 3 4 4" xfId="21736"/>
    <cellStyle name="20% - 輔色2 2 2 27 3 3 3 5" xfId="7734"/>
    <cellStyle name="20% - 輔色2 2 2 27 3 3 3 6" xfId="7272"/>
    <cellStyle name="20% - 輔色2 2 2 27 3 3 3 7" xfId="11172"/>
    <cellStyle name="20% - 輔色2 2 2 27 3 3 3 7 2" xfId="17196"/>
    <cellStyle name="20% - 輔色2 2 2 27 3 3 3 7 2 2" xfId="29272"/>
    <cellStyle name="20% - 輔色2 2 2 27 3 3 3 7 3" xfId="23248"/>
    <cellStyle name="20% - 輔色2 2 2 27 3 3 3 8" xfId="14184"/>
    <cellStyle name="20% - 輔色2 2 2 27 3 3 3 8 2" xfId="26260"/>
    <cellStyle name="20% - 輔色2 2 2 27 3 3 3 9" xfId="20236"/>
    <cellStyle name="20% - 輔色2 2 2 27 3 3 4" xfId="1296"/>
    <cellStyle name="20% - 輔色2 2 2 27 3 3 4 2" xfId="2328"/>
    <cellStyle name="20% - 輔色2 2 2 27 3 3 4 2 2" xfId="3882"/>
    <cellStyle name="20% - 輔色2 2 2 27 3 3 4 2 3" xfId="6230"/>
    <cellStyle name="20% - 輔色2 2 2 27 3 3 4 2 3 2" xfId="13514"/>
    <cellStyle name="20% - 輔色2 2 2 27 3 3 4 2 3 2 2" xfId="19538"/>
    <cellStyle name="20% - 輔色2 2 2 27 3 3 4 2 3 2 2 2" xfId="31614"/>
    <cellStyle name="20% - 輔色2 2 2 27 3 3 4 2 3 2 3" xfId="25590"/>
    <cellStyle name="20% - 輔色2 2 2 27 3 3 4 2 3 3" xfId="16526"/>
    <cellStyle name="20% - 輔色2 2 2 27 3 3 4 2 3 3 2" xfId="28602"/>
    <cellStyle name="20% - 輔色2 2 2 27 3 3 4 2 3 4" xfId="22578"/>
    <cellStyle name="20% - 輔色2 2 2 27 3 3 4 2 4" xfId="7737"/>
    <cellStyle name="20% - 輔色2 2 2 27 3 3 4 2 5" xfId="7269"/>
    <cellStyle name="20% - 輔色2 2 2 27 3 3 4 2 6" xfId="12014"/>
    <cellStyle name="20% - 輔色2 2 2 27 3 3 4 2 6 2" xfId="18038"/>
    <cellStyle name="20% - 輔色2 2 2 27 3 3 4 2 6 2 2" xfId="30114"/>
    <cellStyle name="20% - 輔色2 2 2 27 3 3 4 2 6 3" xfId="24090"/>
    <cellStyle name="20% - 輔色2 2 2 27 3 3 4 2 7" xfId="15026"/>
    <cellStyle name="20% - 輔色2 2 2 27 3 3 4 2 7 2" xfId="27102"/>
    <cellStyle name="20% - 輔色2 2 2 27 3 3 4 2 8" xfId="21078"/>
    <cellStyle name="20% - 輔色2 2 2 27 3 3 4 3" xfId="7270"/>
    <cellStyle name="20% - 輔色2 2 2 27 3 3 5" xfId="2705"/>
    <cellStyle name="20% - 輔色2 2 2 27 3 3 5 2" xfId="3883"/>
    <cellStyle name="20% - 輔色2 2 2 27 3 3 5 3" xfId="7268"/>
    <cellStyle name="20% - 輔色2 2 2 27 3 3 6" xfId="2624"/>
    <cellStyle name="20% - 輔色2 2 2 27 3 3 6 2" xfId="3884"/>
    <cellStyle name="20% - 輔色2 2 2 27 3 3 6 3" xfId="7267"/>
    <cellStyle name="20% - 輔色2 2 2 27 3 3 7" xfId="1680"/>
    <cellStyle name="20% - 輔色2 2 2 27 3 3 7 2" xfId="3885"/>
    <cellStyle name="20% - 輔色2 2 2 27 3 3 7 3" xfId="5583"/>
    <cellStyle name="20% - 輔色2 2 2 27 3 3 7 3 2" xfId="12867"/>
    <cellStyle name="20% - 輔色2 2 2 27 3 3 7 3 2 2" xfId="18891"/>
    <cellStyle name="20% - 輔色2 2 2 27 3 3 7 3 2 2 2" xfId="30967"/>
    <cellStyle name="20% - 輔色2 2 2 27 3 3 7 3 2 3" xfId="24943"/>
    <cellStyle name="20% - 輔色2 2 2 27 3 3 7 3 3" xfId="15879"/>
    <cellStyle name="20% - 輔色2 2 2 27 3 3 7 3 3 2" xfId="27955"/>
    <cellStyle name="20% - 輔色2 2 2 27 3 3 7 3 4" xfId="21931"/>
    <cellStyle name="20% - 輔色2 2 2 27 3 3 7 4" xfId="7740"/>
    <cellStyle name="20% - 輔色2 2 2 27 3 3 7 5" xfId="7265"/>
    <cellStyle name="20% - 輔色2 2 2 27 3 3 7 6" xfId="11367"/>
    <cellStyle name="20% - 輔色2 2 2 27 3 3 7 6 2" xfId="17391"/>
    <cellStyle name="20% - 輔色2 2 2 27 3 3 7 6 2 2" xfId="29467"/>
    <cellStyle name="20% - 輔色2 2 2 27 3 3 7 6 3" xfId="23443"/>
    <cellStyle name="20% - 輔色2 2 2 27 3 3 7 7" xfId="14379"/>
    <cellStyle name="20% - 輔色2 2 2 27 3 3 7 7 2" xfId="26455"/>
    <cellStyle name="20% - 輔色2 2 2 27 3 3 7 8" xfId="20431"/>
    <cellStyle name="20% - 輔色2 2 2 27 3 3 8" xfId="5088"/>
    <cellStyle name="20% - 輔色2 2 2 27 3 3 8 2" xfId="12372"/>
    <cellStyle name="20% - 輔色2 2 2 27 3 3 8 2 2" xfId="18396"/>
    <cellStyle name="20% - 輔色2 2 2 27 3 3 8 2 2 2" xfId="30472"/>
    <cellStyle name="20% - 輔色2 2 2 27 3 3 8 2 3" xfId="24448"/>
    <cellStyle name="20% - 輔色2 2 2 27 3 3 8 3" xfId="15384"/>
    <cellStyle name="20% - 輔色2 2 2 27 3 3 8 3 2" xfId="27460"/>
    <cellStyle name="20% - 輔色2 2 2 27 3 3 8 4" xfId="21436"/>
    <cellStyle name="20% - 輔色2 2 2 27 3 3 9" xfId="7278"/>
    <cellStyle name="20% - 輔色2 2 2 27 3 4" xfId="849"/>
    <cellStyle name="20% - 輔色2 2 2 27 3 4 2" xfId="1946"/>
    <cellStyle name="20% - 輔色2 2 2 27 3 4 2 2" xfId="3887"/>
    <cellStyle name="20% - 輔色2 2 2 27 3 4 2 3" xfId="5848"/>
    <cellStyle name="20% - 輔色2 2 2 27 3 4 2 3 2" xfId="13132"/>
    <cellStyle name="20% - 輔色2 2 2 27 3 4 2 3 2 2" xfId="19156"/>
    <cellStyle name="20% - 輔色2 2 2 27 3 4 2 3 2 2 2" xfId="31232"/>
    <cellStyle name="20% - 輔色2 2 2 27 3 4 2 3 2 3" xfId="25208"/>
    <cellStyle name="20% - 輔色2 2 2 27 3 4 2 3 3" xfId="16144"/>
    <cellStyle name="20% - 輔色2 2 2 27 3 4 2 3 3 2" xfId="28220"/>
    <cellStyle name="20% - 輔色2 2 2 27 3 4 2 3 4" xfId="22196"/>
    <cellStyle name="20% - 輔色2 2 2 27 3 4 2 4" xfId="7742"/>
    <cellStyle name="20% - 輔色2 2 2 27 3 4 2 5" xfId="7259"/>
    <cellStyle name="20% - 輔色2 2 2 27 3 4 2 6" xfId="11632"/>
    <cellStyle name="20% - 輔色2 2 2 27 3 4 2 6 2" xfId="17656"/>
    <cellStyle name="20% - 輔色2 2 2 27 3 4 2 6 2 2" xfId="29732"/>
    <cellStyle name="20% - 輔色2 2 2 27 3 4 2 6 3" xfId="23708"/>
    <cellStyle name="20% - 輔色2 2 2 27 3 4 2 7" xfId="14644"/>
    <cellStyle name="20% - 輔色2 2 2 27 3 4 2 7 2" xfId="26720"/>
    <cellStyle name="20% - 輔色2 2 2 27 3 4 2 8" xfId="20696"/>
    <cellStyle name="20% - 輔色2 2 2 27 3 4 3" xfId="3886"/>
    <cellStyle name="20% - 輔色2 2 2 27 3 4 4" xfId="5238"/>
    <cellStyle name="20% - 輔色2 2 2 27 3 4 4 2" xfId="12522"/>
    <cellStyle name="20% - 輔色2 2 2 27 3 4 4 2 2" xfId="18546"/>
    <cellStyle name="20% - 輔色2 2 2 27 3 4 4 2 2 2" xfId="30622"/>
    <cellStyle name="20% - 輔色2 2 2 27 3 4 4 2 3" xfId="24598"/>
    <cellStyle name="20% - 輔色2 2 2 27 3 4 4 3" xfId="15534"/>
    <cellStyle name="20% - 輔色2 2 2 27 3 4 4 3 2" xfId="27610"/>
    <cellStyle name="20% - 輔色2 2 2 27 3 4 4 4" xfId="21586"/>
    <cellStyle name="20% - 輔色2 2 2 27 3 4 5" xfId="7741"/>
    <cellStyle name="20% - 輔色2 2 2 27 3 4 6" xfId="7264"/>
    <cellStyle name="20% - 輔色2 2 2 27 3 4 7" xfId="11022"/>
    <cellStyle name="20% - 輔色2 2 2 27 3 4 7 2" xfId="17046"/>
    <cellStyle name="20% - 輔色2 2 2 27 3 4 7 2 2" xfId="29122"/>
    <cellStyle name="20% - 輔色2 2 2 27 3 4 7 3" xfId="23098"/>
    <cellStyle name="20% - 輔色2 2 2 27 3 4 8" xfId="14034"/>
    <cellStyle name="20% - 輔色2 2 2 27 3 4 8 2" xfId="26110"/>
    <cellStyle name="20% - 輔色2 2 2 27 3 4 9" xfId="20086"/>
    <cellStyle name="20% - 輔色2 2 2 27 3 5" xfId="2135"/>
    <cellStyle name="20% - 輔色2 2 2 27 3 5 2" xfId="3888"/>
    <cellStyle name="20% - 輔色2 2 2 27 3 5 3" xfId="6037"/>
    <cellStyle name="20% - 輔色2 2 2 27 3 5 3 2" xfId="13321"/>
    <cellStyle name="20% - 輔色2 2 2 27 3 5 3 2 2" xfId="19345"/>
    <cellStyle name="20% - 輔色2 2 2 27 3 5 3 2 2 2" xfId="31421"/>
    <cellStyle name="20% - 輔色2 2 2 27 3 5 3 2 3" xfId="25397"/>
    <cellStyle name="20% - 輔色2 2 2 27 3 5 3 3" xfId="16333"/>
    <cellStyle name="20% - 輔色2 2 2 27 3 5 3 3 2" xfId="28409"/>
    <cellStyle name="20% - 輔色2 2 2 27 3 5 3 4" xfId="22385"/>
    <cellStyle name="20% - 輔色2 2 2 27 3 5 4" xfId="7743"/>
    <cellStyle name="20% - 輔色2 2 2 27 3 5 5" xfId="7258"/>
    <cellStyle name="20% - 輔色2 2 2 27 3 5 6" xfId="11821"/>
    <cellStyle name="20% - 輔色2 2 2 27 3 5 6 2" xfId="17845"/>
    <cellStyle name="20% - 輔色2 2 2 27 3 5 6 2 2" xfId="29921"/>
    <cellStyle name="20% - 輔色2 2 2 27 3 5 6 3" xfId="23897"/>
    <cellStyle name="20% - 輔色2 2 2 27 3 5 7" xfId="14833"/>
    <cellStyle name="20% - 輔色2 2 2 27 3 5 7 2" xfId="26909"/>
    <cellStyle name="20% - 輔色2 2 2 27 3 5 8" xfId="20885"/>
    <cellStyle name="20% - 輔色2 2 2 27 3 6" xfId="2704"/>
    <cellStyle name="20% - 輔色2 2 2 27 3 6 2" xfId="3889"/>
    <cellStyle name="20% - 輔色2 2 2 27 3 6 3" xfId="7256"/>
    <cellStyle name="20% - 輔色2 2 2 27 3 7" xfId="2626"/>
    <cellStyle name="20% - 輔色2 2 2 27 3 7 2" xfId="3890"/>
    <cellStyle name="20% - 輔色2 2 2 27 3 7 3" xfId="7253"/>
    <cellStyle name="20% - 輔色2 2 2 27 3 8" xfId="1830"/>
    <cellStyle name="20% - 輔色2 2 2 27 3 8 2" xfId="3891"/>
    <cellStyle name="20% - 輔色2 2 2 27 3 8 3" xfId="5733"/>
    <cellStyle name="20% - 輔色2 2 2 27 3 8 3 2" xfId="13017"/>
    <cellStyle name="20% - 輔色2 2 2 27 3 8 3 2 2" xfId="19041"/>
    <cellStyle name="20% - 輔色2 2 2 27 3 8 3 2 2 2" xfId="31117"/>
    <cellStyle name="20% - 輔色2 2 2 27 3 8 3 2 3" xfId="25093"/>
    <cellStyle name="20% - 輔色2 2 2 27 3 8 3 3" xfId="16029"/>
    <cellStyle name="20% - 輔色2 2 2 27 3 8 3 3 2" xfId="28105"/>
    <cellStyle name="20% - 輔色2 2 2 27 3 8 3 4" xfId="22081"/>
    <cellStyle name="20% - 輔色2 2 2 27 3 8 4" xfId="7746"/>
    <cellStyle name="20% - 輔色2 2 2 27 3 8 5" xfId="7252"/>
    <cellStyle name="20% - 輔色2 2 2 27 3 8 6" xfId="11517"/>
    <cellStyle name="20% - 輔色2 2 2 27 3 8 6 2" xfId="17541"/>
    <cellStyle name="20% - 輔色2 2 2 27 3 8 6 2 2" xfId="29617"/>
    <cellStyle name="20% - 輔色2 2 2 27 3 8 6 3" xfId="23593"/>
    <cellStyle name="20% - 輔色2 2 2 27 3 8 7" xfId="14529"/>
    <cellStyle name="20% - 輔色2 2 2 27 3 8 7 2" xfId="26605"/>
    <cellStyle name="20% - 輔色2 2 2 27 3 8 8" xfId="20581"/>
    <cellStyle name="20% - 輔色2 2 2 27 3 9" xfId="4938"/>
    <cellStyle name="20% - 輔色2 2 2 27 3 9 2" xfId="12222"/>
    <cellStyle name="20% - 輔色2 2 2 27 3 9 2 2" xfId="18246"/>
    <cellStyle name="20% - 輔色2 2 2 27 3 9 2 2 2" xfId="30322"/>
    <cellStyle name="20% - 輔色2 2 2 27 3 9 2 3" xfId="24298"/>
    <cellStyle name="20% - 輔色2 2 2 27 3 9 3" xfId="15234"/>
    <cellStyle name="20% - 輔色2 2 2 27 3 9 3 2" xfId="27310"/>
    <cellStyle name="20% - 輔色2 2 2 27 3 9 4" xfId="21286"/>
    <cellStyle name="20% - 輔色2 2 2 27 4" xfId="207"/>
    <cellStyle name="20% - 輔色2 2 2 27 4 10" xfId="7251"/>
    <cellStyle name="20% - 輔色2 2 2 27 4 11" xfId="10783"/>
    <cellStyle name="20% - 輔色2 2 2 27 4 11 2" xfId="16807"/>
    <cellStyle name="20% - 輔色2 2 2 27 4 11 2 2" xfId="28883"/>
    <cellStyle name="20% - 輔色2 2 2 27 4 11 3" xfId="22859"/>
    <cellStyle name="20% - 輔色2 2 2 27 4 12" xfId="13795"/>
    <cellStyle name="20% - 輔色2 2 2 27 4 12 2" xfId="25871"/>
    <cellStyle name="20% - 輔色2 2 2 27 4 13" xfId="19847"/>
    <cellStyle name="20% - 輔色2 2 2 27 4 2" xfId="289"/>
    <cellStyle name="20% - 輔色2 2 2 27 4 2 2" xfId="588"/>
    <cellStyle name="20% - 輔色2 2 2 27 4 2 2 2" xfId="1298"/>
    <cellStyle name="20% - 輔色2 2 2 27 4 2 2 2 2" xfId="7248"/>
    <cellStyle name="20% - 輔色2 2 2 27 4 2 2 3" xfId="7249"/>
    <cellStyle name="20% - 輔色2 2 2 27 4 2 3" xfId="7250"/>
    <cellStyle name="20% - 輔色2 2 2 27 4 3" xfId="458"/>
    <cellStyle name="20% - 輔色2 2 2 27 4 3 10" xfId="10933"/>
    <cellStyle name="20% - 輔色2 2 2 27 4 3 10 2" xfId="16957"/>
    <cellStyle name="20% - 輔色2 2 2 27 4 3 10 2 2" xfId="29033"/>
    <cellStyle name="20% - 輔色2 2 2 27 4 3 10 3" xfId="23009"/>
    <cellStyle name="20% - 輔色2 2 2 27 4 3 11" xfId="13945"/>
    <cellStyle name="20% - 輔色2 2 2 27 4 3 11 2" xfId="26021"/>
    <cellStyle name="20% - 輔色2 2 2 27 4 3 12" xfId="19997"/>
    <cellStyle name="20% - 輔色2 2 2 27 4 3 2" xfId="716"/>
    <cellStyle name="20% - 輔色2 2 2 27 4 3 2 2" xfId="1300"/>
    <cellStyle name="20% - 輔色2 2 2 27 4 3 2 2 2" xfId="7244"/>
    <cellStyle name="20% - 輔色2 2 2 27 4 3 2 3" xfId="7246"/>
    <cellStyle name="20% - 輔色2 2 2 27 4 3 3" xfId="1060"/>
    <cellStyle name="20% - 輔色2 2 2 27 4 3 3 2" xfId="2259"/>
    <cellStyle name="20% - 輔色2 2 2 27 4 3 3 2 2" xfId="3893"/>
    <cellStyle name="20% - 輔色2 2 2 27 4 3 3 2 3" xfId="6161"/>
    <cellStyle name="20% - 輔色2 2 2 27 4 3 3 2 3 2" xfId="13445"/>
    <cellStyle name="20% - 輔色2 2 2 27 4 3 3 2 3 2 2" xfId="19469"/>
    <cellStyle name="20% - 輔色2 2 2 27 4 3 3 2 3 2 2 2" xfId="31545"/>
    <cellStyle name="20% - 輔色2 2 2 27 4 3 3 2 3 2 3" xfId="25521"/>
    <cellStyle name="20% - 輔色2 2 2 27 4 3 3 2 3 3" xfId="16457"/>
    <cellStyle name="20% - 輔色2 2 2 27 4 3 3 2 3 3 2" xfId="28533"/>
    <cellStyle name="20% - 輔色2 2 2 27 4 3 3 2 3 4" xfId="22509"/>
    <cellStyle name="20% - 輔色2 2 2 27 4 3 3 2 4" xfId="7755"/>
    <cellStyle name="20% - 輔色2 2 2 27 4 3 3 2 5" xfId="7242"/>
    <cellStyle name="20% - 輔色2 2 2 27 4 3 3 2 6" xfId="11945"/>
    <cellStyle name="20% - 輔色2 2 2 27 4 3 3 2 6 2" xfId="17969"/>
    <cellStyle name="20% - 輔色2 2 2 27 4 3 3 2 6 2 2" xfId="30045"/>
    <cellStyle name="20% - 輔色2 2 2 27 4 3 3 2 6 3" xfId="24021"/>
    <cellStyle name="20% - 輔色2 2 2 27 4 3 3 2 7" xfId="14957"/>
    <cellStyle name="20% - 輔色2 2 2 27 4 3 3 2 7 2" xfId="27033"/>
    <cellStyle name="20% - 輔色2 2 2 27 4 3 3 2 8" xfId="21009"/>
    <cellStyle name="20% - 輔色2 2 2 27 4 3 3 3" xfId="3892"/>
    <cellStyle name="20% - 輔色2 2 2 27 4 3 3 4" xfId="5449"/>
    <cellStyle name="20% - 輔色2 2 2 27 4 3 3 4 2" xfId="12733"/>
    <cellStyle name="20% - 輔色2 2 2 27 4 3 3 4 2 2" xfId="18757"/>
    <cellStyle name="20% - 輔色2 2 2 27 4 3 3 4 2 2 2" xfId="30833"/>
    <cellStyle name="20% - 輔色2 2 2 27 4 3 3 4 2 3" xfId="24809"/>
    <cellStyle name="20% - 輔色2 2 2 27 4 3 3 4 3" xfId="15745"/>
    <cellStyle name="20% - 輔色2 2 2 27 4 3 3 4 3 2" xfId="27821"/>
    <cellStyle name="20% - 輔色2 2 2 27 4 3 3 4 4" xfId="21797"/>
    <cellStyle name="20% - 輔色2 2 2 27 4 3 3 5" xfId="7754"/>
    <cellStyle name="20% - 輔色2 2 2 27 4 3 3 6" xfId="7243"/>
    <cellStyle name="20% - 輔色2 2 2 27 4 3 3 7" xfId="11233"/>
    <cellStyle name="20% - 輔色2 2 2 27 4 3 3 7 2" xfId="17257"/>
    <cellStyle name="20% - 輔色2 2 2 27 4 3 3 7 2 2" xfId="29333"/>
    <cellStyle name="20% - 輔色2 2 2 27 4 3 3 7 3" xfId="23309"/>
    <cellStyle name="20% - 輔色2 2 2 27 4 3 3 8" xfId="14245"/>
    <cellStyle name="20% - 輔色2 2 2 27 4 3 3 8 2" xfId="26321"/>
    <cellStyle name="20% - 輔色2 2 2 27 4 3 3 9" xfId="20297"/>
    <cellStyle name="20% - 輔色2 2 2 27 4 3 4" xfId="1299"/>
    <cellStyle name="20% - 輔色2 2 2 27 4 3 4 2" xfId="2091"/>
    <cellStyle name="20% - 輔色2 2 2 27 4 3 4 2 2" xfId="3894"/>
    <cellStyle name="20% - 輔色2 2 2 27 4 3 4 2 3" xfId="5993"/>
    <cellStyle name="20% - 輔色2 2 2 27 4 3 4 2 3 2" xfId="13277"/>
    <cellStyle name="20% - 輔色2 2 2 27 4 3 4 2 3 2 2" xfId="19301"/>
    <cellStyle name="20% - 輔色2 2 2 27 4 3 4 2 3 2 2 2" xfId="31377"/>
    <cellStyle name="20% - 輔色2 2 2 27 4 3 4 2 3 2 3" xfId="25353"/>
    <cellStyle name="20% - 輔色2 2 2 27 4 3 4 2 3 3" xfId="16289"/>
    <cellStyle name="20% - 輔色2 2 2 27 4 3 4 2 3 3 2" xfId="28365"/>
    <cellStyle name="20% - 輔色2 2 2 27 4 3 4 2 3 4" xfId="22341"/>
    <cellStyle name="20% - 輔色2 2 2 27 4 3 4 2 4" xfId="7757"/>
    <cellStyle name="20% - 輔色2 2 2 27 4 3 4 2 5" xfId="7237"/>
    <cellStyle name="20% - 輔色2 2 2 27 4 3 4 2 6" xfId="11777"/>
    <cellStyle name="20% - 輔色2 2 2 27 4 3 4 2 6 2" xfId="17801"/>
    <cellStyle name="20% - 輔色2 2 2 27 4 3 4 2 6 2 2" xfId="29877"/>
    <cellStyle name="20% - 輔色2 2 2 27 4 3 4 2 6 3" xfId="23853"/>
    <cellStyle name="20% - 輔色2 2 2 27 4 3 4 2 7" xfId="14789"/>
    <cellStyle name="20% - 輔色2 2 2 27 4 3 4 2 7 2" xfId="26865"/>
    <cellStyle name="20% - 輔色2 2 2 27 4 3 4 2 8" xfId="20841"/>
    <cellStyle name="20% - 輔色2 2 2 27 4 3 4 3" xfId="7241"/>
    <cellStyle name="20% - 輔色2 2 2 27 4 3 5" xfId="2709"/>
    <cellStyle name="20% - 輔色2 2 2 27 4 3 5 2" xfId="3895"/>
    <cellStyle name="20% - 輔色2 2 2 27 4 3 5 3" xfId="7236"/>
    <cellStyle name="20% - 輔色2 2 2 27 4 3 6" xfId="2618"/>
    <cellStyle name="20% - 輔色2 2 2 27 4 3 6 2" xfId="3896"/>
    <cellStyle name="20% - 輔色2 2 2 27 4 3 6 3" xfId="7234"/>
    <cellStyle name="20% - 輔色2 2 2 27 4 3 7" xfId="1619"/>
    <cellStyle name="20% - 輔色2 2 2 27 4 3 7 2" xfId="3897"/>
    <cellStyle name="20% - 輔色2 2 2 27 4 3 7 3" xfId="5522"/>
    <cellStyle name="20% - 輔色2 2 2 27 4 3 7 3 2" xfId="12806"/>
    <cellStyle name="20% - 輔色2 2 2 27 4 3 7 3 2 2" xfId="18830"/>
    <cellStyle name="20% - 輔色2 2 2 27 4 3 7 3 2 2 2" xfId="30906"/>
    <cellStyle name="20% - 輔色2 2 2 27 4 3 7 3 2 3" xfId="24882"/>
    <cellStyle name="20% - 輔色2 2 2 27 4 3 7 3 3" xfId="15818"/>
    <cellStyle name="20% - 輔色2 2 2 27 4 3 7 3 3 2" xfId="27894"/>
    <cellStyle name="20% - 輔色2 2 2 27 4 3 7 3 4" xfId="21870"/>
    <cellStyle name="20% - 輔色2 2 2 27 4 3 7 4" xfId="7760"/>
    <cellStyle name="20% - 輔色2 2 2 27 4 3 7 5" xfId="7233"/>
    <cellStyle name="20% - 輔色2 2 2 27 4 3 7 6" xfId="11306"/>
    <cellStyle name="20% - 輔色2 2 2 27 4 3 7 6 2" xfId="17330"/>
    <cellStyle name="20% - 輔色2 2 2 27 4 3 7 6 2 2" xfId="29406"/>
    <cellStyle name="20% - 輔色2 2 2 27 4 3 7 6 3" xfId="23382"/>
    <cellStyle name="20% - 輔色2 2 2 27 4 3 7 7" xfId="14318"/>
    <cellStyle name="20% - 輔色2 2 2 27 4 3 7 7 2" xfId="26394"/>
    <cellStyle name="20% - 輔色2 2 2 27 4 3 7 8" xfId="20370"/>
    <cellStyle name="20% - 輔色2 2 2 27 4 3 8" xfId="5149"/>
    <cellStyle name="20% - 輔色2 2 2 27 4 3 8 2" xfId="12433"/>
    <cellStyle name="20% - 輔色2 2 2 27 4 3 8 2 2" xfId="18457"/>
    <cellStyle name="20% - 輔色2 2 2 27 4 3 8 2 2 2" xfId="30533"/>
    <cellStyle name="20% - 輔色2 2 2 27 4 3 8 2 3" xfId="24509"/>
    <cellStyle name="20% - 輔色2 2 2 27 4 3 8 3" xfId="15445"/>
    <cellStyle name="20% - 輔色2 2 2 27 4 3 8 3 2" xfId="27521"/>
    <cellStyle name="20% - 輔色2 2 2 27 4 3 8 4" xfId="21497"/>
    <cellStyle name="20% - 輔色2 2 2 27 4 3 9" xfId="7247"/>
    <cellStyle name="20% - 輔色2 2 2 27 4 4" xfId="910"/>
    <cellStyle name="20% - 輔色2 2 2 27 4 4 2" xfId="2046"/>
    <cellStyle name="20% - 輔色2 2 2 27 4 4 2 2" xfId="3899"/>
    <cellStyle name="20% - 輔色2 2 2 27 4 4 2 3" xfId="5948"/>
    <cellStyle name="20% - 輔色2 2 2 27 4 4 2 3 2" xfId="13232"/>
    <cellStyle name="20% - 輔色2 2 2 27 4 4 2 3 2 2" xfId="19256"/>
    <cellStyle name="20% - 輔色2 2 2 27 4 4 2 3 2 2 2" xfId="31332"/>
    <cellStyle name="20% - 輔色2 2 2 27 4 4 2 3 2 3" xfId="25308"/>
    <cellStyle name="20% - 輔色2 2 2 27 4 4 2 3 3" xfId="16244"/>
    <cellStyle name="20% - 輔色2 2 2 27 4 4 2 3 3 2" xfId="28320"/>
    <cellStyle name="20% - 輔色2 2 2 27 4 4 2 3 4" xfId="22296"/>
    <cellStyle name="20% - 輔色2 2 2 27 4 4 2 4" xfId="7762"/>
    <cellStyle name="20% - 輔色2 2 2 27 4 4 2 5" xfId="7228"/>
    <cellStyle name="20% - 輔色2 2 2 27 4 4 2 6" xfId="11732"/>
    <cellStyle name="20% - 輔色2 2 2 27 4 4 2 6 2" xfId="17756"/>
    <cellStyle name="20% - 輔色2 2 2 27 4 4 2 6 2 2" xfId="29832"/>
    <cellStyle name="20% - 輔色2 2 2 27 4 4 2 6 3" xfId="23808"/>
    <cellStyle name="20% - 輔色2 2 2 27 4 4 2 7" xfId="14744"/>
    <cellStyle name="20% - 輔色2 2 2 27 4 4 2 7 2" xfId="26820"/>
    <cellStyle name="20% - 輔色2 2 2 27 4 4 2 8" xfId="20796"/>
    <cellStyle name="20% - 輔色2 2 2 27 4 4 3" xfId="3898"/>
    <cellStyle name="20% - 輔色2 2 2 27 4 4 4" xfId="5299"/>
    <cellStyle name="20% - 輔色2 2 2 27 4 4 4 2" xfId="12583"/>
    <cellStyle name="20% - 輔色2 2 2 27 4 4 4 2 2" xfId="18607"/>
    <cellStyle name="20% - 輔色2 2 2 27 4 4 4 2 2 2" xfId="30683"/>
    <cellStyle name="20% - 輔色2 2 2 27 4 4 4 2 3" xfId="24659"/>
    <cellStyle name="20% - 輔色2 2 2 27 4 4 4 3" xfId="15595"/>
    <cellStyle name="20% - 輔色2 2 2 27 4 4 4 3 2" xfId="27671"/>
    <cellStyle name="20% - 輔色2 2 2 27 4 4 4 4" xfId="21647"/>
    <cellStyle name="20% - 輔色2 2 2 27 4 4 5" xfId="7761"/>
    <cellStyle name="20% - 輔色2 2 2 27 4 4 6" xfId="7231"/>
    <cellStyle name="20% - 輔色2 2 2 27 4 4 7" xfId="11083"/>
    <cellStyle name="20% - 輔色2 2 2 27 4 4 7 2" xfId="17107"/>
    <cellStyle name="20% - 輔色2 2 2 27 4 4 7 2 2" xfId="29183"/>
    <cellStyle name="20% - 輔色2 2 2 27 4 4 7 3" xfId="23159"/>
    <cellStyle name="20% - 輔色2 2 2 27 4 4 8" xfId="14095"/>
    <cellStyle name="20% - 輔色2 2 2 27 4 4 8 2" xfId="26171"/>
    <cellStyle name="20% - 輔色2 2 2 27 4 4 9" xfId="20147"/>
    <cellStyle name="20% - 輔色2 2 2 27 4 5" xfId="2450"/>
    <cellStyle name="20% - 輔色2 2 2 27 4 5 2" xfId="3900"/>
    <cellStyle name="20% - 輔色2 2 2 27 4 5 3" xfId="6352"/>
    <cellStyle name="20% - 輔色2 2 2 27 4 5 3 2" xfId="13636"/>
    <cellStyle name="20% - 輔色2 2 2 27 4 5 3 2 2" xfId="19660"/>
    <cellStyle name="20% - 輔色2 2 2 27 4 5 3 2 2 2" xfId="31736"/>
    <cellStyle name="20% - 輔色2 2 2 27 4 5 3 2 3" xfId="25712"/>
    <cellStyle name="20% - 輔色2 2 2 27 4 5 3 3" xfId="16648"/>
    <cellStyle name="20% - 輔色2 2 2 27 4 5 3 3 2" xfId="28724"/>
    <cellStyle name="20% - 輔色2 2 2 27 4 5 3 4" xfId="22700"/>
    <cellStyle name="20% - 輔色2 2 2 27 4 5 4" xfId="7763"/>
    <cellStyle name="20% - 輔色2 2 2 27 4 5 5" xfId="7227"/>
    <cellStyle name="20% - 輔色2 2 2 27 4 5 6" xfId="12136"/>
    <cellStyle name="20% - 輔色2 2 2 27 4 5 6 2" xfId="18160"/>
    <cellStyle name="20% - 輔色2 2 2 27 4 5 6 2 2" xfId="30236"/>
    <cellStyle name="20% - 輔色2 2 2 27 4 5 6 3" xfId="24212"/>
    <cellStyle name="20% - 輔色2 2 2 27 4 5 7" xfId="15148"/>
    <cellStyle name="20% - 輔色2 2 2 27 4 5 7 2" xfId="27224"/>
    <cellStyle name="20% - 輔色2 2 2 27 4 5 8" xfId="21200"/>
    <cellStyle name="20% - 輔色2 2 2 27 4 6" xfId="2707"/>
    <cellStyle name="20% - 輔色2 2 2 27 4 6 2" xfId="3901"/>
    <cellStyle name="20% - 輔色2 2 2 27 4 6 3" xfId="7226"/>
    <cellStyle name="20% - 輔色2 2 2 27 4 7" xfId="2621"/>
    <cellStyle name="20% - 輔色2 2 2 27 4 7 2" xfId="3902"/>
    <cellStyle name="20% - 輔色2 2 2 27 4 7 3" xfId="7224"/>
    <cellStyle name="20% - 輔色2 2 2 27 4 8" xfId="1769"/>
    <cellStyle name="20% - 輔色2 2 2 27 4 8 2" xfId="3903"/>
    <cellStyle name="20% - 輔色2 2 2 27 4 8 3" xfId="5672"/>
    <cellStyle name="20% - 輔色2 2 2 27 4 8 3 2" xfId="12956"/>
    <cellStyle name="20% - 輔色2 2 2 27 4 8 3 2 2" xfId="18980"/>
    <cellStyle name="20% - 輔色2 2 2 27 4 8 3 2 2 2" xfId="31056"/>
    <cellStyle name="20% - 輔色2 2 2 27 4 8 3 2 3" xfId="25032"/>
    <cellStyle name="20% - 輔色2 2 2 27 4 8 3 3" xfId="15968"/>
    <cellStyle name="20% - 輔色2 2 2 27 4 8 3 3 2" xfId="28044"/>
    <cellStyle name="20% - 輔色2 2 2 27 4 8 3 4" xfId="22020"/>
    <cellStyle name="20% - 輔色2 2 2 27 4 8 4" xfId="7766"/>
    <cellStyle name="20% - 輔色2 2 2 27 4 8 5" xfId="7223"/>
    <cellStyle name="20% - 輔色2 2 2 27 4 8 6" xfId="11456"/>
    <cellStyle name="20% - 輔色2 2 2 27 4 8 6 2" xfId="17480"/>
    <cellStyle name="20% - 輔色2 2 2 27 4 8 6 2 2" xfId="29556"/>
    <cellStyle name="20% - 輔色2 2 2 27 4 8 6 3" xfId="23532"/>
    <cellStyle name="20% - 輔色2 2 2 27 4 8 7" xfId="14468"/>
    <cellStyle name="20% - 輔色2 2 2 27 4 8 7 2" xfId="26544"/>
    <cellStyle name="20% - 輔色2 2 2 27 4 8 8" xfId="20520"/>
    <cellStyle name="20% - 輔色2 2 2 27 4 9" xfId="4999"/>
    <cellStyle name="20% - 輔色2 2 2 27 4 9 2" xfId="12283"/>
    <cellStyle name="20% - 輔色2 2 2 27 4 9 2 2" xfId="18307"/>
    <cellStyle name="20% - 輔色2 2 2 27 4 9 2 2 2" xfId="30383"/>
    <cellStyle name="20% - 輔色2 2 2 27 4 9 2 3" xfId="24359"/>
    <cellStyle name="20% - 輔色2 2 2 27 4 9 3" xfId="15295"/>
    <cellStyle name="20% - 輔色2 2 2 27 4 9 3 2" xfId="27371"/>
    <cellStyle name="20% - 輔色2 2 2 27 4 9 4" xfId="21347"/>
    <cellStyle name="20% - 輔色2 2 2 27 5" xfId="357"/>
    <cellStyle name="20% - 輔色2 2 2 27 5 10" xfId="10832"/>
    <cellStyle name="20% - 輔色2 2 2 27 5 10 2" xfId="16856"/>
    <cellStyle name="20% - 輔色2 2 2 27 5 10 2 2" xfId="28932"/>
    <cellStyle name="20% - 輔色2 2 2 27 5 10 3" xfId="22908"/>
    <cellStyle name="20% - 輔色2 2 2 27 5 11" xfId="13844"/>
    <cellStyle name="20% - 輔色2 2 2 27 5 11 2" xfId="25920"/>
    <cellStyle name="20% - 輔色2 2 2 27 5 12" xfId="19896"/>
    <cellStyle name="20% - 輔色2 2 2 27 5 2" xfId="586"/>
    <cellStyle name="20% - 輔色2 2 2 27 5 2 2" xfId="1302"/>
    <cellStyle name="20% - 輔色2 2 2 27 5 2 2 2" xfId="7215"/>
    <cellStyle name="20% - 輔色2 2 2 27 5 2 3" xfId="7217"/>
    <cellStyle name="20% - 輔色2 2 2 27 5 3" xfId="959"/>
    <cellStyle name="20% - 輔色2 2 2 27 5 3 2" xfId="2158"/>
    <cellStyle name="20% - 輔色2 2 2 27 5 3 2 2" xfId="3905"/>
    <cellStyle name="20% - 輔色2 2 2 27 5 3 2 3" xfId="6060"/>
    <cellStyle name="20% - 輔色2 2 2 27 5 3 2 3 2" xfId="13344"/>
    <cellStyle name="20% - 輔色2 2 2 27 5 3 2 3 2 2" xfId="19368"/>
    <cellStyle name="20% - 輔色2 2 2 27 5 3 2 3 2 2 2" xfId="31444"/>
    <cellStyle name="20% - 輔色2 2 2 27 5 3 2 3 2 3" xfId="25420"/>
    <cellStyle name="20% - 輔色2 2 2 27 5 3 2 3 3" xfId="16356"/>
    <cellStyle name="20% - 輔色2 2 2 27 5 3 2 3 3 2" xfId="28432"/>
    <cellStyle name="20% - 輔色2 2 2 27 5 3 2 3 4" xfId="22408"/>
    <cellStyle name="20% - 輔色2 2 2 27 5 3 2 4" xfId="7771"/>
    <cellStyle name="20% - 輔色2 2 2 27 5 3 2 5" xfId="7211"/>
    <cellStyle name="20% - 輔色2 2 2 27 5 3 2 6" xfId="11844"/>
    <cellStyle name="20% - 輔色2 2 2 27 5 3 2 6 2" xfId="17868"/>
    <cellStyle name="20% - 輔色2 2 2 27 5 3 2 6 2 2" xfId="29944"/>
    <cellStyle name="20% - 輔色2 2 2 27 5 3 2 6 3" xfId="23920"/>
    <cellStyle name="20% - 輔色2 2 2 27 5 3 2 7" xfId="14856"/>
    <cellStyle name="20% - 輔色2 2 2 27 5 3 2 7 2" xfId="26932"/>
    <cellStyle name="20% - 輔色2 2 2 27 5 3 2 8" xfId="20908"/>
    <cellStyle name="20% - 輔色2 2 2 27 5 3 3" xfId="3904"/>
    <cellStyle name="20% - 輔色2 2 2 27 5 3 4" xfId="5348"/>
    <cellStyle name="20% - 輔色2 2 2 27 5 3 4 2" xfId="12632"/>
    <cellStyle name="20% - 輔色2 2 2 27 5 3 4 2 2" xfId="18656"/>
    <cellStyle name="20% - 輔色2 2 2 27 5 3 4 2 2 2" xfId="30732"/>
    <cellStyle name="20% - 輔色2 2 2 27 5 3 4 2 3" xfId="24708"/>
    <cellStyle name="20% - 輔色2 2 2 27 5 3 4 3" xfId="15644"/>
    <cellStyle name="20% - 輔色2 2 2 27 5 3 4 3 2" xfId="27720"/>
    <cellStyle name="20% - 輔色2 2 2 27 5 3 4 4" xfId="21696"/>
    <cellStyle name="20% - 輔色2 2 2 27 5 3 5" xfId="7770"/>
    <cellStyle name="20% - 輔色2 2 2 27 5 3 6" xfId="7212"/>
    <cellStyle name="20% - 輔色2 2 2 27 5 3 7" xfId="11132"/>
    <cellStyle name="20% - 輔色2 2 2 27 5 3 7 2" xfId="17156"/>
    <cellStyle name="20% - 輔色2 2 2 27 5 3 7 2 2" xfId="29232"/>
    <cellStyle name="20% - 輔色2 2 2 27 5 3 7 3" xfId="23208"/>
    <cellStyle name="20% - 輔色2 2 2 27 5 3 8" xfId="14144"/>
    <cellStyle name="20% - 輔色2 2 2 27 5 3 8 2" xfId="26220"/>
    <cellStyle name="20% - 輔色2 2 2 27 5 3 9" xfId="20196"/>
    <cellStyle name="20% - 輔色2 2 2 27 5 4" xfId="1301"/>
    <cellStyle name="20% - 輔色2 2 2 27 5 4 2" xfId="1889"/>
    <cellStyle name="20% - 輔色2 2 2 27 5 4 2 2" xfId="3906"/>
    <cellStyle name="20% - 輔色2 2 2 27 5 4 2 3" xfId="5791"/>
    <cellStyle name="20% - 輔色2 2 2 27 5 4 2 3 2" xfId="13075"/>
    <cellStyle name="20% - 輔色2 2 2 27 5 4 2 3 2 2" xfId="19099"/>
    <cellStyle name="20% - 輔色2 2 2 27 5 4 2 3 2 2 2" xfId="31175"/>
    <cellStyle name="20% - 輔色2 2 2 27 5 4 2 3 2 3" xfId="25151"/>
    <cellStyle name="20% - 輔色2 2 2 27 5 4 2 3 3" xfId="16087"/>
    <cellStyle name="20% - 輔色2 2 2 27 5 4 2 3 3 2" xfId="28163"/>
    <cellStyle name="20% - 輔色2 2 2 27 5 4 2 3 4" xfId="22139"/>
    <cellStyle name="20% - 輔色2 2 2 27 5 4 2 4" xfId="7773"/>
    <cellStyle name="20% - 輔色2 2 2 27 5 4 2 5" xfId="7209"/>
    <cellStyle name="20% - 輔色2 2 2 27 5 4 2 6" xfId="11575"/>
    <cellStyle name="20% - 輔色2 2 2 27 5 4 2 6 2" xfId="17599"/>
    <cellStyle name="20% - 輔色2 2 2 27 5 4 2 6 2 2" xfId="29675"/>
    <cellStyle name="20% - 輔色2 2 2 27 5 4 2 6 3" xfId="23651"/>
    <cellStyle name="20% - 輔色2 2 2 27 5 4 2 7" xfId="14587"/>
    <cellStyle name="20% - 輔色2 2 2 27 5 4 2 7 2" xfId="26663"/>
    <cellStyle name="20% - 輔色2 2 2 27 5 4 2 8" xfId="20639"/>
    <cellStyle name="20% - 輔色2 2 2 27 5 4 3" xfId="7210"/>
    <cellStyle name="20% - 輔色2 2 2 27 5 5" xfId="2710"/>
    <cellStyle name="20% - 輔色2 2 2 27 5 5 2" xfId="3907"/>
    <cellStyle name="20% - 輔色2 2 2 27 5 5 3" xfId="7208"/>
    <cellStyle name="20% - 輔色2 2 2 27 5 6" xfId="2616"/>
    <cellStyle name="20% - 輔色2 2 2 27 5 6 2" xfId="3908"/>
    <cellStyle name="20% - 輔色2 2 2 27 5 6 3" xfId="7207"/>
    <cellStyle name="20% - 輔色2 2 2 27 5 7" xfId="1720"/>
    <cellStyle name="20% - 輔色2 2 2 27 5 7 2" xfId="3909"/>
    <cellStyle name="20% - 輔色2 2 2 27 5 7 3" xfId="5623"/>
    <cellStyle name="20% - 輔色2 2 2 27 5 7 3 2" xfId="12907"/>
    <cellStyle name="20% - 輔色2 2 2 27 5 7 3 2 2" xfId="18931"/>
    <cellStyle name="20% - 輔色2 2 2 27 5 7 3 2 2 2" xfId="31007"/>
    <cellStyle name="20% - 輔色2 2 2 27 5 7 3 2 3" xfId="24983"/>
    <cellStyle name="20% - 輔色2 2 2 27 5 7 3 3" xfId="15919"/>
    <cellStyle name="20% - 輔色2 2 2 27 5 7 3 3 2" xfId="27995"/>
    <cellStyle name="20% - 輔色2 2 2 27 5 7 3 4" xfId="21971"/>
    <cellStyle name="20% - 輔色2 2 2 27 5 7 4" xfId="7776"/>
    <cellStyle name="20% - 輔色2 2 2 27 5 7 5" xfId="7206"/>
    <cellStyle name="20% - 輔色2 2 2 27 5 7 6" xfId="11407"/>
    <cellStyle name="20% - 輔色2 2 2 27 5 7 6 2" xfId="17431"/>
    <cellStyle name="20% - 輔色2 2 2 27 5 7 6 2 2" xfId="29507"/>
    <cellStyle name="20% - 輔色2 2 2 27 5 7 6 3" xfId="23483"/>
    <cellStyle name="20% - 輔色2 2 2 27 5 7 7" xfId="14419"/>
    <cellStyle name="20% - 輔色2 2 2 27 5 7 7 2" xfId="26495"/>
    <cellStyle name="20% - 輔色2 2 2 27 5 7 8" xfId="20471"/>
    <cellStyle name="20% - 輔色2 2 2 27 5 8" xfId="5048"/>
    <cellStyle name="20% - 輔色2 2 2 27 5 8 2" xfId="12332"/>
    <cellStyle name="20% - 輔色2 2 2 27 5 8 2 2" xfId="18356"/>
    <cellStyle name="20% - 輔色2 2 2 27 5 8 2 2 2" xfId="30432"/>
    <cellStyle name="20% - 輔色2 2 2 27 5 8 2 3" xfId="24408"/>
    <cellStyle name="20% - 輔色2 2 2 27 5 8 3" xfId="15344"/>
    <cellStyle name="20% - 輔色2 2 2 27 5 8 3 2" xfId="27420"/>
    <cellStyle name="20% - 輔色2 2 2 27 5 8 4" xfId="21396"/>
    <cellStyle name="20% - 輔色2 2 2 27 5 9" xfId="7218"/>
    <cellStyle name="20% - 輔色2 2 2 27 6" xfId="714"/>
    <cellStyle name="20% - 輔色2 2 2 27 6 2" xfId="1303"/>
    <cellStyle name="20% - 輔色2 2 2 27 6 2 2" xfId="7203"/>
    <cellStyle name="20% - 輔色2 2 2 27 6 3" xfId="7204"/>
    <cellStyle name="20% - 輔色2 2 2 27 7" xfId="809"/>
    <cellStyle name="20% - 輔色2 2 2 27 7 2" xfId="1900"/>
    <cellStyle name="20% - 輔色2 2 2 27 7 2 2" xfId="3911"/>
    <cellStyle name="20% - 輔色2 2 2 27 7 2 3" xfId="5802"/>
    <cellStyle name="20% - 輔色2 2 2 27 7 2 3 2" xfId="13086"/>
    <cellStyle name="20% - 輔色2 2 2 27 7 2 3 2 2" xfId="19110"/>
    <cellStyle name="20% - 輔色2 2 2 27 7 2 3 2 2 2" xfId="31186"/>
    <cellStyle name="20% - 輔色2 2 2 27 7 2 3 2 3" xfId="25162"/>
    <cellStyle name="20% - 輔色2 2 2 27 7 2 3 3" xfId="16098"/>
    <cellStyle name="20% - 輔色2 2 2 27 7 2 3 3 2" xfId="28174"/>
    <cellStyle name="20% - 輔色2 2 2 27 7 2 3 4" xfId="22150"/>
    <cellStyle name="20% - 輔色2 2 2 27 7 2 4" xfId="7780"/>
    <cellStyle name="20% - 輔色2 2 2 27 7 2 5" xfId="7197"/>
    <cellStyle name="20% - 輔色2 2 2 27 7 2 6" xfId="11586"/>
    <cellStyle name="20% - 輔色2 2 2 27 7 2 6 2" xfId="17610"/>
    <cellStyle name="20% - 輔色2 2 2 27 7 2 6 2 2" xfId="29686"/>
    <cellStyle name="20% - 輔色2 2 2 27 7 2 6 3" xfId="23662"/>
    <cellStyle name="20% - 輔色2 2 2 27 7 2 7" xfId="14598"/>
    <cellStyle name="20% - 輔色2 2 2 27 7 2 7 2" xfId="26674"/>
    <cellStyle name="20% - 輔色2 2 2 27 7 2 8" xfId="20650"/>
    <cellStyle name="20% - 輔色2 2 2 27 7 3" xfId="3910"/>
    <cellStyle name="20% - 輔色2 2 2 27 7 4" xfId="5198"/>
    <cellStyle name="20% - 輔色2 2 2 27 7 4 2" xfId="12482"/>
    <cellStyle name="20% - 輔色2 2 2 27 7 4 2 2" xfId="18506"/>
    <cellStyle name="20% - 輔色2 2 2 27 7 4 2 2 2" xfId="30582"/>
    <cellStyle name="20% - 輔色2 2 2 27 7 4 2 3" xfId="24558"/>
    <cellStyle name="20% - 輔色2 2 2 27 7 4 3" xfId="15494"/>
    <cellStyle name="20% - 輔色2 2 2 27 7 4 3 2" xfId="27570"/>
    <cellStyle name="20% - 輔色2 2 2 27 7 4 4" xfId="21546"/>
    <cellStyle name="20% - 輔色2 2 2 27 7 5" xfId="7779"/>
    <cellStyle name="20% - 輔色2 2 2 27 7 6" xfId="7198"/>
    <cellStyle name="20% - 輔色2 2 2 27 7 7" xfId="10982"/>
    <cellStyle name="20% - 輔色2 2 2 27 7 7 2" xfId="17006"/>
    <cellStyle name="20% - 輔色2 2 2 27 7 7 2 2" xfId="29082"/>
    <cellStyle name="20% - 輔色2 2 2 27 7 7 3" xfId="23058"/>
    <cellStyle name="20% - 輔色2 2 2 27 7 8" xfId="13994"/>
    <cellStyle name="20% - 輔色2 2 2 27 7 8 2" xfId="26070"/>
    <cellStyle name="20% - 輔色2 2 2 27 7 9" xfId="20046"/>
    <cellStyle name="20% - 輔色2 2 2 27 8" xfId="2481"/>
    <cellStyle name="20% - 輔色2 2 2 27 8 2" xfId="3912"/>
    <cellStyle name="20% - 輔色2 2 2 27 8 3" xfId="6383"/>
    <cellStyle name="20% - 輔色2 2 2 27 8 3 2" xfId="13667"/>
    <cellStyle name="20% - 輔色2 2 2 27 8 3 2 2" xfId="19691"/>
    <cellStyle name="20% - 輔色2 2 2 27 8 3 2 2 2" xfId="31767"/>
    <cellStyle name="20% - 輔色2 2 2 27 8 3 2 3" xfId="25743"/>
    <cellStyle name="20% - 輔色2 2 2 27 8 3 3" xfId="16679"/>
    <cellStyle name="20% - 輔色2 2 2 27 8 3 3 2" xfId="28755"/>
    <cellStyle name="20% - 輔色2 2 2 27 8 3 4" xfId="22731"/>
    <cellStyle name="20% - 輔色2 2 2 27 8 4" xfId="7781"/>
    <cellStyle name="20% - 輔色2 2 2 27 8 5" xfId="7195"/>
    <cellStyle name="20% - 輔色2 2 2 27 8 6" xfId="12167"/>
    <cellStyle name="20% - 輔色2 2 2 27 8 6 2" xfId="18191"/>
    <cellStyle name="20% - 輔色2 2 2 27 8 6 2 2" xfId="30267"/>
    <cellStyle name="20% - 輔色2 2 2 27 8 6 3" xfId="24243"/>
    <cellStyle name="20% - 輔色2 2 2 27 8 7" xfId="15179"/>
    <cellStyle name="20% - 輔色2 2 2 27 8 7 2" xfId="27255"/>
    <cellStyle name="20% - 輔色2 2 2 27 8 8" xfId="21231"/>
    <cellStyle name="20% - 輔色2 2 2 27 9" xfId="2702"/>
    <cellStyle name="20% - 輔色2 2 2 27 9 2" xfId="3913"/>
    <cellStyle name="20% - 輔色2 2 2 27 9 3" xfId="7192"/>
    <cellStyle name="20% - 輔色2 2 2 28" xfId="33"/>
    <cellStyle name="20% - 輔色2 2 2 28 10" xfId="2614"/>
    <cellStyle name="20% - 輔色2 2 2 28 10 2" xfId="3914"/>
    <cellStyle name="20% - 輔色2 2 2 28 10 3" xfId="7190"/>
    <cellStyle name="20% - 輔色2 2 2 28 11" xfId="1880"/>
    <cellStyle name="20% - 輔色2 2 2 28 11 2" xfId="3915"/>
    <cellStyle name="20% - 輔色2 2 2 28 11 3" xfId="5783"/>
    <cellStyle name="20% - 輔色2 2 2 28 11 3 2" xfId="13067"/>
    <cellStyle name="20% - 輔色2 2 2 28 11 3 2 2" xfId="19091"/>
    <cellStyle name="20% - 輔色2 2 2 28 11 3 2 2 2" xfId="31167"/>
    <cellStyle name="20% - 輔色2 2 2 28 11 3 2 3" xfId="25143"/>
    <cellStyle name="20% - 輔色2 2 2 28 11 3 3" xfId="16079"/>
    <cellStyle name="20% - 輔色2 2 2 28 11 3 3 2" xfId="28155"/>
    <cellStyle name="20% - 輔色2 2 2 28 11 3 4" xfId="22131"/>
    <cellStyle name="20% - 輔色2 2 2 28 11 4" xfId="7785"/>
    <cellStyle name="20% - 輔色2 2 2 28 11 5" xfId="7189"/>
    <cellStyle name="20% - 輔色2 2 2 28 11 6" xfId="11567"/>
    <cellStyle name="20% - 輔色2 2 2 28 11 6 2" xfId="17591"/>
    <cellStyle name="20% - 輔色2 2 2 28 11 6 2 2" xfId="29667"/>
    <cellStyle name="20% - 輔色2 2 2 28 11 6 3" xfId="23643"/>
    <cellStyle name="20% - 輔色2 2 2 28 11 7" xfId="14579"/>
    <cellStyle name="20% - 輔色2 2 2 28 11 7 2" xfId="26655"/>
    <cellStyle name="20% - 輔色2 2 2 28 11 8" xfId="20631"/>
    <cellStyle name="20% - 輔色2 2 2 28 12" xfId="4888"/>
    <cellStyle name="20% - 輔色2 2 2 28 12 2" xfId="12172"/>
    <cellStyle name="20% - 輔色2 2 2 28 12 2 2" xfId="18196"/>
    <cellStyle name="20% - 輔色2 2 2 28 12 2 2 2" xfId="30272"/>
    <cellStyle name="20% - 輔色2 2 2 28 12 2 3" xfId="24248"/>
    <cellStyle name="20% - 輔色2 2 2 28 12 3" xfId="15184"/>
    <cellStyle name="20% - 輔色2 2 2 28 12 3 2" xfId="27260"/>
    <cellStyle name="20% - 輔色2 2 2 28 12 4" xfId="21236"/>
    <cellStyle name="20% - 輔色2 2 2 28 13" xfId="7191"/>
    <cellStyle name="20% - 輔色2 2 2 28 14" xfId="10656"/>
    <cellStyle name="20% - 輔色2 2 2 28 14 2" xfId="16690"/>
    <cellStyle name="20% - 輔色2 2 2 28 14 2 2" xfId="28766"/>
    <cellStyle name="20% - 輔色2 2 2 28 14 3" xfId="22742"/>
    <cellStyle name="20% - 輔色2 2 2 28 15" xfId="13684"/>
    <cellStyle name="20% - 輔色2 2 2 28 15 2" xfId="25760"/>
    <cellStyle name="20% - 輔色2 2 2 28 16" xfId="19736"/>
    <cellStyle name="20% - 輔色2 2 2 28 2" xfId="124"/>
    <cellStyle name="20% - 輔色2 2 2 28 2 2" xfId="7188"/>
    <cellStyle name="20% - 輔色2 2 2 28 3" xfId="188"/>
    <cellStyle name="20% - 輔色2 2 2 28 3 10" xfId="7187"/>
    <cellStyle name="20% - 輔色2 2 2 28 3 11" xfId="10764"/>
    <cellStyle name="20% - 輔色2 2 2 28 3 11 2" xfId="16788"/>
    <cellStyle name="20% - 輔色2 2 2 28 3 11 2 2" xfId="28864"/>
    <cellStyle name="20% - 輔色2 2 2 28 3 11 3" xfId="22840"/>
    <cellStyle name="20% - 輔色2 2 2 28 3 12" xfId="13776"/>
    <cellStyle name="20% - 輔色2 2 2 28 3 12 2" xfId="25852"/>
    <cellStyle name="20% - 輔色2 2 2 28 3 13" xfId="19828"/>
    <cellStyle name="20% - 輔色2 2 2 28 3 2" xfId="290"/>
    <cellStyle name="20% - 輔色2 2 2 28 3 2 2" xfId="590"/>
    <cellStyle name="20% - 輔色2 2 2 28 3 2 2 2" xfId="1304"/>
    <cellStyle name="20% - 輔色2 2 2 28 3 2 2 2 2" xfId="7183"/>
    <cellStyle name="20% - 輔色2 2 2 28 3 2 2 3" xfId="7185"/>
    <cellStyle name="20% - 輔色2 2 2 28 3 2 3" xfId="7186"/>
    <cellStyle name="20% - 輔色2 2 2 28 3 3" xfId="439"/>
    <cellStyle name="20% - 輔色2 2 2 28 3 3 10" xfId="10914"/>
    <cellStyle name="20% - 輔色2 2 2 28 3 3 10 2" xfId="16938"/>
    <cellStyle name="20% - 輔色2 2 2 28 3 3 10 2 2" xfId="29014"/>
    <cellStyle name="20% - 輔色2 2 2 28 3 3 10 3" xfId="22990"/>
    <cellStyle name="20% - 輔色2 2 2 28 3 3 11" xfId="13926"/>
    <cellStyle name="20% - 輔色2 2 2 28 3 3 11 2" xfId="26002"/>
    <cellStyle name="20% - 輔色2 2 2 28 3 3 12" xfId="19978"/>
    <cellStyle name="20% - 輔色2 2 2 28 3 3 2" xfId="718"/>
    <cellStyle name="20% - 輔色2 2 2 28 3 3 2 2" xfId="1306"/>
    <cellStyle name="20% - 輔色2 2 2 28 3 3 2 2 2" xfId="7180"/>
    <cellStyle name="20% - 輔色2 2 2 28 3 3 2 3" xfId="7181"/>
    <cellStyle name="20% - 輔色2 2 2 28 3 3 3" xfId="1041"/>
    <cellStyle name="20% - 輔色2 2 2 28 3 3 3 2" xfId="2240"/>
    <cellStyle name="20% - 輔色2 2 2 28 3 3 3 2 2" xfId="3917"/>
    <cellStyle name="20% - 輔色2 2 2 28 3 3 3 2 3" xfId="6142"/>
    <cellStyle name="20% - 輔色2 2 2 28 3 3 3 2 3 2" xfId="13426"/>
    <cellStyle name="20% - 輔色2 2 2 28 3 3 3 2 3 2 2" xfId="19450"/>
    <cellStyle name="20% - 輔色2 2 2 28 3 3 3 2 3 2 2 2" xfId="31526"/>
    <cellStyle name="20% - 輔色2 2 2 28 3 3 3 2 3 2 3" xfId="25502"/>
    <cellStyle name="20% - 輔色2 2 2 28 3 3 3 2 3 3" xfId="16438"/>
    <cellStyle name="20% - 輔色2 2 2 28 3 3 3 2 3 3 2" xfId="28514"/>
    <cellStyle name="20% - 輔色2 2 2 28 3 3 3 2 3 4" xfId="22490"/>
    <cellStyle name="20% - 輔色2 2 2 28 3 3 3 2 4" xfId="7795"/>
    <cellStyle name="20% - 輔色2 2 2 28 3 3 3 2 5" xfId="7178"/>
    <cellStyle name="20% - 輔色2 2 2 28 3 3 3 2 6" xfId="11926"/>
    <cellStyle name="20% - 輔色2 2 2 28 3 3 3 2 6 2" xfId="17950"/>
    <cellStyle name="20% - 輔色2 2 2 28 3 3 3 2 6 2 2" xfId="30026"/>
    <cellStyle name="20% - 輔色2 2 2 28 3 3 3 2 6 3" xfId="24002"/>
    <cellStyle name="20% - 輔色2 2 2 28 3 3 3 2 7" xfId="14938"/>
    <cellStyle name="20% - 輔色2 2 2 28 3 3 3 2 7 2" xfId="27014"/>
    <cellStyle name="20% - 輔色2 2 2 28 3 3 3 2 8" xfId="20990"/>
    <cellStyle name="20% - 輔色2 2 2 28 3 3 3 3" xfId="3916"/>
    <cellStyle name="20% - 輔色2 2 2 28 3 3 3 4" xfId="5430"/>
    <cellStyle name="20% - 輔色2 2 2 28 3 3 3 4 2" xfId="12714"/>
    <cellStyle name="20% - 輔色2 2 2 28 3 3 3 4 2 2" xfId="18738"/>
    <cellStyle name="20% - 輔色2 2 2 28 3 3 3 4 2 2 2" xfId="30814"/>
    <cellStyle name="20% - 輔色2 2 2 28 3 3 3 4 2 3" xfId="24790"/>
    <cellStyle name="20% - 輔色2 2 2 28 3 3 3 4 3" xfId="15726"/>
    <cellStyle name="20% - 輔色2 2 2 28 3 3 3 4 3 2" xfId="27802"/>
    <cellStyle name="20% - 輔色2 2 2 28 3 3 3 4 4" xfId="21778"/>
    <cellStyle name="20% - 輔色2 2 2 28 3 3 3 5" xfId="7794"/>
    <cellStyle name="20% - 輔色2 2 2 28 3 3 3 6" xfId="7179"/>
    <cellStyle name="20% - 輔色2 2 2 28 3 3 3 7" xfId="11214"/>
    <cellStyle name="20% - 輔色2 2 2 28 3 3 3 7 2" xfId="17238"/>
    <cellStyle name="20% - 輔色2 2 2 28 3 3 3 7 2 2" xfId="29314"/>
    <cellStyle name="20% - 輔色2 2 2 28 3 3 3 7 3" xfId="23290"/>
    <cellStyle name="20% - 輔色2 2 2 28 3 3 3 8" xfId="14226"/>
    <cellStyle name="20% - 輔色2 2 2 28 3 3 3 8 2" xfId="26302"/>
    <cellStyle name="20% - 輔色2 2 2 28 3 3 3 9" xfId="20278"/>
    <cellStyle name="20% - 輔色2 2 2 28 3 3 4" xfId="1305"/>
    <cellStyle name="20% - 輔色2 2 2 28 3 3 4 2" xfId="2316"/>
    <cellStyle name="20% - 輔色2 2 2 28 3 3 4 2 2" xfId="3918"/>
    <cellStyle name="20% - 輔色2 2 2 28 3 3 4 2 3" xfId="6218"/>
    <cellStyle name="20% - 輔色2 2 2 28 3 3 4 2 3 2" xfId="13502"/>
    <cellStyle name="20% - 輔色2 2 2 28 3 3 4 2 3 2 2" xfId="19526"/>
    <cellStyle name="20% - 輔色2 2 2 28 3 3 4 2 3 2 2 2" xfId="31602"/>
    <cellStyle name="20% - 輔色2 2 2 28 3 3 4 2 3 2 3" xfId="25578"/>
    <cellStyle name="20% - 輔色2 2 2 28 3 3 4 2 3 3" xfId="16514"/>
    <cellStyle name="20% - 輔色2 2 2 28 3 3 4 2 3 3 2" xfId="28590"/>
    <cellStyle name="20% - 輔色2 2 2 28 3 3 4 2 3 4" xfId="22566"/>
    <cellStyle name="20% - 輔色2 2 2 28 3 3 4 2 4" xfId="7797"/>
    <cellStyle name="20% - 輔色2 2 2 28 3 3 4 2 5" xfId="7176"/>
    <cellStyle name="20% - 輔色2 2 2 28 3 3 4 2 6" xfId="12002"/>
    <cellStyle name="20% - 輔色2 2 2 28 3 3 4 2 6 2" xfId="18026"/>
    <cellStyle name="20% - 輔色2 2 2 28 3 3 4 2 6 2 2" xfId="30102"/>
    <cellStyle name="20% - 輔色2 2 2 28 3 3 4 2 6 3" xfId="24078"/>
    <cellStyle name="20% - 輔色2 2 2 28 3 3 4 2 7" xfId="15014"/>
    <cellStyle name="20% - 輔色2 2 2 28 3 3 4 2 7 2" xfId="27090"/>
    <cellStyle name="20% - 輔色2 2 2 28 3 3 4 2 8" xfId="21066"/>
    <cellStyle name="20% - 輔色2 2 2 28 3 3 4 3" xfId="7177"/>
    <cellStyle name="20% - 輔色2 2 2 28 3 3 5" xfId="2715"/>
    <cellStyle name="20% - 輔色2 2 2 28 3 3 5 2" xfId="3919"/>
    <cellStyle name="20% - 輔色2 2 2 28 3 3 5 3" xfId="7175"/>
    <cellStyle name="20% - 輔色2 2 2 28 3 3 6" xfId="2612"/>
    <cellStyle name="20% - 輔色2 2 2 28 3 3 6 2" xfId="3920"/>
    <cellStyle name="20% - 輔色2 2 2 28 3 3 6 3" xfId="7171"/>
    <cellStyle name="20% - 輔色2 2 2 28 3 3 7" xfId="1638"/>
    <cellStyle name="20% - 輔色2 2 2 28 3 3 7 2" xfId="3921"/>
    <cellStyle name="20% - 輔色2 2 2 28 3 3 7 3" xfId="5541"/>
    <cellStyle name="20% - 輔色2 2 2 28 3 3 7 3 2" xfId="12825"/>
    <cellStyle name="20% - 輔色2 2 2 28 3 3 7 3 2 2" xfId="18849"/>
    <cellStyle name="20% - 輔色2 2 2 28 3 3 7 3 2 2 2" xfId="30925"/>
    <cellStyle name="20% - 輔色2 2 2 28 3 3 7 3 2 3" xfId="24901"/>
    <cellStyle name="20% - 輔色2 2 2 28 3 3 7 3 3" xfId="15837"/>
    <cellStyle name="20% - 輔色2 2 2 28 3 3 7 3 3 2" xfId="27913"/>
    <cellStyle name="20% - 輔色2 2 2 28 3 3 7 3 4" xfId="21889"/>
    <cellStyle name="20% - 輔色2 2 2 28 3 3 7 4" xfId="7800"/>
    <cellStyle name="20% - 輔色2 2 2 28 3 3 7 5" xfId="7170"/>
    <cellStyle name="20% - 輔色2 2 2 28 3 3 7 6" xfId="11325"/>
    <cellStyle name="20% - 輔色2 2 2 28 3 3 7 6 2" xfId="17349"/>
    <cellStyle name="20% - 輔色2 2 2 28 3 3 7 6 2 2" xfId="29425"/>
    <cellStyle name="20% - 輔色2 2 2 28 3 3 7 6 3" xfId="23401"/>
    <cellStyle name="20% - 輔色2 2 2 28 3 3 7 7" xfId="14337"/>
    <cellStyle name="20% - 輔色2 2 2 28 3 3 7 7 2" xfId="26413"/>
    <cellStyle name="20% - 輔色2 2 2 28 3 3 7 8" xfId="20389"/>
    <cellStyle name="20% - 輔色2 2 2 28 3 3 8" xfId="5130"/>
    <cellStyle name="20% - 輔色2 2 2 28 3 3 8 2" xfId="12414"/>
    <cellStyle name="20% - 輔色2 2 2 28 3 3 8 2 2" xfId="18438"/>
    <cellStyle name="20% - 輔色2 2 2 28 3 3 8 2 2 2" xfId="30514"/>
    <cellStyle name="20% - 輔色2 2 2 28 3 3 8 2 3" xfId="24490"/>
    <cellStyle name="20% - 輔色2 2 2 28 3 3 8 3" xfId="15426"/>
    <cellStyle name="20% - 輔色2 2 2 28 3 3 8 3 2" xfId="27502"/>
    <cellStyle name="20% - 輔色2 2 2 28 3 3 8 4" xfId="21478"/>
    <cellStyle name="20% - 輔色2 2 2 28 3 3 9" xfId="7182"/>
    <cellStyle name="20% - 輔色2 2 2 28 3 4" xfId="891"/>
    <cellStyle name="20% - 輔色2 2 2 28 3 4 2" xfId="2027"/>
    <cellStyle name="20% - 輔色2 2 2 28 3 4 2 2" xfId="3923"/>
    <cellStyle name="20% - 輔色2 2 2 28 3 4 2 3" xfId="5929"/>
    <cellStyle name="20% - 輔色2 2 2 28 3 4 2 3 2" xfId="13213"/>
    <cellStyle name="20% - 輔色2 2 2 28 3 4 2 3 2 2" xfId="19237"/>
    <cellStyle name="20% - 輔色2 2 2 28 3 4 2 3 2 2 2" xfId="31313"/>
    <cellStyle name="20% - 輔色2 2 2 28 3 4 2 3 2 3" xfId="25289"/>
    <cellStyle name="20% - 輔色2 2 2 28 3 4 2 3 3" xfId="16225"/>
    <cellStyle name="20% - 輔色2 2 2 28 3 4 2 3 3 2" xfId="28301"/>
    <cellStyle name="20% - 輔色2 2 2 28 3 4 2 3 4" xfId="22277"/>
    <cellStyle name="20% - 輔色2 2 2 28 3 4 2 4" xfId="7802"/>
    <cellStyle name="20% - 輔色2 2 2 28 3 4 2 5" xfId="7167"/>
    <cellStyle name="20% - 輔色2 2 2 28 3 4 2 6" xfId="11713"/>
    <cellStyle name="20% - 輔色2 2 2 28 3 4 2 6 2" xfId="17737"/>
    <cellStyle name="20% - 輔色2 2 2 28 3 4 2 6 2 2" xfId="29813"/>
    <cellStyle name="20% - 輔色2 2 2 28 3 4 2 6 3" xfId="23789"/>
    <cellStyle name="20% - 輔色2 2 2 28 3 4 2 7" xfId="14725"/>
    <cellStyle name="20% - 輔色2 2 2 28 3 4 2 7 2" xfId="26801"/>
    <cellStyle name="20% - 輔色2 2 2 28 3 4 2 8" xfId="20777"/>
    <cellStyle name="20% - 輔色2 2 2 28 3 4 3" xfId="3922"/>
    <cellStyle name="20% - 輔色2 2 2 28 3 4 4" xfId="5280"/>
    <cellStyle name="20% - 輔色2 2 2 28 3 4 4 2" xfId="12564"/>
    <cellStyle name="20% - 輔色2 2 2 28 3 4 4 2 2" xfId="18588"/>
    <cellStyle name="20% - 輔色2 2 2 28 3 4 4 2 2 2" xfId="30664"/>
    <cellStyle name="20% - 輔色2 2 2 28 3 4 4 2 3" xfId="24640"/>
    <cellStyle name="20% - 輔色2 2 2 28 3 4 4 3" xfId="15576"/>
    <cellStyle name="20% - 輔色2 2 2 28 3 4 4 3 2" xfId="27652"/>
    <cellStyle name="20% - 輔色2 2 2 28 3 4 4 4" xfId="21628"/>
    <cellStyle name="20% - 輔色2 2 2 28 3 4 5" xfId="7801"/>
    <cellStyle name="20% - 輔色2 2 2 28 3 4 6" xfId="7168"/>
    <cellStyle name="20% - 輔色2 2 2 28 3 4 7" xfId="11064"/>
    <cellStyle name="20% - 輔色2 2 2 28 3 4 7 2" xfId="17088"/>
    <cellStyle name="20% - 輔色2 2 2 28 3 4 7 2 2" xfId="29164"/>
    <cellStyle name="20% - 輔色2 2 2 28 3 4 7 3" xfId="23140"/>
    <cellStyle name="20% - 輔色2 2 2 28 3 4 8" xfId="14076"/>
    <cellStyle name="20% - 輔色2 2 2 28 3 4 8 2" xfId="26152"/>
    <cellStyle name="20% - 輔色2 2 2 28 3 4 9" xfId="20128"/>
    <cellStyle name="20% - 輔色2 2 2 28 3 5" xfId="2370"/>
    <cellStyle name="20% - 輔色2 2 2 28 3 5 2" xfId="3924"/>
    <cellStyle name="20% - 輔色2 2 2 28 3 5 3" xfId="6272"/>
    <cellStyle name="20% - 輔色2 2 2 28 3 5 3 2" xfId="13556"/>
    <cellStyle name="20% - 輔色2 2 2 28 3 5 3 2 2" xfId="19580"/>
    <cellStyle name="20% - 輔色2 2 2 28 3 5 3 2 2 2" xfId="31656"/>
    <cellStyle name="20% - 輔色2 2 2 28 3 5 3 2 3" xfId="25632"/>
    <cellStyle name="20% - 輔色2 2 2 28 3 5 3 3" xfId="16568"/>
    <cellStyle name="20% - 輔色2 2 2 28 3 5 3 3 2" xfId="28644"/>
    <cellStyle name="20% - 輔色2 2 2 28 3 5 3 4" xfId="22620"/>
    <cellStyle name="20% - 輔色2 2 2 28 3 5 4" xfId="7803"/>
    <cellStyle name="20% - 輔色2 2 2 28 3 5 5" xfId="7165"/>
    <cellStyle name="20% - 輔色2 2 2 28 3 5 6" xfId="12056"/>
    <cellStyle name="20% - 輔色2 2 2 28 3 5 6 2" xfId="18080"/>
    <cellStyle name="20% - 輔色2 2 2 28 3 5 6 2 2" xfId="30156"/>
    <cellStyle name="20% - 輔色2 2 2 28 3 5 6 3" xfId="24132"/>
    <cellStyle name="20% - 輔色2 2 2 28 3 5 7" xfId="15068"/>
    <cellStyle name="20% - 輔色2 2 2 28 3 5 7 2" xfId="27144"/>
    <cellStyle name="20% - 輔色2 2 2 28 3 5 8" xfId="21120"/>
    <cellStyle name="20% - 輔色2 2 2 28 3 6" xfId="2713"/>
    <cellStyle name="20% - 輔色2 2 2 28 3 6 2" xfId="3925"/>
    <cellStyle name="20% - 輔色2 2 2 28 3 6 3" xfId="7162"/>
    <cellStyle name="20% - 輔色2 2 2 28 3 7" xfId="2613"/>
    <cellStyle name="20% - 輔色2 2 2 28 3 7 2" xfId="3926"/>
    <cellStyle name="20% - 輔色2 2 2 28 3 7 3" xfId="7161"/>
    <cellStyle name="20% - 輔色2 2 2 28 3 8" xfId="1788"/>
    <cellStyle name="20% - 輔色2 2 2 28 3 8 2" xfId="3927"/>
    <cellStyle name="20% - 輔色2 2 2 28 3 8 3" xfId="5691"/>
    <cellStyle name="20% - 輔色2 2 2 28 3 8 3 2" xfId="12975"/>
    <cellStyle name="20% - 輔色2 2 2 28 3 8 3 2 2" xfId="18999"/>
    <cellStyle name="20% - 輔色2 2 2 28 3 8 3 2 2 2" xfId="31075"/>
    <cellStyle name="20% - 輔色2 2 2 28 3 8 3 2 3" xfId="25051"/>
    <cellStyle name="20% - 輔色2 2 2 28 3 8 3 3" xfId="15987"/>
    <cellStyle name="20% - 輔色2 2 2 28 3 8 3 3 2" xfId="28063"/>
    <cellStyle name="20% - 輔色2 2 2 28 3 8 3 4" xfId="22039"/>
    <cellStyle name="20% - 輔色2 2 2 28 3 8 4" xfId="7806"/>
    <cellStyle name="20% - 輔色2 2 2 28 3 8 5" xfId="7160"/>
    <cellStyle name="20% - 輔色2 2 2 28 3 8 6" xfId="11475"/>
    <cellStyle name="20% - 輔色2 2 2 28 3 8 6 2" xfId="17499"/>
    <cellStyle name="20% - 輔色2 2 2 28 3 8 6 2 2" xfId="29575"/>
    <cellStyle name="20% - 輔色2 2 2 28 3 8 6 3" xfId="23551"/>
    <cellStyle name="20% - 輔色2 2 2 28 3 8 7" xfId="14487"/>
    <cellStyle name="20% - 輔色2 2 2 28 3 8 7 2" xfId="26563"/>
    <cellStyle name="20% - 輔色2 2 2 28 3 8 8" xfId="20539"/>
    <cellStyle name="20% - 輔色2 2 2 28 3 9" xfId="4980"/>
    <cellStyle name="20% - 輔色2 2 2 28 3 9 2" xfId="12264"/>
    <cellStyle name="20% - 輔色2 2 2 28 3 9 2 2" xfId="18288"/>
    <cellStyle name="20% - 輔色2 2 2 28 3 9 2 2 2" xfId="30364"/>
    <cellStyle name="20% - 輔色2 2 2 28 3 9 2 3" xfId="24340"/>
    <cellStyle name="20% - 輔色2 2 2 28 3 9 3" xfId="15276"/>
    <cellStyle name="20% - 輔色2 2 2 28 3 9 3 2" xfId="27352"/>
    <cellStyle name="20% - 輔色2 2 2 28 3 9 4" xfId="21328"/>
    <cellStyle name="20% - 輔色2 2 2 28 4" xfId="197"/>
    <cellStyle name="20% - 輔色2 2 2 28 4 10" xfId="7158"/>
    <cellStyle name="20% - 輔色2 2 2 28 4 11" xfId="10773"/>
    <cellStyle name="20% - 輔色2 2 2 28 4 11 2" xfId="16797"/>
    <cellStyle name="20% - 輔色2 2 2 28 4 11 2 2" xfId="28873"/>
    <cellStyle name="20% - 輔色2 2 2 28 4 11 3" xfId="22849"/>
    <cellStyle name="20% - 輔色2 2 2 28 4 12" xfId="13785"/>
    <cellStyle name="20% - 輔色2 2 2 28 4 12 2" xfId="25861"/>
    <cellStyle name="20% - 輔色2 2 2 28 4 13" xfId="19837"/>
    <cellStyle name="20% - 輔色2 2 2 28 4 2" xfId="291"/>
    <cellStyle name="20% - 輔色2 2 2 28 4 2 2" xfId="591"/>
    <cellStyle name="20% - 輔色2 2 2 28 4 2 2 2" xfId="1307"/>
    <cellStyle name="20% - 輔色2 2 2 28 4 2 2 2 2" xfId="7151"/>
    <cellStyle name="20% - 輔色2 2 2 28 4 2 2 3" xfId="7152"/>
    <cellStyle name="20% - 輔色2 2 2 28 4 2 3" xfId="7157"/>
    <cellStyle name="20% - 輔色2 2 2 28 4 3" xfId="448"/>
    <cellStyle name="20% - 輔色2 2 2 28 4 3 10" xfId="10923"/>
    <cellStyle name="20% - 輔色2 2 2 28 4 3 10 2" xfId="16947"/>
    <cellStyle name="20% - 輔色2 2 2 28 4 3 10 2 2" xfId="29023"/>
    <cellStyle name="20% - 輔色2 2 2 28 4 3 10 3" xfId="22999"/>
    <cellStyle name="20% - 輔色2 2 2 28 4 3 11" xfId="13935"/>
    <cellStyle name="20% - 輔色2 2 2 28 4 3 11 2" xfId="26011"/>
    <cellStyle name="20% - 輔色2 2 2 28 4 3 12" xfId="19987"/>
    <cellStyle name="20% - 輔色2 2 2 28 4 3 2" xfId="719"/>
    <cellStyle name="20% - 輔色2 2 2 28 4 3 2 2" xfId="1309"/>
    <cellStyle name="20% - 輔色2 2 2 28 4 3 2 2 2" xfId="7145"/>
    <cellStyle name="20% - 輔色2 2 2 28 4 3 2 3" xfId="7146"/>
    <cellStyle name="20% - 輔色2 2 2 28 4 3 3" xfId="1050"/>
    <cellStyle name="20% - 輔色2 2 2 28 4 3 3 2" xfId="2249"/>
    <cellStyle name="20% - 輔色2 2 2 28 4 3 3 2 2" xfId="3929"/>
    <cellStyle name="20% - 輔色2 2 2 28 4 3 3 2 3" xfId="6151"/>
    <cellStyle name="20% - 輔色2 2 2 28 4 3 3 2 3 2" xfId="13435"/>
    <cellStyle name="20% - 輔色2 2 2 28 4 3 3 2 3 2 2" xfId="19459"/>
    <cellStyle name="20% - 輔色2 2 2 28 4 3 3 2 3 2 2 2" xfId="31535"/>
    <cellStyle name="20% - 輔色2 2 2 28 4 3 3 2 3 2 3" xfId="25511"/>
    <cellStyle name="20% - 輔色2 2 2 28 4 3 3 2 3 3" xfId="16447"/>
    <cellStyle name="20% - 輔色2 2 2 28 4 3 3 2 3 3 2" xfId="28523"/>
    <cellStyle name="20% - 輔色2 2 2 28 4 3 3 2 3 4" xfId="22499"/>
    <cellStyle name="20% - 輔色2 2 2 28 4 3 3 2 4" xfId="7815"/>
    <cellStyle name="20% - 輔色2 2 2 28 4 3 3 2 5" xfId="7143"/>
    <cellStyle name="20% - 輔色2 2 2 28 4 3 3 2 6" xfId="11935"/>
    <cellStyle name="20% - 輔色2 2 2 28 4 3 3 2 6 2" xfId="17959"/>
    <cellStyle name="20% - 輔色2 2 2 28 4 3 3 2 6 2 2" xfId="30035"/>
    <cellStyle name="20% - 輔色2 2 2 28 4 3 3 2 6 3" xfId="24011"/>
    <cellStyle name="20% - 輔色2 2 2 28 4 3 3 2 7" xfId="14947"/>
    <cellStyle name="20% - 輔色2 2 2 28 4 3 3 2 7 2" xfId="27023"/>
    <cellStyle name="20% - 輔色2 2 2 28 4 3 3 2 8" xfId="20999"/>
    <cellStyle name="20% - 輔色2 2 2 28 4 3 3 3" xfId="3928"/>
    <cellStyle name="20% - 輔色2 2 2 28 4 3 3 4" xfId="5439"/>
    <cellStyle name="20% - 輔色2 2 2 28 4 3 3 4 2" xfId="12723"/>
    <cellStyle name="20% - 輔色2 2 2 28 4 3 3 4 2 2" xfId="18747"/>
    <cellStyle name="20% - 輔色2 2 2 28 4 3 3 4 2 2 2" xfId="30823"/>
    <cellStyle name="20% - 輔色2 2 2 28 4 3 3 4 2 3" xfId="24799"/>
    <cellStyle name="20% - 輔色2 2 2 28 4 3 3 4 3" xfId="15735"/>
    <cellStyle name="20% - 輔色2 2 2 28 4 3 3 4 3 2" xfId="27811"/>
    <cellStyle name="20% - 輔色2 2 2 28 4 3 3 4 4" xfId="21787"/>
    <cellStyle name="20% - 輔色2 2 2 28 4 3 3 5" xfId="7814"/>
    <cellStyle name="20% - 輔色2 2 2 28 4 3 3 6" xfId="7144"/>
    <cellStyle name="20% - 輔色2 2 2 28 4 3 3 7" xfId="11223"/>
    <cellStyle name="20% - 輔色2 2 2 28 4 3 3 7 2" xfId="17247"/>
    <cellStyle name="20% - 輔色2 2 2 28 4 3 3 7 2 2" xfId="29323"/>
    <cellStyle name="20% - 輔色2 2 2 28 4 3 3 7 3" xfId="23299"/>
    <cellStyle name="20% - 輔色2 2 2 28 4 3 3 8" xfId="14235"/>
    <cellStyle name="20% - 輔色2 2 2 28 4 3 3 8 2" xfId="26311"/>
    <cellStyle name="20% - 輔色2 2 2 28 4 3 3 9" xfId="20287"/>
    <cellStyle name="20% - 輔色2 2 2 28 4 3 4" xfId="1308"/>
    <cellStyle name="20% - 輔色2 2 2 28 4 3 4 2" xfId="2313"/>
    <cellStyle name="20% - 輔色2 2 2 28 4 3 4 2 2" xfId="3930"/>
    <cellStyle name="20% - 輔色2 2 2 28 4 3 4 2 3" xfId="6215"/>
    <cellStyle name="20% - 輔色2 2 2 28 4 3 4 2 3 2" xfId="13499"/>
    <cellStyle name="20% - 輔色2 2 2 28 4 3 4 2 3 2 2" xfId="19523"/>
    <cellStyle name="20% - 輔色2 2 2 28 4 3 4 2 3 2 2 2" xfId="31599"/>
    <cellStyle name="20% - 輔色2 2 2 28 4 3 4 2 3 2 3" xfId="25575"/>
    <cellStyle name="20% - 輔色2 2 2 28 4 3 4 2 3 3" xfId="16511"/>
    <cellStyle name="20% - 輔色2 2 2 28 4 3 4 2 3 3 2" xfId="28587"/>
    <cellStyle name="20% - 輔色2 2 2 28 4 3 4 2 3 4" xfId="22563"/>
    <cellStyle name="20% - 輔色2 2 2 28 4 3 4 2 4" xfId="7817"/>
    <cellStyle name="20% - 輔色2 2 2 28 4 3 4 2 5" xfId="7141"/>
    <cellStyle name="20% - 輔色2 2 2 28 4 3 4 2 6" xfId="11999"/>
    <cellStyle name="20% - 輔色2 2 2 28 4 3 4 2 6 2" xfId="18023"/>
    <cellStyle name="20% - 輔色2 2 2 28 4 3 4 2 6 2 2" xfId="30099"/>
    <cellStyle name="20% - 輔色2 2 2 28 4 3 4 2 6 3" xfId="24075"/>
    <cellStyle name="20% - 輔色2 2 2 28 4 3 4 2 7" xfId="15011"/>
    <cellStyle name="20% - 輔色2 2 2 28 4 3 4 2 7 2" xfId="27087"/>
    <cellStyle name="20% - 輔色2 2 2 28 4 3 4 2 8" xfId="21063"/>
    <cellStyle name="20% - 輔色2 2 2 28 4 3 4 3" xfId="7142"/>
    <cellStyle name="20% - 輔色2 2 2 28 4 3 5" xfId="2718"/>
    <cellStyle name="20% - 輔色2 2 2 28 4 3 5 2" xfId="3931"/>
    <cellStyle name="20% - 輔色2 2 2 28 4 3 5 3" xfId="7140"/>
    <cellStyle name="20% - 輔色2 2 2 28 4 3 6" xfId="2606"/>
    <cellStyle name="20% - 輔色2 2 2 28 4 3 6 2" xfId="3932"/>
    <cellStyle name="20% - 輔色2 2 2 28 4 3 6 3" xfId="7138"/>
    <cellStyle name="20% - 輔色2 2 2 28 4 3 7" xfId="1629"/>
    <cellStyle name="20% - 輔色2 2 2 28 4 3 7 2" xfId="3933"/>
    <cellStyle name="20% - 輔色2 2 2 28 4 3 7 3" xfId="5532"/>
    <cellStyle name="20% - 輔色2 2 2 28 4 3 7 3 2" xfId="12816"/>
    <cellStyle name="20% - 輔色2 2 2 28 4 3 7 3 2 2" xfId="18840"/>
    <cellStyle name="20% - 輔色2 2 2 28 4 3 7 3 2 2 2" xfId="30916"/>
    <cellStyle name="20% - 輔色2 2 2 28 4 3 7 3 2 3" xfId="24892"/>
    <cellStyle name="20% - 輔色2 2 2 28 4 3 7 3 3" xfId="15828"/>
    <cellStyle name="20% - 輔色2 2 2 28 4 3 7 3 3 2" xfId="27904"/>
    <cellStyle name="20% - 輔色2 2 2 28 4 3 7 3 4" xfId="21880"/>
    <cellStyle name="20% - 輔色2 2 2 28 4 3 7 4" xfId="7820"/>
    <cellStyle name="20% - 輔色2 2 2 28 4 3 7 5" xfId="7137"/>
    <cellStyle name="20% - 輔色2 2 2 28 4 3 7 6" xfId="11316"/>
    <cellStyle name="20% - 輔色2 2 2 28 4 3 7 6 2" xfId="17340"/>
    <cellStyle name="20% - 輔色2 2 2 28 4 3 7 6 2 2" xfId="29416"/>
    <cellStyle name="20% - 輔色2 2 2 28 4 3 7 6 3" xfId="23392"/>
    <cellStyle name="20% - 輔色2 2 2 28 4 3 7 7" xfId="14328"/>
    <cellStyle name="20% - 輔色2 2 2 28 4 3 7 7 2" xfId="26404"/>
    <cellStyle name="20% - 輔色2 2 2 28 4 3 7 8" xfId="20380"/>
    <cellStyle name="20% - 輔色2 2 2 28 4 3 8" xfId="5139"/>
    <cellStyle name="20% - 輔色2 2 2 28 4 3 8 2" xfId="12423"/>
    <cellStyle name="20% - 輔色2 2 2 28 4 3 8 2 2" xfId="18447"/>
    <cellStyle name="20% - 輔色2 2 2 28 4 3 8 2 2 2" xfId="30523"/>
    <cellStyle name="20% - 輔色2 2 2 28 4 3 8 2 3" xfId="24499"/>
    <cellStyle name="20% - 輔色2 2 2 28 4 3 8 3" xfId="15435"/>
    <cellStyle name="20% - 輔色2 2 2 28 4 3 8 3 2" xfId="27511"/>
    <cellStyle name="20% - 輔色2 2 2 28 4 3 8 4" xfId="21487"/>
    <cellStyle name="20% - 輔色2 2 2 28 4 3 9" xfId="7149"/>
    <cellStyle name="20% - 輔色2 2 2 28 4 4" xfId="900"/>
    <cellStyle name="20% - 輔色2 2 2 28 4 4 2" xfId="2036"/>
    <cellStyle name="20% - 輔色2 2 2 28 4 4 2 2" xfId="3935"/>
    <cellStyle name="20% - 輔色2 2 2 28 4 4 2 3" xfId="5938"/>
    <cellStyle name="20% - 輔色2 2 2 28 4 4 2 3 2" xfId="13222"/>
    <cellStyle name="20% - 輔色2 2 2 28 4 4 2 3 2 2" xfId="19246"/>
    <cellStyle name="20% - 輔色2 2 2 28 4 4 2 3 2 2 2" xfId="31322"/>
    <cellStyle name="20% - 輔色2 2 2 28 4 4 2 3 2 3" xfId="25298"/>
    <cellStyle name="20% - 輔色2 2 2 28 4 4 2 3 3" xfId="16234"/>
    <cellStyle name="20% - 輔色2 2 2 28 4 4 2 3 3 2" xfId="28310"/>
    <cellStyle name="20% - 輔色2 2 2 28 4 4 2 3 4" xfId="22286"/>
    <cellStyle name="20% - 輔色2 2 2 28 4 4 2 4" xfId="7822"/>
    <cellStyle name="20% - 輔色2 2 2 28 4 4 2 5" xfId="7131"/>
    <cellStyle name="20% - 輔色2 2 2 28 4 4 2 6" xfId="11722"/>
    <cellStyle name="20% - 輔色2 2 2 28 4 4 2 6 2" xfId="17746"/>
    <cellStyle name="20% - 輔色2 2 2 28 4 4 2 6 2 2" xfId="29822"/>
    <cellStyle name="20% - 輔色2 2 2 28 4 4 2 6 3" xfId="23798"/>
    <cellStyle name="20% - 輔色2 2 2 28 4 4 2 7" xfId="14734"/>
    <cellStyle name="20% - 輔色2 2 2 28 4 4 2 7 2" xfId="26810"/>
    <cellStyle name="20% - 輔色2 2 2 28 4 4 2 8" xfId="20786"/>
    <cellStyle name="20% - 輔色2 2 2 28 4 4 3" xfId="3934"/>
    <cellStyle name="20% - 輔色2 2 2 28 4 4 4" xfId="5289"/>
    <cellStyle name="20% - 輔色2 2 2 28 4 4 4 2" xfId="12573"/>
    <cellStyle name="20% - 輔色2 2 2 28 4 4 4 2 2" xfId="18597"/>
    <cellStyle name="20% - 輔色2 2 2 28 4 4 4 2 2 2" xfId="30673"/>
    <cellStyle name="20% - 輔色2 2 2 28 4 4 4 2 3" xfId="24649"/>
    <cellStyle name="20% - 輔色2 2 2 28 4 4 4 3" xfId="15585"/>
    <cellStyle name="20% - 輔色2 2 2 28 4 4 4 3 2" xfId="27661"/>
    <cellStyle name="20% - 輔色2 2 2 28 4 4 4 4" xfId="21637"/>
    <cellStyle name="20% - 輔色2 2 2 28 4 4 5" xfId="7821"/>
    <cellStyle name="20% - 輔色2 2 2 28 4 4 6" xfId="7132"/>
    <cellStyle name="20% - 輔色2 2 2 28 4 4 7" xfId="11073"/>
    <cellStyle name="20% - 輔色2 2 2 28 4 4 7 2" xfId="17097"/>
    <cellStyle name="20% - 輔色2 2 2 28 4 4 7 2 2" xfId="29173"/>
    <cellStyle name="20% - 輔色2 2 2 28 4 4 7 3" xfId="23149"/>
    <cellStyle name="20% - 輔色2 2 2 28 4 4 8" xfId="14085"/>
    <cellStyle name="20% - 輔色2 2 2 28 4 4 8 2" xfId="26161"/>
    <cellStyle name="20% - 輔色2 2 2 28 4 4 9" xfId="20137"/>
    <cellStyle name="20% - 輔色2 2 2 28 4 5" xfId="2367"/>
    <cellStyle name="20% - 輔色2 2 2 28 4 5 2" xfId="3936"/>
    <cellStyle name="20% - 輔色2 2 2 28 4 5 3" xfId="6269"/>
    <cellStyle name="20% - 輔色2 2 2 28 4 5 3 2" xfId="13553"/>
    <cellStyle name="20% - 輔色2 2 2 28 4 5 3 2 2" xfId="19577"/>
    <cellStyle name="20% - 輔色2 2 2 28 4 5 3 2 2 2" xfId="31653"/>
    <cellStyle name="20% - 輔色2 2 2 28 4 5 3 2 3" xfId="25629"/>
    <cellStyle name="20% - 輔色2 2 2 28 4 5 3 3" xfId="16565"/>
    <cellStyle name="20% - 輔色2 2 2 28 4 5 3 3 2" xfId="28641"/>
    <cellStyle name="20% - 輔色2 2 2 28 4 5 3 4" xfId="22617"/>
    <cellStyle name="20% - 輔色2 2 2 28 4 5 4" xfId="7823"/>
    <cellStyle name="20% - 輔色2 2 2 28 4 5 5" xfId="7129"/>
    <cellStyle name="20% - 輔色2 2 2 28 4 5 6" xfId="12053"/>
    <cellStyle name="20% - 輔色2 2 2 28 4 5 6 2" xfId="18077"/>
    <cellStyle name="20% - 輔色2 2 2 28 4 5 6 2 2" xfId="30153"/>
    <cellStyle name="20% - 輔色2 2 2 28 4 5 6 3" xfId="24129"/>
    <cellStyle name="20% - 輔色2 2 2 28 4 5 7" xfId="15065"/>
    <cellStyle name="20% - 輔色2 2 2 28 4 5 7 2" xfId="27141"/>
    <cellStyle name="20% - 輔色2 2 2 28 4 5 8" xfId="21117"/>
    <cellStyle name="20% - 輔色2 2 2 28 4 6" xfId="2716"/>
    <cellStyle name="20% - 輔色2 2 2 28 4 6 2" xfId="3937"/>
    <cellStyle name="20% - 輔色2 2 2 28 4 6 3" xfId="7126"/>
    <cellStyle name="20% - 輔色2 2 2 28 4 7" xfId="2609"/>
    <cellStyle name="20% - 輔色2 2 2 28 4 7 2" xfId="3938"/>
    <cellStyle name="20% - 輔色2 2 2 28 4 7 3" xfId="7125"/>
    <cellStyle name="20% - 輔色2 2 2 28 4 8" xfId="1779"/>
    <cellStyle name="20% - 輔色2 2 2 28 4 8 2" xfId="3939"/>
    <cellStyle name="20% - 輔色2 2 2 28 4 8 3" xfId="5682"/>
    <cellStyle name="20% - 輔色2 2 2 28 4 8 3 2" xfId="12966"/>
    <cellStyle name="20% - 輔色2 2 2 28 4 8 3 2 2" xfId="18990"/>
    <cellStyle name="20% - 輔色2 2 2 28 4 8 3 2 2 2" xfId="31066"/>
    <cellStyle name="20% - 輔色2 2 2 28 4 8 3 2 3" xfId="25042"/>
    <cellStyle name="20% - 輔色2 2 2 28 4 8 3 3" xfId="15978"/>
    <cellStyle name="20% - 輔色2 2 2 28 4 8 3 3 2" xfId="28054"/>
    <cellStyle name="20% - 輔色2 2 2 28 4 8 3 4" xfId="22030"/>
    <cellStyle name="20% - 輔色2 2 2 28 4 8 4" xfId="7826"/>
    <cellStyle name="20% - 輔色2 2 2 28 4 8 5" xfId="7124"/>
    <cellStyle name="20% - 輔色2 2 2 28 4 8 6" xfId="11466"/>
    <cellStyle name="20% - 輔色2 2 2 28 4 8 6 2" xfId="17490"/>
    <cellStyle name="20% - 輔色2 2 2 28 4 8 6 2 2" xfId="29566"/>
    <cellStyle name="20% - 輔色2 2 2 28 4 8 6 3" xfId="23542"/>
    <cellStyle name="20% - 輔色2 2 2 28 4 8 7" xfId="14478"/>
    <cellStyle name="20% - 輔色2 2 2 28 4 8 7 2" xfId="26554"/>
    <cellStyle name="20% - 輔色2 2 2 28 4 8 8" xfId="20530"/>
    <cellStyle name="20% - 輔色2 2 2 28 4 9" xfId="4989"/>
    <cellStyle name="20% - 輔色2 2 2 28 4 9 2" xfId="12273"/>
    <cellStyle name="20% - 輔色2 2 2 28 4 9 2 2" xfId="18297"/>
    <cellStyle name="20% - 輔色2 2 2 28 4 9 2 2 2" xfId="30373"/>
    <cellStyle name="20% - 輔色2 2 2 28 4 9 2 3" xfId="24349"/>
    <cellStyle name="20% - 輔色2 2 2 28 4 9 3" xfId="15285"/>
    <cellStyle name="20% - 輔色2 2 2 28 4 9 3 2" xfId="27361"/>
    <cellStyle name="20% - 輔色2 2 2 28 4 9 4" xfId="21337"/>
    <cellStyle name="20% - 輔色2 2 2 28 5" xfId="347"/>
    <cellStyle name="20% - 輔色2 2 2 28 5 10" xfId="10822"/>
    <cellStyle name="20% - 輔色2 2 2 28 5 10 2" xfId="16846"/>
    <cellStyle name="20% - 輔色2 2 2 28 5 10 2 2" xfId="28922"/>
    <cellStyle name="20% - 輔色2 2 2 28 5 10 3" xfId="22898"/>
    <cellStyle name="20% - 輔色2 2 2 28 5 11" xfId="13834"/>
    <cellStyle name="20% - 輔色2 2 2 28 5 11 2" xfId="25910"/>
    <cellStyle name="20% - 輔色2 2 2 28 5 12" xfId="19886"/>
    <cellStyle name="20% - 輔色2 2 2 28 5 2" xfId="589"/>
    <cellStyle name="20% - 輔色2 2 2 28 5 2 2" xfId="1311"/>
    <cellStyle name="20% - 輔色2 2 2 28 5 2 2 2" xfId="7121"/>
    <cellStyle name="20% - 輔色2 2 2 28 5 2 3" xfId="7122"/>
    <cellStyle name="20% - 輔色2 2 2 28 5 3" xfId="949"/>
    <cellStyle name="20% - 輔色2 2 2 28 5 3 2" xfId="2148"/>
    <cellStyle name="20% - 輔色2 2 2 28 5 3 2 2" xfId="3941"/>
    <cellStyle name="20% - 輔色2 2 2 28 5 3 2 3" xfId="6050"/>
    <cellStyle name="20% - 輔色2 2 2 28 5 3 2 3 2" xfId="13334"/>
    <cellStyle name="20% - 輔色2 2 2 28 5 3 2 3 2 2" xfId="19358"/>
    <cellStyle name="20% - 輔色2 2 2 28 5 3 2 3 2 2 2" xfId="31434"/>
    <cellStyle name="20% - 輔色2 2 2 28 5 3 2 3 2 3" xfId="25410"/>
    <cellStyle name="20% - 輔色2 2 2 28 5 3 2 3 3" xfId="16346"/>
    <cellStyle name="20% - 輔色2 2 2 28 5 3 2 3 3 2" xfId="28422"/>
    <cellStyle name="20% - 輔色2 2 2 28 5 3 2 3 4" xfId="22398"/>
    <cellStyle name="20% - 輔色2 2 2 28 5 3 2 4" xfId="7831"/>
    <cellStyle name="20% - 輔色2 2 2 28 5 3 2 5" xfId="7119"/>
    <cellStyle name="20% - 輔色2 2 2 28 5 3 2 6" xfId="11834"/>
    <cellStyle name="20% - 輔色2 2 2 28 5 3 2 6 2" xfId="17858"/>
    <cellStyle name="20% - 輔色2 2 2 28 5 3 2 6 2 2" xfId="29934"/>
    <cellStyle name="20% - 輔色2 2 2 28 5 3 2 6 3" xfId="23910"/>
    <cellStyle name="20% - 輔色2 2 2 28 5 3 2 7" xfId="14846"/>
    <cellStyle name="20% - 輔色2 2 2 28 5 3 2 7 2" xfId="26922"/>
    <cellStyle name="20% - 輔色2 2 2 28 5 3 2 8" xfId="20898"/>
    <cellStyle name="20% - 輔色2 2 2 28 5 3 3" xfId="3940"/>
    <cellStyle name="20% - 輔色2 2 2 28 5 3 4" xfId="5338"/>
    <cellStyle name="20% - 輔色2 2 2 28 5 3 4 2" xfId="12622"/>
    <cellStyle name="20% - 輔色2 2 2 28 5 3 4 2 2" xfId="18646"/>
    <cellStyle name="20% - 輔色2 2 2 28 5 3 4 2 2 2" xfId="30722"/>
    <cellStyle name="20% - 輔色2 2 2 28 5 3 4 2 3" xfId="24698"/>
    <cellStyle name="20% - 輔色2 2 2 28 5 3 4 3" xfId="15634"/>
    <cellStyle name="20% - 輔色2 2 2 28 5 3 4 3 2" xfId="27710"/>
    <cellStyle name="20% - 輔色2 2 2 28 5 3 4 4" xfId="21686"/>
    <cellStyle name="20% - 輔色2 2 2 28 5 3 5" xfId="7830"/>
    <cellStyle name="20% - 輔色2 2 2 28 5 3 6" xfId="7120"/>
    <cellStyle name="20% - 輔色2 2 2 28 5 3 7" xfId="11122"/>
    <cellStyle name="20% - 輔色2 2 2 28 5 3 7 2" xfId="17146"/>
    <cellStyle name="20% - 輔色2 2 2 28 5 3 7 2 2" xfId="29222"/>
    <cellStyle name="20% - 輔色2 2 2 28 5 3 7 3" xfId="23198"/>
    <cellStyle name="20% - 輔色2 2 2 28 5 3 8" xfId="14134"/>
    <cellStyle name="20% - 輔色2 2 2 28 5 3 8 2" xfId="26210"/>
    <cellStyle name="20% - 輔色2 2 2 28 5 3 9" xfId="20186"/>
    <cellStyle name="20% - 輔色2 2 2 28 5 4" xfId="1310"/>
    <cellStyle name="20% - 輔色2 2 2 28 5 4 2" xfId="1969"/>
    <cellStyle name="20% - 輔色2 2 2 28 5 4 2 2" xfId="3942"/>
    <cellStyle name="20% - 輔色2 2 2 28 5 4 2 3" xfId="5871"/>
    <cellStyle name="20% - 輔色2 2 2 28 5 4 2 3 2" xfId="13155"/>
    <cellStyle name="20% - 輔色2 2 2 28 5 4 2 3 2 2" xfId="19179"/>
    <cellStyle name="20% - 輔色2 2 2 28 5 4 2 3 2 2 2" xfId="31255"/>
    <cellStyle name="20% - 輔色2 2 2 28 5 4 2 3 2 3" xfId="25231"/>
    <cellStyle name="20% - 輔色2 2 2 28 5 4 2 3 3" xfId="16167"/>
    <cellStyle name="20% - 輔色2 2 2 28 5 4 2 3 3 2" xfId="28243"/>
    <cellStyle name="20% - 輔色2 2 2 28 5 4 2 3 4" xfId="22219"/>
    <cellStyle name="20% - 輔色2 2 2 28 5 4 2 4" xfId="7833"/>
    <cellStyle name="20% - 輔色2 2 2 28 5 4 2 5" xfId="7116"/>
    <cellStyle name="20% - 輔色2 2 2 28 5 4 2 6" xfId="11655"/>
    <cellStyle name="20% - 輔色2 2 2 28 5 4 2 6 2" xfId="17679"/>
    <cellStyle name="20% - 輔色2 2 2 28 5 4 2 6 2 2" xfId="29755"/>
    <cellStyle name="20% - 輔色2 2 2 28 5 4 2 6 3" xfId="23731"/>
    <cellStyle name="20% - 輔色2 2 2 28 5 4 2 7" xfId="14667"/>
    <cellStyle name="20% - 輔色2 2 2 28 5 4 2 7 2" xfId="26743"/>
    <cellStyle name="20% - 輔色2 2 2 28 5 4 2 8" xfId="20719"/>
    <cellStyle name="20% - 輔色2 2 2 28 5 4 3" xfId="7117"/>
    <cellStyle name="20% - 輔色2 2 2 28 5 5" xfId="2720"/>
    <cellStyle name="20% - 輔色2 2 2 28 5 5 2" xfId="3943"/>
    <cellStyle name="20% - 輔色2 2 2 28 5 5 3" xfId="7115"/>
    <cellStyle name="20% - 輔色2 2 2 28 5 6" xfId="2604"/>
    <cellStyle name="20% - 輔色2 2 2 28 5 6 2" xfId="3944"/>
    <cellStyle name="20% - 輔色2 2 2 28 5 6 3" xfId="7111"/>
    <cellStyle name="20% - 輔色2 2 2 28 5 7" xfId="1730"/>
    <cellStyle name="20% - 輔色2 2 2 28 5 7 2" xfId="3945"/>
    <cellStyle name="20% - 輔色2 2 2 28 5 7 3" xfId="5633"/>
    <cellStyle name="20% - 輔色2 2 2 28 5 7 3 2" xfId="12917"/>
    <cellStyle name="20% - 輔色2 2 2 28 5 7 3 2 2" xfId="18941"/>
    <cellStyle name="20% - 輔色2 2 2 28 5 7 3 2 2 2" xfId="31017"/>
    <cellStyle name="20% - 輔色2 2 2 28 5 7 3 2 3" xfId="24993"/>
    <cellStyle name="20% - 輔色2 2 2 28 5 7 3 3" xfId="15929"/>
    <cellStyle name="20% - 輔色2 2 2 28 5 7 3 3 2" xfId="28005"/>
    <cellStyle name="20% - 輔色2 2 2 28 5 7 3 4" xfId="21981"/>
    <cellStyle name="20% - 輔色2 2 2 28 5 7 4" xfId="7836"/>
    <cellStyle name="20% - 輔色2 2 2 28 5 7 5" xfId="7110"/>
    <cellStyle name="20% - 輔色2 2 2 28 5 7 6" xfId="11417"/>
    <cellStyle name="20% - 輔色2 2 2 28 5 7 6 2" xfId="17441"/>
    <cellStyle name="20% - 輔色2 2 2 28 5 7 6 2 2" xfId="29517"/>
    <cellStyle name="20% - 輔色2 2 2 28 5 7 6 3" xfId="23493"/>
    <cellStyle name="20% - 輔色2 2 2 28 5 7 7" xfId="14429"/>
    <cellStyle name="20% - 輔色2 2 2 28 5 7 7 2" xfId="26505"/>
    <cellStyle name="20% - 輔色2 2 2 28 5 7 8" xfId="20481"/>
    <cellStyle name="20% - 輔色2 2 2 28 5 8" xfId="5038"/>
    <cellStyle name="20% - 輔色2 2 2 28 5 8 2" xfId="12322"/>
    <cellStyle name="20% - 輔色2 2 2 28 5 8 2 2" xfId="18346"/>
    <cellStyle name="20% - 輔色2 2 2 28 5 8 2 2 2" xfId="30422"/>
    <cellStyle name="20% - 輔色2 2 2 28 5 8 2 3" xfId="24398"/>
    <cellStyle name="20% - 輔色2 2 2 28 5 8 3" xfId="15334"/>
    <cellStyle name="20% - 輔色2 2 2 28 5 8 3 2" xfId="27410"/>
    <cellStyle name="20% - 輔色2 2 2 28 5 8 4" xfId="21386"/>
    <cellStyle name="20% - 輔色2 2 2 28 5 9" xfId="7123"/>
    <cellStyle name="20% - 輔色2 2 2 28 6" xfId="717"/>
    <cellStyle name="20% - 輔色2 2 2 28 6 2" xfId="1312"/>
    <cellStyle name="20% - 輔色2 2 2 28 6 2 2" xfId="7107"/>
    <cellStyle name="20% - 輔色2 2 2 28 6 3" xfId="7108"/>
    <cellStyle name="20% - 輔色2 2 2 28 7" xfId="799"/>
    <cellStyle name="20% - 輔色2 2 2 28 7 2" xfId="1890"/>
    <cellStyle name="20% - 輔色2 2 2 28 7 2 2" xfId="3947"/>
    <cellStyle name="20% - 輔色2 2 2 28 7 2 3" xfId="5792"/>
    <cellStyle name="20% - 輔色2 2 2 28 7 2 3 2" xfId="13076"/>
    <cellStyle name="20% - 輔色2 2 2 28 7 2 3 2 2" xfId="19100"/>
    <cellStyle name="20% - 輔色2 2 2 28 7 2 3 2 2 2" xfId="31176"/>
    <cellStyle name="20% - 輔色2 2 2 28 7 2 3 2 3" xfId="25152"/>
    <cellStyle name="20% - 輔色2 2 2 28 7 2 3 3" xfId="16088"/>
    <cellStyle name="20% - 輔色2 2 2 28 7 2 3 3 2" xfId="28164"/>
    <cellStyle name="20% - 輔色2 2 2 28 7 2 3 4" xfId="22140"/>
    <cellStyle name="20% - 輔色2 2 2 28 7 2 4" xfId="7840"/>
    <cellStyle name="20% - 輔色2 2 2 28 7 2 5" xfId="7102"/>
    <cellStyle name="20% - 輔色2 2 2 28 7 2 6" xfId="11576"/>
    <cellStyle name="20% - 輔色2 2 2 28 7 2 6 2" xfId="17600"/>
    <cellStyle name="20% - 輔色2 2 2 28 7 2 6 2 2" xfId="29676"/>
    <cellStyle name="20% - 輔色2 2 2 28 7 2 6 3" xfId="23652"/>
    <cellStyle name="20% - 輔色2 2 2 28 7 2 7" xfId="14588"/>
    <cellStyle name="20% - 輔色2 2 2 28 7 2 7 2" xfId="26664"/>
    <cellStyle name="20% - 輔色2 2 2 28 7 2 8" xfId="20640"/>
    <cellStyle name="20% - 輔色2 2 2 28 7 3" xfId="3946"/>
    <cellStyle name="20% - 輔色2 2 2 28 7 4" xfId="5188"/>
    <cellStyle name="20% - 輔色2 2 2 28 7 4 2" xfId="12472"/>
    <cellStyle name="20% - 輔色2 2 2 28 7 4 2 2" xfId="18496"/>
    <cellStyle name="20% - 輔色2 2 2 28 7 4 2 2 2" xfId="30572"/>
    <cellStyle name="20% - 輔色2 2 2 28 7 4 2 3" xfId="24548"/>
    <cellStyle name="20% - 輔色2 2 2 28 7 4 3" xfId="15484"/>
    <cellStyle name="20% - 輔色2 2 2 28 7 4 3 2" xfId="27560"/>
    <cellStyle name="20% - 輔色2 2 2 28 7 4 4" xfId="21536"/>
    <cellStyle name="20% - 輔色2 2 2 28 7 5" xfId="7839"/>
    <cellStyle name="20% - 輔色2 2 2 28 7 6" xfId="7105"/>
    <cellStyle name="20% - 輔色2 2 2 28 7 7" xfId="10972"/>
    <cellStyle name="20% - 輔色2 2 2 28 7 7 2" xfId="16996"/>
    <cellStyle name="20% - 輔色2 2 2 28 7 7 2 2" xfId="29072"/>
    <cellStyle name="20% - 輔色2 2 2 28 7 7 3" xfId="23048"/>
    <cellStyle name="20% - 輔色2 2 2 28 7 8" xfId="13984"/>
    <cellStyle name="20% - 輔色2 2 2 28 7 8 2" xfId="26060"/>
    <cellStyle name="20% - 輔色2 2 2 28 7 9" xfId="20036"/>
    <cellStyle name="20% - 輔色2 2 2 28 8" xfId="1884"/>
    <cellStyle name="20% - 輔色2 2 2 28 8 2" xfId="3948"/>
    <cellStyle name="20% - 輔色2 2 2 28 8 3" xfId="5786"/>
    <cellStyle name="20% - 輔色2 2 2 28 8 3 2" xfId="13070"/>
    <cellStyle name="20% - 輔色2 2 2 28 8 3 2 2" xfId="19094"/>
    <cellStyle name="20% - 輔色2 2 2 28 8 3 2 2 2" xfId="31170"/>
    <cellStyle name="20% - 輔色2 2 2 28 8 3 2 3" xfId="25146"/>
    <cellStyle name="20% - 輔色2 2 2 28 8 3 3" xfId="16082"/>
    <cellStyle name="20% - 輔色2 2 2 28 8 3 3 2" xfId="28158"/>
    <cellStyle name="20% - 輔色2 2 2 28 8 3 4" xfId="22134"/>
    <cellStyle name="20% - 輔色2 2 2 28 8 4" xfId="7841"/>
    <cellStyle name="20% - 輔色2 2 2 28 8 5" xfId="7101"/>
    <cellStyle name="20% - 輔色2 2 2 28 8 6" xfId="11570"/>
    <cellStyle name="20% - 輔色2 2 2 28 8 6 2" xfId="17594"/>
    <cellStyle name="20% - 輔色2 2 2 28 8 6 2 2" xfId="29670"/>
    <cellStyle name="20% - 輔色2 2 2 28 8 6 3" xfId="23646"/>
    <cellStyle name="20% - 輔色2 2 2 28 8 7" xfId="14582"/>
    <cellStyle name="20% - 輔色2 2 2 28 8 7 2" xfId="26658"/>
    <cellStyle name="20% - 輔色2 2 2 28 8 8" xfId="20634"/>
    <cellStyle name="20% - 輔色2 2 2 28 9" xfId="2712"/>
    <cellStyle name="20% - 輔色2 2 2 28 9 2" xfId="3949"/>
    <cellStyle name="20% - 輔色2 2 2 28 9 3" xfId="7100"/>
    <cellStyle name="20% - 輔色2 2 2 29" xfId="189"/>
    <cellStyle name="20% - 輔色2 2 2 29 10" xfId="7098"/>
    <cellStyle name="20% - 輔色2 2 2 29 11" xfId="10765"/>
    <cellStyle name="20% - 輔色2 2 2 29 11 2" xfId="16789"/>
    <cellStyle name="20% - 輔色2 2 2 29 11 2 2" xfId="28865"/>
    <cellStyle name="20% - 輔色2 2 2 29 11 3" xfId="22841"/>
    <cellStyle name="20% - 輔色2 2 2 29 12" xfId="13777"/>
    <cellStyle name="20% - 輔色2 2 2 29 12 2" xfId="25853"/>
    <cellStyle name="20% - 輔色2 2 2 29 13" xfId="19829"/>
    <cellStyle name="20% - 輔色2 2 2 29 2" xfId="292"/>
    <cellStyle name="20% - 輔色2 2 2 29 2 2" xfId="592"/>
    <cellStyle name="20% - 輔色2 2 2 29 2 2 2" xfId="1313"/>
    <cellStyle name="20% - 輔色2 2 2 29 2 2 2 2" xfId="7091"/>
    <cellStyle name="20% - 輔色2 2 2 29 2 2 3" xfId="7092"/>
    <cellStyle name="20% - 輔色2 2 2 29 2 3" xfId="7097"/>
    <cellStyle name="20% - 輔色2 2 2 29 3" xfId="440"/>
    <cellStyle name="20% - 輔色2 2 2 29 3 10" xfId="10915"/>
    <cellStyle name="20% - 輔色2 2 2 29 3 10 2" xfId="16939"/>
    <cellStyle name="20% - 輔色2 2 2 29 3 10 2 2" xfId="29015"/>
    <cellStyle name="20% - 輔色2 2 2 29 3 10 3" xfId="22991"/>
    <cellStyle name="20% - 輔色2 2 2 29 3 11" xfId="13927"/>
    <cellStyle name="20% - 輔色2 2 2 29 3 11 2" xfId="26003"/>
    <cellStyle name="20% - 輔色2 2 2 29 3 12" xfId="19979"/>
    <cellStyle name="20% - 輔色2 2 2 29 3 2" xfId="720"/>
    <cellStyle name="20% - 輔色2 2 2 29 3 2 2" xfId="1315"/>
    <cellStyle name="20% - 輔色2 2 2 29 3 2 2 2" xfId="7085"/>
    <cellStyle name="20% - 輔色2 2 2 29 3 2 3" xfId="7086"/>
    <cellStyle name="20% - 輔色2 2 2 29 3 3" xfId="1042"/>
    <cellStyle name="20% - 輔色2 2 2 29 3 3 2" xfId="2241"/>
    <cellStyle name="20% - 輔色2 2 2 29 3 3 2 2" xfId="3951"/>
    <cellStyle name="20% - 輔色2 2 2 29 3 3 2 3" xfId="6143"/>
    <cellStyle name="20% - 輔色2 2 2 29 3 3 2 3 2" xfId="13427"/>
    <cellStyle name="20% - 輔色2 2 2 29 3 3 2 3 2 2" xfId="19451"/>
    <cellStyle name="20% - 輔色2 2 2 29 3 3 2 3 2 2 2" xfId="31527"/>
    <cellStyle name="20% - 輔色2 2 2 29 3 3 2 3 2 3" xfId="25503"/>
    <cellStyle name="20% - 輔色2 2 2 29 3 3 2 3 3" xfId="16439"/>
    <cellStyle name="20% - 輔色2 2 2 29 3 3 2 3 3 2" xfId="28515"/>
    <cellStyle name="20% - 輔色2 2 2 29 3 3 2 3 4" xfId="22491"/>
    <cellStyle name="20% - 輔色2 2 2 29 3 3 2 4" xfId="7851"/>
    <cellStyle name="20% - 輔色2 2 2 29 3 3 2 5" xfId="7083"/>
    <cellStyle name="20% - 輔色2 2 2 29 3 3 2 6" xfId="11927"/>
    <cellStyle name="20% - 輔色2 2 2 29 3 3 2 6 2" xfId="17951"/>
    <cellStyle name="20% - 輔色2 2 2 29 3 3 2 6 2 2" xfId="30027"/>
    <cellStyle name="20% - 輔色2 2 2 29 3 3 2 6 3" xfId="24003"/>
    <cellStyle name="20% - 輔色2 2 2 29 3 3 2 7" xfId="14939"/>
    <cellStyle name="20% - 輔色2 2 2 29 3 3 2 7 2" xfId="27015"/>
    <cellStyle name="20% - 輔色2 2 2 29 3 3 2 8" xfId="20991"/>
    <cellStyle name="20% - 輔色2 2 2 29 3 3 3" xfId="3950"/>
    <cellStyle name="20% - 輔色2 2 2 29 3 3 4" xfId="5431"/>
    <cellStyle name="20% - 輔色2 2 2 29 3 3 4 2" xfId="12715"/>
    <cellStyle name="20% - 輔色2 2 2 29 3 3 4 2 2" xfId="18739"/>
    <cellStyle name="20% - 輔色2 2 2 29 3 3 4 2 2 2" xfId="30815"/>
    <cellStyle name="20% - 輔色2 2 2 29 3 3 4 2 3" xfId="24791"/>
    <cellStyle name="20% - 輔色2 2 2 29 3 3 4 3" xfId="15727"/>
    <cellStyle name="20% - 輔色2 2 2 29 3 3 4 3 2" xfId="27803"/>
    <cellStyle name="20% - 輔色2 2 2 29 3 3 4 4" xfId="21779"/>
    <cellStyle name="20% - 輔色2 2 2 29 3 3 5" xfId="7850"/>
    <cellStyle name="20% - 輔色2 2 2 29 3 3 6" xfId="7084"/>
    <cellStyle name="20% - 輔色2 2 2 29 3 3 7" xfId="11215"/>
    <cellStyle name="20% - 輔色2 2 2 29 3 3 7 2" xfId="17239"/>
    <cellStyle name="20% - 輔色2 2 2 29 3 3 7 2 2" xfId="29315"/>
    <cellStyle name="20% - 輔色2 2 2 29 3 3 7 3" xfId="23291"/>
    <cellStyle name="20% - 輔色2 2 2 29 3 3 8" xfId="14227"/>
    <cellStyle name="20% - 輔色2 2 2 29 3 3 8 2" xfId="26303"/>
    <cellStyle name="20% - 輔色2 2 2 29 3 3 9" xfId="20279"/>
    <cellStyle name="20% - 輔色2 2 2 29 3 4" xfId="1314"/>
    <cellStyle name="20% - 輔色2 2 2 29 3 4 2" xfId="2095"/>
    <cellStyle name="20% - 輔色2 2 2 29 3 4 2 2" xfId="3952"/>
    <cellStyle name="20% - 輔色2 2 2 29 3 4 2 3" xfId="5997"/>
    <cellStyle name="20% - 輔色2 2 2 29 3 4 2 3 2" xfId="13281"/>
    <cellStyle name="20% - 輔色2 2 2 29 3 4 2 3 2 2" xfId="19305"/>
    <cellStyle name="20% - 輔色2 2 2 29 3 4 2 3 2 2 2" xfId="31381"/>
    <cellStyle name="20% - 輔色2 2 2 29 3 4 2 3 2 3" xfId="25357"/>
    <cellStyle name="20% - 輔色2 2 2 29 3 4 2 3 3" xfId="16293"/>
    <cellStyle name="20% - 輔色2 2 2 29 3 4 2 3 3 2" xfId="28369"/>
    <cellStyle name="20% - 輔色2 2 2 29 3 4 2 3 4" xfId="22345"/>
    <cellStyle name="20% - 輔色2 2 2 29 3 4 2 4" xfId="7853"/>
    <cellStyle name="20% - 輔色2 2 2 29 3 4 2 5" xfId="7081"/>
    <cellStyle name="20% - 輔色2 2 2 29 3 4 2 6" xfId="11781"/>
    <cellStyle name="20% - 輔色2 2 2 29 3 4 2 6 2" xfId="17805"/>
    <cellStyle name="20% - 輔色2 2 2 29 3 4 2 6 2 2" xfId="29881"/>
    <cellStyle name="20% - 輔色2 2 2 29 3 4 2 6 3" xfId="23857"/>
    <cellStyle name="20% - 輔色2 2 2 29 3 4 2 7" xfId="14793"/>
    <cellStyle name="20% - 輔色2 2 2 29 3 4 2 7 2" xfId="26869"/>
    <cellStyle name="20% - 輔色2 2 2 29 3 4 2 8" xfId="20845"/>
    <cellStyle name="20% - 輔色2 2 2 29 3 4 3" xfId="7082"/>
    <cellStyle name="20% - 輔色2 2 2 29 3 5" xfId="2723"/>
    <cellStyle name="20% - 輔色2 2 2 29 3 5 2" xfId="3953"/>
    <cellStyle name="20% - 輔色2 2 2 29 3 5 3" xfId="7080"/>
    <cellStyle name="20% - 輔色2 2 2 29 3 6" xfId="2598"/>
    <cellStyle name="20% - 輔色2 2 2 29 3 6 2" xfId="3954"/>
    <cellStyle name="20% - 輔色2 2 2 29 3 6 3" xfId="7078"/>
    <cellStyle name="20% - 輔色2 2 2 29 3 7" xfId="1637"/>
    <cellStyle name="20% - 輔色2 2 2 29 3 7 2" xfId="3955"/>
    <cellStyle name="20% - 輔色2 2 2 29 3 7 3" xfId="5540"/>
    <cellStyle name="20% - 輔色2 2 2 29 3 7 3 2" xfId="12824"/>
    <cellStyle name="20% - 輔色2 2 2 29 3 7 3 2 2" xfId="18848"/>
    <cellStyle name="20% - 輔色2 2 2 29 3 7 3 2 2 2" xfId="30924"/>
    <cellStyle name="20% - 輔色2 2 2 29 3 7 3 2 3" xfId="24900"/>
    <cellStyle name="20% - 輔色2 2 2 29 3 7 3 3" xfId="15836"/>
    <cellStyle name="20% - 輔色2 2 2 29 3 7 3 3 2" xfId="27912"/>
    <cellStyle name="20% - 輔色2 2 2 29 3 7 3 4" xfId="21888"/>
    <cellStyle name="20% - 輔色2 2 2 29 3 7 4" xfId="7856"/>
    <cellStyle name="20% - 輔色2 2 2 29 3 7 5" xfId="7077"/>
    <cellStyle name="20% - 輔色2 2 2 29 3 7 6" xfId="11324"/>
    <cellStyle name="20% - 輔色2 2 2 29 3 7 6 2" xfId="17348"/>
    <cellStyle name="20% - 輔色2 2 2 29 3 7 6 2 2" xfId="29424"/>
    <cellStyle name="20% - 輔色2 2 2 29 3 7 6 3" xfId="23400"/>
    <cellStyle name="20% - 輔色2 2 2 29 3 7 7" xfId="14336"/>
    <cellStyle name="20% - 輔色2 2 2 29 3 7 7 2" xfId="26412"/>
    <cellStyle name="20% - 輔色2 2 2 29 3 7 8" xfId="20388"/>
    <cellStyle name="20% - 輔色2 2 2 29 3 8" xfId="5131"/>
    <cellStyle name="20% - 輔色2 2 2 29 3 8 2" xfId="12415"/>
    <cellStyle name="20% - 輔色2 2 2 29 3 8 2 2" xfId="18439"/>
    <cellStyle name="20% - 輔色2 2 2 29 3 8 2 2 2" xfId="30515"/>
    <cellStyle name="20% - 輔色2 2 2 29 3 8 2 3" xfId="24491"/>
    <cellStyle name="20% - 輔色2 2 2 29 3 8 3" xfId="15427"/>
    <cellStyle name="20% - 輔色2 2 2 29 3 8 3 2" xfId="27503"/>
    <cellStyle name="20% - 輔色2 2 2 29 3 8 4" xfId="21479"/>
    <cellStyle name="20% - 輔色2 2 2 29 3 9" xfId="7089"/>
    <cellStyle name="20% - 輔色2 2 2 29 4" xfId="892"/>
    <cellStyle name="20% - 輔色2 2 2 29 4 2" xfId="2028"/>
    <cellStyle name="20% - 輔色2 2 2 29 4 2 2" xfId="3957"/>
    <cellStyle name="20% - 輔色2 2 2 29 4 2 3" xfId="5930"/>
    <cellStyle name="20% - 輔色2 2 2 29 4 2 3 2" xfId="13214"/>
    <cellStyle name="20% - 輔色2 2 2 29 4 2 3 2 2" xfId="19238"/>
    <cellStyle name="20% - 輔色2 2 2 29 4 2 3 2 2 2" xfId="31314"/>
    <cellStyle name="20% - 輔色2 2 2 29 4 2 3 2 3" xfId="25290"/>
    <cellStyle name="20% - 輔色2 2 2 29 4 2 3 3" xfId="16226"/>
    <cellStyle name="20% - 輔色2 2 2 29 4 2 3 3 2" xfId="28302"/>
    <cellStyle name="20% - 輔色2 2 2 29 4 2 3 4" xfId="22278"/>
    <cellStyle name="20% - 輔色2 2 2 29 4 2 4" xfId="7858"/>
    <cellStyle name="20% - 輔色2 2 2 29 4 2 5" xfId="7071"/>
    <cellStyle name="20% - 輔色2 2 2 29 4 2 6" xfId="11714"/>
    <cellStyle name="20% - 輔色2 2 2 29 4 2 6 2" xfId="17738"/>
    <cellStyle name="20% - 輔色2 2 2 29 4 2 6 2 2" xfId="29814"/>
    <cellStyle name="20% - 輔色2 2 2 29 4 2 6 3" xfId="23790"/>
    <cellStyle name="20% - 輔色2 2 2 29 4 2 7" xfId="14726"/>
    <cellStyle name="20% - 輔色2 2 2 29 4 2 7 2" xfId="26802"/>
    <cellStyle name="20% - 輔色2 2 2 29 4 2 8" xfId="20778"/>
    <cellStyle name="20% - 輔色2 2 2 29 4 3" xfId="3956"/>
    <cellStyle name="20% - 輔色2 2 2 29 4 4" xfId="5281"/>
    <cellStyle name="20% - 輔色2 2 2 29 4 4 2" xfId="12565"/>
    <cellStyle name="20% - 輔色2 2 2 29 4 4 2 2" xfId="18589"/>
    <cellStyle name="20% - 輔色2 2 2 29 4 4 2 2 2" xfId="30665"/>
    <cellStyle name="20% - 輔色2 2 2 29 4 4 2 3" xfId="24641"/>
    <cellStyle name="20% - 輔色2 2 2 29 4 4 3" xfId="15577"/>
    <cellStyle name="20% - 輔色2 2 2 29 4 4 3 2" xfId="27653"/>
    <cellStyle name="20% - 輔色2 2 2 29 4 4 4" xfId="21629"/>
    <cellStyle name="20% - 輔色2 2 2 29 4 5" xfId="7857"/>
    <cellStyle name="20% - 輔色2 2 2 29 4 6" xfId="7072"/>
    <cellStyle name="20% - 輔色2 2 2 29 4 7" xfId="11065"/>
    <cellStyle name="20% - 輔色2 2 2 29 4 7 2" xfId="17089"/>
    <cellStyle name="20% - 輔色2 2 2 29 4 7 2 2" xfId="29165"/>
    <cellStyle name="20% - 輔色2 2 2 29 4 7 3" xfId="23141"/>
    <cellStyle name="20% - 輔色2 2 2 29 4 8" xfId="14077"/>
    <cellStyle name="20% - 輔色2 2 2 29 4 8 2" xfId="26153"/>
    <cellStyle name="20% - 輔色2 2 2 29 4 9" xfId="20129"/>
    <cellStyle name="20% - 輔色2 2 2 29 5" xfId="2456"/>
    <cellStyle name="20% - 輔色2 2 2 29 5 2" xfId="3958"/>
    <cellStyle name="20% - 輔色2 2 2 29 5 3" xfId="6358"/>
    <cellStyle name="20% - 輔色2 2 2 29 5 3 2" xfId="13642"/>
    <cellStyle name="20% - 輔色2 2 2 29 5 3 2 2" xfId="19666"/>
    <cellStyle name="20% - 輔色2 2 2 29 5 3 2 2 2" xfId="31742"/>
    <cellStyle name="20% - 輔色2 2 2 29 5 3 2 3" xfId="25718"/>
    <cellStyle name="20% - 輔色2 2 2 29 5 3 3" xfId="16654"/>
    <cellStyle name="20% - 輔色2 2 2 29 5 3 3 2" xfId="28730"/>
    <cellStyle name="20% - 輔色2 2 2 29 5 3 4" xfId="22706"/>
    <cellStyle name="20% - 輔色2 2 2 29 5 4" xfId="7859"/>
    <cellStyle name="20% - 輔色2 2 2 29 5 5" xfId="7069"/>
    <cellStyle name="20% - 輔色2 2 2 29 5 6" xfId="12142"/>
    <cellStyle name="20% - 輔色2 2 2 29 5 6 2" xfId="18166"/>
    <cellStyle name="20% - 輔色2 2 2 29 5 6 2 2" xfId="30242"/>
    <cellStyle name="20% - 輔色2 2 2 29 5 6 3" xfId="24218"/>
    <cellStyle name="20% - 輔色2 2 2 29 5 7" xfId="15154"/>
    <cellStyle name="20% - 輔色2 2 2 29 5 7 2" xfId="27230"/>
    <cellStyle name="20% - 輔色2 2 2 29 5 8" xfId="21206"/>
    <cellStyle name="20% - 輔色2 2 2 29 6" xfId="2721"/>
    <cellStyle name="20% - 輔色2 2 2 29 6 2" xfId="3959"/>
    <cellStyle name="20% - 輔色2 2 2 29 6 3" xfId="7066"/>
    <cellStyle name="20% - 輔色2 2 2 29 7" xfId="2601"/>
    <cellStyle name="20% - 輔色2 2 2 29 7 2" xfId="3960"/>
    <cellStyle name="20% - 輔色2 2 2 29 7 3" xfId="7065"/>
    <cellStyle name="20% - 輔色2 2 2 29 8" xfId="1787"/>
    <cellStyle name="20% - 輔色2 2 2 29 8 2" xfId="3961"/>
    <cellStyle name="20% - 輔色2 2 2 29 8 3" xfId="5690"/>
    <cellStyle name="20% - 輔色2 2 2 29 8 3 2" xfId="12974"/>
    <cellStyle name="20% - 輔色2 2 2 29 8 3 2 2" xfId="18998"/>
    <cellStyle name="20% - 輔色2 2 2 29 8 3 2 2 2" xfId="31074"/>
    <cellStyle name="20% - 輔色2 2 2 29 8 3 2 3" xfId="25050"/>
    <cellStyle name="20% - 輔色2 2 2 29 8 3 3" xfId="15986"/>
    <cellStyle name="20% - 輔色2 2 2 29 8 3 3 2" xfId="28062"/>
    <cellStyle name="20% - 輔色2 2 2 29 8 3 4" xfId="22038"/>
    <cellStyle name="20% - 輔色2 2 2 29 8 4" xfId="7862"/>
    <cellStyle name="20% - 輔色2 2 2 29 8 5" xfId="7064"/>
    <cellStyle name="20% - 輔色2 2 2 29 8 6" xfId="11474"/>
    <cellStyle name="20% - 輔色2 2 2 29 8 6 2" xfId="17498"/>
    <cellStyle name="20% - 輔色2 2 2 29 8 6 2 2" xfId="29574"/>
    <cellStyle name="20% - 輔色2 2 2 29 8 6 3" xfId="23550"/>
    <cellStyle name="20% - 輔色2 2 2 29 8 7" xfId="14486"/>
    <cellStyle name="20% - 輔色2 2 2 29 8 7 2" xfId="26562"/>
    <cellStyle name="20% - 輔色2 2 2 29 8 8" xfId="20538"/>
    <cellStyle name="20% - 輔色2 2 2 29 9" xfId="4981"/>
    <cellStyle name="20% - 輔色2 2 2 29 9 2" xfId="12265"/>
    <cellStyle name="20% - 輔色2 2 2 29 9 2 2" xfId="18289"/>
    <cellStyle name="20% - 輔色2 2 2 29 9 2 2 2" xfId="30365"/>
    <cellStyle name="20% - 輔色2 2 2 29 9 2 3" xfId="24341"/>
    <cellStyle name="20% - 輔色2 2 2 29 9 3" xfId="15277"/>
    <cellStyle name="20% - 輔色2 2 2 29 9 3 2" xfId="27353"/>
    <cellStyle name="20% - 輔色2 2 2 29 9 4" xfId="21329"/>
    <cellStyle name="20% - 輔色2 2 2 3" xfId="42"/>
    <cellStyle name="20% - 輔色2 2 2 3 10" xfId="2596"/>
    <cellStyle name="20% - 輔色2 2 2 3 10 2" xfId="3962"/>
    <cellStyle name="20% - 輔色2 2 2 3 10 3" xfId="7062"/>
    <cellStyle name="20% - 輔色2 2 2 3 11" xfId="1873"/>
    <cellStyle name="20% - 輔色2 2 2 3 11 2" xfId="3963"/>
    <cellStyle name="20% - 輔色2 2 2 3 11 3" xfId="5776"/>
    <cellStyle name="20% - 輔色2 2 2 3 11 3 2" xfId="13060"/>
    <cellStyle name="20% - 輔色2 2 2 3 11 3 2 2" xfId="19084"/>
    <cellStyle name="20% - 輔色2 2 2 3 11 3 2 2 2" xfId="31160"/>
    <cellStyle name="20% - 輔色2 2 2 3 11 3 2 3" xfId="25136"/>
    <cellStyle name="20% - 輔色2 2 2 3 11 3 3" xfId="16072"/>
    <cellStyle name="20% - 輔色2 2 2 3 11 3 3 2" xfId="28148"/>
    <cellStyle name="20% - 輔色2 2 2 3 11 3 4" xfId="22124"/>
    <cellStyle name="20% - 輔色2 2 2 3 11 4" xfId="7865"/>
    <cellStyle name="20% - 輔色2 2 2 3 11 5" xfId="7061"/>
    <cellStyle name="20% - 輔色2 2 2 3 11 6" xfId="11560"/>
    <cellStyle name="20% - 輔色2 2 2 3 11 6 2" xfId="17584"/>
    <cellStyle name="20% - 輔色2 2 2 3 11 6 2 2" xfId="29660"/>
    <cellStyle name="20% - 輔色2 2 2 3 11 6 3" xfId="23636"/>
    <cellStyle name="20% - 輔色2 2 2 3 11 7" xfId="14572"/>
    <cellStyle name="20% - 輔色2 2 2 3 11 7 2" xfId="26648"/>
    <cellStyle name="20% - 輔色2 2 2 3 11 8" xfId="20624"/>
    <cellStyle name="20% - 輔色2 2 2 3 12" xfId="4895"/>
    <cellStyle name="20% - 輔色2 2 2 3 12 2" xfId="12179"/>
    <cellStyle name="20% - 輔色2 2 2 3 12 2 2" xfId="18203"/>
    <cellStyle name="20% - 輔色2 2 2 3 12 2 2 2" xfId="30279"/>
    <cellStyle name="20% - 輔色2 2 2 3 12 2 3" xfId="24255"/>
    <cellStyle name="20% - 輔色2 2 2 3 12 3" xfId="15191"/>
    <cellStyle name="20% - 輔色2 2 2 3 12 3 2" xfId="27267"/>
    <cellStyle name="20% - 輔色2 2 2 3 12 4" xfId="21243"/>
    <cellStyle name="20% - 輔色2 2 2 3 13" xfId="7063"/>
    <cellStyle name="20% - 輔色2 2 2 3 14" xfId="10664"/>
    <cellStyle name="20% - 輔色2 2 2 3 14 2" xfId="16697"/>
    <cellStyle name="20% - 輔色2 2 2 3 14 2 2" xfId="28773"/>
    <cellStyle name="20% - 輔色2 2 2 3 14 3" xfId="22749"/>
    <cellStyle name="20% - 輔色2 2 2 3 15" xfId="13691"/>
    <cellStyle name="20% - 輔色2 2 2 3 15 2" xfId="25767"/>
    <cellStyle name="20% - 輔色2 2 2 3 16" xfId="19743"/>
    <cellStyle name="20% - 輔色2 2 2 3 2" xfId="125"/>
    <cellStyle name="20% - 輔色2 2 2 3 2 2" xfId="7060"/>
    <cellStyle name="20% - 輔色2 2 2 3 3" xfId="181"/>
    <cellStyle name="20% - 輔色2 2 2 3 3 10" xfId="7059"/>
    <cellStyle name="20% - 輔色2 2 2 3 3 11" xfId="10757"/>
    <cellStyle name="20% - 輔色2 2 2 3 3 11 2" xfId="16781"/>
    <cellStyle name="20% - 輔色2 2 2 3 3 11 2 2" xfId="28857"/>
    <cellStyle name="20% - 輔色2 2 2 3 3 11 3" xfId="22833"/>
    <cellStyle name="20% - 輔色2 2 2 3 3 12" xfId="13769"/>
    <cellStyle name="20% - 輔色2 2 2 3 3 12 2" xfId="25845"/>
    <cellStyle name="20% - 輔色2 2 2 3 3 13" xfId="19821"/>
    <cellStyle name="20% - 輔色2 2 2 3 3 2" xfId="293"/>
    <cellStyle name="20% - 輔色2 2 2 3 3 2 2" xfId="595"/>
    <cellStyle name="20% - 輔色2 2 2 3 3 2 2 2" xfId="1316"/>
    <cellStyle name="20% - 輔色2 2 2 3 3 2 2 2 2" xfId="7055"/>
    <cellStyle name="20% - 輔色2 2 2 3 3 2 2 3" xfId="7056"/>
    <cellStyle name="20% - 輔色2 2 2 3 3 2 3" xfId="7057"/>
    <cellStyle name="20% - 輔色2 2 2 3 3 3" xfId="432"/>
    <cellStyle name="20% - 輔色2 2 2 3 3 3 10" xfId="10907"/>
    <cellStyle name="20% - 輔色2 2 2 3 3 3 10 2" xfId="16931"/>
    <cellStyle name="20% - 輔色2 2 2 3 3 3 10 2 2" xfId="29007"/>
    <cellStyle name="20% - 輔色2 2 2 3 3 3 10 3" xfId="22983"/>
    <cellStyle name="20% - 輔色2 2 2 3 3 3 11" xfId="13919"/>
    <cellStyle name="20% - 輔色2 2 2 3 3 3 11 2" xfId="25995"/>
    <cellStyle name="20% - 輔色2 2 2 3 3 3 12" xfId="19971"/>
    <cellStyle name="20% - 輔色2 2 2 3 3 3 2" xfId="722"/>
    <cellStyle name="20% - 輔色2 2 2 3 3 3 2 2" xfId="1318"/>
    <cellStyle name="20% - 輔色2 2 2 3 3 3 2 2 2" xfId="7048"/>
    <cellStyle name="20% - 輔色2 2 2 3 3 3 2 3" xfId="7050"/>
    <cellStyle name="20% - 輔色2 2 2 3 3 3 3" xfId="1034"/>
    <cellStyle name="20% - 輔色2 2 2 3 3 3 3 2" xfId="2233"/>
    <cellStyle name="20% - 輔色2 2 2 3 3 3 3 2 2" xfId="3965"/>
    <cellStyle name="20% - 輔色2 2 2 3 3 3 3 2 3" xfId="6135"/>
    <cellStyle name="20% - 輔色2 2 2 3 3 3 3 2 3 2" xfId="13419"/>
    <cellStyle name="20% - 輔色2 2 2 3 3 3 3 2 3 2 2" xfId="19443"/>
    <cellStyle name="20% - 輔色2 2 2 3 3 3 3 2 3 2 2 2" xfId="31519"/>
    <cellStyle name="20% - 輔色2 2 2 3 3 3 3 2 3 2 3" xfId="25495"/>
    <cellStyle name="20% - 輔色2 2 2 3 3 3 3 2 3 3" xfId="16431"/>
    <cellStyle name="20% - 輔色2 2 2 3 3 3 3 2 3 3 2" xfId="28507"/>
    <cellStyle name="20% - 輔色2 2 2 3 3 3 3 2 3 4" xfId="22483"/>
    <cellStyle name="20% - 輔色2 2 2 3 3 3 3 2 4" xfId="7875"/>
    <cellStyle name="20% - 輔色2 2 2 3 3 3 3 2 5" xfId="7045"/>
    <cellStyle name="20% - 輔色2 2 2 3 3 3 3 2 6" xfId="11919"/>
    <cellStyle name="20% - 輔色2 2 2 3 3 3 3 2 6 2" xfId="17943"/>
    <cellStyle name="20% - 輔色2 2 2 3 3 3 3 2 6 2 2" xfId="30019"/>
    <cellStyle name="20% - 輔色2 2 2 3 3 3 3 2 6 3" xfId="23995"/>
    <cellStyle name="20% - 輔色2 2 2 3 3 3 3 2 7" xfId="14931"/>
    <cellStyle name="20% - 輔色2 2 2 3 3 3 3 2 7 2" xfId="27007"/>
    <cellStyle name="20% - 輔色2 2 2 3 3 3 3 2 8" xfId="20983"/>
    <cellStyle name="20% - 輔色2 2 2 3 3 3 3 3" xfId="3964"/>
    <cellStyle name="20% - 輔色2 2 2 3 3 3 3 4" xfId="5423"/>
    <cellStyle name="20% - 輔色2 2 2 3 3 3 3 4 2" xfId="12707"/>
    <cellStyle name="20% - 輔色2 2 2 3 3 3 3 4 2 2" xfId="18731"/>
    <cellStyle name="20% - 輔色2 2 2 3 3 3 3 4 2 2 2" xfId="30807"/>
    <cellStyle name="20% - 輔色2 2 2 3 3 3 3 4 2 3" xfId="24783"/>
    <cellStyle name="20% - 輔色2 2 2 3 3 3 3 4 3" xfId="15719"/>
    <cellStyle name="20% - 輔色2 2 2 3 3 3 3 4 3 2" xfId="27795"/>
    <cellStyle name="20% - 輔色2 2 2 3 3 3 3 4 4" xfId="21771"/>
    <cellStyle name="20% - 輔色2 2 2 3 3 3 3 5" xfId="7874"/>
    <cellStyle name="20% - 輔色2 2 2 3 3 3 3 6" xfId="7047"/>
    <cellStyle name="20% - 輔色2 2 2 3 3 3 3 7" xfId="11207"/>
    <cellStyle name="20% - 輔色2 2 2 3 3 3 3 7 2" xfId="17231"/>
    <cellStyle name="20% - 輔色2 2 2 3 3 3 3 7 2 2" xfId="29307"/>
    <cellStyle name="20% - 輔色2 2 2 3 3 3 3 7 3" xfId="23283"/>
    <cellStyle name="20% - 輔色2 2 2 3 3 3 3 8" xfId="14219"/>
    <cellStyle name="20% - 輔色2 2 2 3 3 3 3 8 2" xfId="26295"/>
    <cellStyle name="20% - 輔色2 2 2 3 3 3 3 9" xfId="20271"/>
    <cellStyle name="20% - 輔色2 2 2 3 3 3 4" xfId="1317"/>
    <cellStyle name="20% - 輔色2 2 2 3 3 3 4 2" xfId="1921"/>
    <cellStyle name="20% - 輔色2 2 2 3 3 3 4 2 2" xfId="3966"/>
    <cellStyle name="20% - 輔色2 2 2 3 3 3 4 2 3" xfId="5823"/>
    <cellStyle name="20% - 輔色2 2 2 3 3 3 4 2 3 2" xfId="13107"/>
    <cellStyle name="20% - 輔色2 2 2 3 3 3 4 2 3 2 2" xfId="19131"/>
    <cellStyle name="20% - 輔色2 2 2 3 3 3 4 2 3 2 2 2" xfId="31207"/>
    <cellStyle name="20% - 輔色2 2 2 3 3 3 4 2 3 2 3" xfId="25183"/>
    <cellStyle name="20% - 輔色2 2 2 3 3 3 4 2 3 3" xfId="16119"/>
    <cellStyle name="20% - 輔色2 2 2 3 3 3 4 2 3 3 2" xfId="28195"/>
    <cellStyle name="20% - 輔色2 2 2 3 3 3 4 2 3 4" xfId="22171"/>
    <cellStyle name="20% - 輔色2 2 2 3 3 3 4 2 4" xfId="7877"/>
    <cellStyle name="20% - 輔色2 2 2 3 3 3 4 2 5" xfId="7041"/>
    <cellStyle name="20% - 輔色2 2 2 3 3 3 4 2 6" xfId="11607"/>
    <cellStyle name="20% - 輔色2 2 2 3 3 3 4 2 6 2" xfId="17631"/>
    <cellStyle name="20% - 輔色2 2 2 3 3 3 4 2 6 2 2" xfId="29707"/>
    <cellStyle name="20% - 輔色2 2 2 3 3 3 4 2 6 3" xfId="23683"/>
    <cellStyle name="20% - 輔色2 2 2 3 3 3 4 2 7" xfId="14619"/>
    <cellStyle name="20% - 輔色2 2 2 3 3 3 4 2 7 2" xfId="26695"/>
    <cellStyle name="20% - 輔色2 2 2 3 3 3 4 2 8" xfId="20671"/>
    <cellStyle name="20% - 輔色2 2 2 3 3 3 4 3" xfId="7042"/>
    <cellStyle name="20% - 輔色2 2 2 3 3 3 5" xfId="2728"/>
    <cellStyle name="20% - 輔色2 2 2 3 3 3 5 2" xfId="3967"/>
    <cellStyle name="20% - 輔色2 2 2 3 3 3 5 3" xfId="7040"/>
    <cellStyle name="20% - 輔色2 2 2 3 3 3 6" xfId="2590"/>
    <cellStyle name="20% - 輔色2 2 2 3 3 3 6 2" xfId="3968"/>
    <cellStyle name="20% - 輔色2 2 2 3 3 3 6 3" xfId="7038"/>
    <cellStyle name="20% - 輔色2 2 2 3 3 3 7" xfId="1645"/>
    <cellStyle name="20% - 輔色2 2 2 3 3 3 7 2" xfId="3969"/>
    <cellStyle name="20% - 輔色2 2 2 3 3 3 7 3" xfId="5548"/>
    <cellStyle name="20% - 輔色2 2 2 3 3 3 7 3 2" xfId="12832"/>
    <cellStyle name="20% - 輔色2 2 2 3 3 3 7 3 2 2" xfId="18856"/>
    <cellStyle name="20% - 輔色2 2 2 3 3 3 7 3 2 2 2" xfId="30932"/>
    <cellStyle name="20% - 輔色2 2 2 3 3 3 7 3 2 3" xfId="24908"/>
    <cellStyle name="20% - 輔色2 2 2 3 3 3 7 3 3" xfId="15844"/>
    <cellStyle name="20% - 輔色2 2 2 3 3 3 7 3 3 2" xfId="27920"/>
    <cellStyle name="20% - 輔色2 2 2 3 3 3 7 3 4" xfId="21896"/>
    <cellStyle name="20% - 輔色2 2 2 3 3 3 7 4" xfId="7880"/>
    <cellStyle name="20% - 輔色2 2 2 3 3 3 7 5" xfId="7037"/>
    <cellStyle name="20% - 輔色2 2 2 3 3 3 7 6" xfId="11332"/>
    <cellStyle name="20% - 輔色2 2 2 3 3 3 7 6 2" xfId="17356"/>
    <cellStyle name="20% - 輔色2 2 2 3 3 3 7 6 2 2" xfId="29432"/>
    <cellStyle name="20% - 輔色2 2 2 3 3 3 7 6 3" xfId="23408"/>
    <cellStyle name="20% - 輔色2 2 2 3 3 3 7 7" xfId="14344"/>
    <cellStyle name="20% - 輔色2 2 2 3 3 3 7 7 2" xfId="26420"/>
    <cellStyle name="20% - 輔色2 2 2 3 3 3 7 8" xfId="20396"/>
    <cellStyle name="20% - 輔色2 2 2 3 3 3 8" xfId="5123"/>
    <cellStyle name="20% - 輔色2 2 2 3 3 3 8 2" xfId="12407"/>
    <cellStyle name="20% - 輔色2 2 2 3 3 3 8 2 2" xfId="18431"/>
    <cellStyle name="20% - 輔色2 2 2 3 3 3 8 2 2 2" xfId="30507"/>
    <cellStyle name="20% - 輔色2 2 2 3 3 3 8 2 3" xfId="24483"/>
    <cellStyle name="20% - 輔色2 2 2 3 3 3 8 3" xfId="15419"/>
    <cellStyle name="20% - 輔色2 2 2 3 3 3 8 3 2" xfId="27495"/>
    <cellStyle name="20% - 輔色2 2 2 3 3 3 8 4" xfId="21471"/>
    <cellStyle name="20% - 輔色2 2 2 3 3 3 9" xfId="7051"/>
    <cellStyle name="20% - 輔色2 2 2 3 3 4" xfId="884"/>
    <cellStyle name="20% - 輔色2 2 2 3 3 4 2" xfId="2020"/>
    <cellStyle name="20% - 輔色2 2 2 3 3 4 2 2" xfId="3971"/>
    <cellStyle name="20% - 輔色2 2 2 3 3 4 2 3" xfId="5922"/>
    <cellStyle name="20% - 輔色2 2 2 3 3 4 2 3 2" xfId="13206"/>
    <cellStyle name="20% - 輔色2 2 2 3 3 4 2 3 2 2" xfId="19230"/>
    <cellStyle name="20% - 輔色2 2 2 3 3 4 2 3 2 2 2" xfId="31306"/>
    <cellStyle name="20% - 輔色2 2 2 3 3 4 2 3 2 3" xfId="25282"/>
    <cellStyle name="20% - 輔色2 2 2 3 3 4 2 3 3" xfId="16218"/>
    <cellStyle name="20% - 輔色2 2 2 3 3 4 2 3 3 2" xfId="28294"/>
    <cellStyle name="20% - 輔色2 2 2 3 3 4 2 3 4" xfId="22270"/>
    <cellStyle name="20% - 輔色2 2 2 3 3 4 2 4" xfId="7882"/>
    <cellStyle name="20% - 輔色2 2 2 3 3 4 2 5" xfId="7031"/>
    <cellStyle name="20% - 輔色2 2 2 3 3 4 2 6" xfId="11706"/>
    <cellStyle name="20% - 輔色2 2 2 3 3 4 2 6 2" xfId="17730"/>
    <cellStyle name="20% - 輔色2 2 2 3 3 4 2 6 2 2" xfId="29806"/>
    <cellStyle name="20% - 輔色2 2 2 3 3 4 2 6 3" xfId="23782"/>
    <cellStyle name="20% - 輔色2 2 2 3 3 4 2 7" xfId="14718"/>
    <cellStyle name="20% - 輔色2 2 2 3 3 4 2 7 2" xfId="26794"/>
    <cellStyle name="20% - 輔色2 2 2 3 3 4 2 8" xfId="20770"/>
    <cellStyle name="20% - 輔色2 2 2 3 3 4 3" xfId="3970"/>
    <cellStyle name="20% - 輔色2 2 2 3 3 4 4" xfId="5273"/>
    <cellStyle name="20% - 輔色2 2 2 3 3 4 4 2" xfId="12557"/>
    <cellStyle name="20% - 輔色2 2 2 3 3 4 4 2 2" xfId="18581"/>
    <cellStyle name="20% - 輔色2 2 2 3 3 4 4 2 2 2" xfId="30657"/>
    <cellStyle name="20% - 輔色2 2 2 3 3 4 4 2 3" xfId="24633"/>
    <cellStyle name="20% - 輔色2 2 2 3 3 4 4 3" xfId="15569"/>
    <cellStyle name="20% - 輔色2 2 2 3 3 4 4 3 2" xfId="27645"/>
    <cellStyle name="20% - 輔色2 2 2 3 3 4 4 4" xfId="21621"/>
    <cellStyle name="20% - 輔色2 2 2 3 3 4 5" xfId="7881"/>
    <cellStyle name="20% - 輔色2 2 2 3 3 4 6" xfId="7032"/>
    <cellStyle name="20% - 輔色2 2 2 3 3 4 7" xfId="11057"/>
    <cellStyle name="20% - 輔色2 2 2 3 3 4 7 2" xfId="17081"/>
    <cellStyle name="20% - 輔色2 2 2 3 3 4 7 2 2" xfId="29157"/>
    <cellStyle name="20% - 輔色2 2 2 3 3 4 7 3" xfId="23133"/>
    <cellStyle name="20% - 輔色2 2 2 3 3 4 8" xfId="14069"/>
    <cellStyle name="20% - 輔色2 2 2 3 3 4 8 2" xfId="26145"/>
    <cellStyle name="20% - 輔色2 2 2 3 3 4 9" xfId="20121"/>
    <cellStyle name="20% - 輔色2 2 2 3 3 5" xfId="2377"/>
    <cellStyle name="20% - 輔色2 2 2 3 3 5 2" xfId="3972"/>
    <cellStyle name="20% - 輔色2 2 2 3 3 5 3" xfId="6279"/>
    <cellStyle name="20% - 輔色2 2 2 3 3 5 3 2" xfId="13563"/>
    <cellStyle name="20% - 輔色2 2 2 3 3 5 3 2 2" xfId="19587"/>
    <cellStyle name="20% - 輔色2 2 2 3 3 5 3 2 2 2" xfId="31663"/>
    <cellStyle name="20% - 輔色2 2 2 3 3 5 3 2 3" xfId="25639"/>
    <cellStyle name="20% - 輔色2 2 2 3 3 5 3 3" xfId="16575"/>
    <cellStyle name="20% - 輔色2 2 2 3 3 5 3 3 2" xfId="28651"/>
    <cellStyle name="20% - 輔色2 2 2 3 3 5 3 4" xfId="22627"/>
    <cellStyle name="20% - 輔色2 2 2 3 3 5 4" xfId="7883"/>
    <cellStyle name="20% - 輔色2 2 2 3 3 5 5" xfId="7029"/>
    <cellStyle name="20% - 輔色2 2 2 3 3 5 6" xfId="12063"/>
    <cellStyle name="20% - 輔色2 2 2 3 3 5 6 2" xfId="18087"/>
    <cellStyle name="20% - 輔色2 2 2 3 3 5 6 2 2" xfId="30163"/>
    <cellStyle name="20% - 輔色2 2 2 3 3 5 6 3" xfId="24139"/>
    <cellStyle name="20% - 輔色2 2 2 3 3 5 7" xfId="15075"/>
    <cellStyle name="20% - 輔色2 2 2 3 3 5 7 2" xfId="27151"/>
    <cellStyle name="20% - 輔色2 2 2 3 3 5 8" xfId="21127"/>
    <cellStyle name="20% - 輔色2 2 2 3 3 6" xfId="2726"/>
    <cellStyle name="20% - 輔色2 2 2 3 3 6 2" xfId="3973"/>
    <cellStyle name="20% - 輔色2 2 2 3 3 6 3" xfId="7026"/>
    <cellStyle name="20% - 輔色2 2 2 3 3 7" xfId="2593"/>
    <cellStyle name="20% - 輔色2 2 2 3 3 7 2" xfId="3974"/>
    <cellStyle name="20% - 輔色2 2 2 3 3 7 3" xfId="7025"/>
    <cellStyle name="20% - 輔色2 2 2 3 3 8" xfId="1795"/>
    <cellStyle name="20% - 輔色2 2 2 3 3 8 2" xfId="3975"/>
    <cellStyle name="20% - 輔色2 2 2 3 3 8 3" xfId="5698"/>
    <cellStyle name="20% - 輔色2 2 2 3 3 8 3 2" xfId="12982"/>
    <cellStyle name="20% - 輔色2 2 2 3 3 8 3 2 2" xfId="19006"/>
    <cellStyle name="20% - 輔色2 2 2 3 3 8 3 2 2 2" xfId="31082"/>
    <cellStyle name="20% - 輔色2 2 2 3 3 8 3 2 3" xfId="25058"/>
    <cellStyle name="20% - 輔色2 2 2 3 3 8 3 3" xfId="15994"/>
    <cellStyle name="20% - 輔色2 2 2 3 3 8 3 3 2" xfId="28070"/>
    <cellStyle name="20% - 輔色2 2 2 3 3 8 3 4" xfId="22046"/>
    <cellStyle name="20% - 輔色2 2 2 3 3 8 4" xfId="7886"/>
    <cellStyle name="20% - 輔色2 2 2 3 3 8 5" xfId="7024"/>
    <cellStyle name="20% - 輔色2 2 2 3 3 8 6" xfId="11482"/>
    <cellStyle name="20% - 輔色2 2 2 3 3 8 6 2" xfId="17506"/>
    <cellStyle name="20% - 輔色2 2 2 3 3 8 6 2 2" xfId="29582"/>
    <cellStyle name="20% - 輔色2 2 2 3 3 8 6 3" xfId="23558"/>
    <cellStyle name="20% - 輔色2 2 2 3 3 8 7" xfId="14494"/>
    <cellStyle name="20% - 輔色2 2 2 3 3 8 7 2" xfId="26570"/>
    <cellStyle name="20% - 輔色2 2 2 3 3 8 8" xfId="20546"/>
    <cellStyle name="20% - 輔色2 2 2 3 3 9" xfId="4973"/>
    <cellStyle name="20% - 輔色2 2 2 3 3 9 2" xfId="12257"/>
    <cellStyle name="20% - 輔色2 2 2 3 3 9 2 2" xfId="18281"/>
    <cellStyle name="20% - 輔色2 2 2 3 3 9 2 2 2" xfId="30357"/>
    <cellStyle name="20% - 輔色2 2 2 3 3 9 2 3" xfId="24333"/>
    <cellStyle name="20% - 輔色2 2 2 3 3 9 3" xfId="15269"/>
    <cellStyle name="20% - 輔色2 2 2 3 3 9 3 2" xfId="27345"/>
    <cellStyle name="20% - 輔色2 2 2 3 3 9 4" xfId="21321"/>
    <cellStyle name="20% - 輔色2 2 2 3 4" xfId="204"/>
    <cellStyle name="20% - 輔色2 2 2 3 4 10" xfId="7023"/>
    <cellStyle name="20% - 輔色2 2 2 3 4 11" xfId="10780"/>
    <cellStyle name="20% - 輔色2 2 2 3 4 11 2" xfId="16804"/>
    <cellStyle name="20% - 輔色2 2 2 3 4 11 2 2" xfId="28880"/>
    <cellStyle name="20% - 輔色2 2 2 3 4 11 3" xfId="22856"/>
    <cellStyle name="20% - 輔色2 2 2 3 4 12" xfId="13792"/>
    <cellStyle name="20% - 輔色2 2 2 3 4 12 2" xfId="25868"/>
    <cellStyle name="20% - 輔色2 2 2 3 4 13" xfId="19844"/>
    <cellStyle name="20% - 輔色2 2 2 3 4 2" xfId="294"/>
    <cellStyle name="20% - 輔色2 2 2 3 4 2 2" xfId="596"/>
    <cellStyle name="20% - 輔色2 2 2 3 4 2 2 2" xfId="1319"/>
    <cellStyle name="20% - 輔色2 2 2 3 4 2 2 2 2" xfId="7020"/>
    <cellStyle name="20% - 輔色2 2 2 3 4 2 2 3" xfId="7021"/>
    <cellStyle name="20% - 輔色2 2 2 3 4 2 3" xfId="7022"/>
    <cellStyle name="20% - 輔色2 2 2 3 4 3" xfId="455"/>
    <cellStyle name="20% - 輔色2 2 2 3 4 3 10" xfId="10930"/>
    <cellStyle name="20% - 輔色2 2 2 3 4 3 10 2" xfId="16954"/>
    <cellStyle name="20% - 輔色2 2 2 3 4 3 10 2 2" xfId="29030"/>
    <cellStyle name="20% - 輔色2 2 2 3 4 3 10 3" xfId="23006"/>
    <cellStyle name="20% - 輔色2 2 2 3 4 3 11" xfId="13942"/>
    <cellStyle name="20% - 輔色2 2 2 3 4 3 11 2" xfId="26018"/>
    <cellStyle name="20% - 輔色2 2 2 3 4 3 12" xfId="19994"/>
    <cellStyle name="20% - 輔色2 2 2 3 4 3 2" xfId="723"/>
    <cellStyle name="20% - 輔色2 2 2 3 4 3 2 2" xfId="1321"/>
    <cellStyle name="20% - 輔色2 2 2 3 4 3 2 2 2" xfId="7012"/>
    <cellStyle name="20% - 輔色2 2 2 3 4 3 2 3" xfId="7017"/>
    <cellStyle name="20% - 輔色2 2 2 3 4 3 3" xfId="1057"/>
    <cellStyle name="20% - 輔色2 2 2 3 4 3 3 2" xfId="2256"/>
    <cellStyle name="20% - 輔色2 2 2 3 4 3 3 2 2" xfId="3977"/>
    <cellStyle name="20% - 輔色2 2 2 3 4 3 3 2 3" xfId="6158"/>
    <cellStyle name="20% - 輔色2 2 2 3 4 3 3 2 3 2" xfId="13442"/>
    <cellStyle name="20% - 輔色2 2 2 3 4 3 3 2 3 2 2" xfId="19466"/>
    <cellStyle name="20% - 輔色2 2 2 3 4 3 3 2 3 2 2 2" xfId="31542"/>
    <cellStyle name="20% - 輔色2 2 2 3 4 3 3 2 3 2 3" xfId="25518"/>
    <cellStyle name="20% - 輔色2 2 2 3 4 3 3 2 3 3" xfId="16454"/>
    <cellStyle name="20% - 輔色2 2 2 3 4 3 3 2 3 3 2" xfId="28530"/>
    <cellStyle name="20% - 輔色2 2 2 3 4 3 3 2 3 4" xfId="22506"/>
    <cellStyle name="20% - 輔色2 2 2 3 4 3 3 2 4" xfId="7895"/>
    <cellStyle name="20% - 輔色2 2 2 3 4 3 3 2 5" xfId="7009"/>
    <cellStyle name="20% - 輔色2 2 2 3 4 3 3 2 6" xfId="11942"/>
    <cellStyle name="20% - 輔色2 2 2 3 4 3 3 2 6 2" xfId="17966"/>
    <cellStyle name="20% - 輔色2 2 2 3 4 3 3 2 6 2 2" xfId="30042"/>
    <cellStyle name="20% - 輔色2 2 2 3 4 3 3 2 6 3" xfId="24018"/>
    <cellStyle name="20% - 輔色2 2 2 3 4 3 3 2 7" xfId="14954"/>
    <cellStyle name="20% - 輔色2 2 2 3 4 3 3 2 7 2" xfId="27030"/>
    <cellStyle name="20% - 輔色2 2 2 3 4 3 3 2 8" xfId="21006"/>
    <cellStyle name="20% - 輔色2 2 2 3 4 3 3 3" xfId="3976"/>
    <cellStyle name="20% - 輔色2 2 2 3 4 3 3 4" xfId="5446"/>
    <cellStyle name="20% - 輔色2 2 2 3 4 3 3 4 2" xfId="12730"/>
    <cellStyle name="20% - 輔色2 2 2 3 4 3 3 4 2 2" xfId="18754"/>
    <cellStyle name="20% - 輔色2 2 2 3 4 3 3 4 2 2 2" xfId="30830"/>
    <cellStyle name="20% - 輔色2 2 2 3 4 3 3 4 2 3" xfId="24806"/>
    <cellStyle name="20% - 輔色2 2 2 3 4 3 3 4 3" xfId="15742"/>
    <cellStyle name="20% - 輔色2 2 2 3 4 3 3 4 3 2" xfId="27818"/>
    <cellStyle name="20% - 輔色2 2 2 3 4 3 3 4 4" xfId="21794"/>
    <cellStyle name="20% - 輔色2 2 2 3 4 3 3 5" xfId="7894"/>
    <cellStyle name="20% - 輔色2 2 2 3 4 3 3 6" xfId="7011"/>
    <cellStyle name="20% - 輔色2 2 2 3 4 3 3 7" xfId="11230"/>
    <cellStyle name="20% - 輔色2 2 2 3 4 3 3 7 2" xfId="17254"/>
    <cellStyle name="20% - 輔色2 2 2 3 4 3 3 7 2 2" xfId="29330"/>
    <cellStyle name="20% - 輔色2 2 2 3 4 3 3 7 3" xfId="23306"/>
    <cellStyle name="20% - 輔色2 2 2 3 4 3 3 8" xfId="14242"/>
    <cellStyle name="20% - 輔色2 2 2 3 4 3 3 8 2" xfId="26318"/>
    <cellStyle name="20% - 輔色2 2 2 3 4 3 3 9" xfId="20294"/>
    <cellStyle name="20% - 輔色2 2 2 3 4 3 4" xfId="1320"/>
    <cellStyle name="20% - 輔色2 2 2 3 4 3 4 2" xfId="2092"/>
    <cellStyle name="20% - 輔色2 2 2 3 4 3 4 2 2" xfId="3978"/>
    <cellStyle name="20% - 輔色2 2 2 3 4 3 4 2 3" xfId="5994"/>
    <cellStyle name="20% - 輔色2 2 2 3 4 3 4 2 3 2" xfId="13278"/>
    <cellStyle name="20% - 輔色2 2 2 3 4 3 4 2 3 2 2" xfId="19302"/>
    <cellStyle name="20% - 輔色2 2 2 3 4 3 4 2 3 2 2 2" xfId="31378"/>
    <cellStyle name="20% - 輔色2 2 2 3 4 3 4 2 3 2 3" xfId="25354"/>
    <cellStyle name="20% - 輔色2 2 2 3 4 3 4 2 3 3" xfId="16290"/>
    <cellStyle name="20% - 輔色2 2 2 3 4 3 4 2 3 3 2" xfId="28366"/>
    <cellStyle name="20% - 輔色2 2 2 3 4 3 4 2 3 4" xfId="22342"/>
    <cellStyle name="20% - 輔色2 2 2 3 4 3 4 2 4" xfId="7897"/>
    <cellStyle name="20% - 輔色2 2 2 3 4 3 4 2 5" xfId="7005"/>
    <cellStyle name="20% - 輔色2 2 2 3 4 3 4 2 6" xfId="11778"/>
    <cellStyle name="20% - 輔色2 2 2 3 4 3 4 2 6 2" xfId="17802"/>
    <cellStyle name="20% - 輔色2 2 2 3 4 3 4 2 6 2 2" xfId="29878"/>
    <cellStyle name="20% - 輔色2 2 2 3 4 3 4 2 6 3" xfId="23854"/>
    <cellStyle name="20% - 輔色2 2 2 3 4 3 4 2 7" xfId="14790"/>
    <cellStyle name="20% - 輔色2 2 2 3 4 3 4 2 7 2" xfId="26866"/>
    <cellStyle name="20% - 輔色2 2 2 3 4 3 4 2 8" xfId="20842"/>
    <cellStyle name="20% - 輔色2 2 2 3 4 3 4 3" xfId="7006"/>
    <cellStyle name="20% - 輔色2 2 2 3 4 3 5" xfId="2731"/>
    <cellStyle name="20% - 輔色2 2 2 3 4 3 5 2" xfId="3979"/>
    <cellStyle name="20% - 輔色2 2 2 3 4 3 5 3" xfId="7004"/>
    <cellStyle name="20% - 輔色2 2 2 3 4 3 6" xfId="2585"/>
    <cellStyle name="20% - 輔色2 2 2 3 4 3 6 2" xfId="3980"/>
    <cellStyle name="20% - 輔色2 2 2 3 4 3 6 3" xfId="7003"/>
    <cellStyle name="20% - 輔色2 2 2 3 4 3 7" xfId="1622"/>
    <cellStyle name="20% - 輔色2 2 2 3 4 3 7 2" xfId="3981"/>
    <cellStyle name="20% - 輔色2 2 2 3 4 3 7 3" xfId="5525"/>
    <cellStyle name="20% - 輔色2 2 2 3 4 3 7 3 2" xfId="12809"/>
    <cellStyle name="20% - 輔色2 2 2 3 4 3 7 3 2 2" xfId="18833"/>
    <cellStyle name="20% - 輔色2 2 2 3 4 3 7 3 2 2 2" xfId="30909"/>
    <cellStyle name="20% - 輔色2 2 2 3 4 3 7 3 2 3" xfId="24885"/>
    <cellStyle name="20% - 輔色2 2 2 3 4 3 7 3 3" xfId="15821"/>
    <cellStyle name="20% - 輔色2 2 2 3 4 3 7 3 3 2" xfId="27897"/>
    <cellStyle name="20% - 輔色2 2 2 3 4 3 7 3 4" xfId="21873"/>
    <cellStyle name="20% - 輔色2 2 2 3 4 3 7 4" xfId="7900"/>
    <cellStyle name="20% - 輔色2 2 2 3 4 3 7 5" xfId="7002"/>
    <cellStyle name="20% - 輔色2 2 2 3 4 3 7 6" xfId="11309"/>
    <cellStyle name="20% - 輔色2 2 2 3 4 3 7 6 2" xfId="17333"/>
    <cellStyle name="20% - 輔色2 2 2 3 4 3 7 6 2 2" xfId="29409"/>
    <cellStyle name="20% - 輔色2 2 2 3 4 3 7 6 3" xfId="23385"/>
    <cellStyle name="20% - 輔色2 2 2 3 4 3 7 7" xfId="14321"/>
    <cellStyle name="20% - 輔色2 2 2 3 4 3 7 7 2" xfId="26397"/>
    <cellStyle name="20% - 輔色2 2 2 3 4 3 7 8" xfId="20373"/>
    <cellStyle name="20% - 輔色2 2 2 3 4 3 8" xfId="5146"/>
    <cellStyle name="20% - 輔色2 2 2 3 4 3 8 2" xfId="12430"/>
    <cellStyle name="20% - 輔色2 2 2 3 4 3 8 2 2" xfId="18454"/>
    <cellStyle name="20% - 輔色2 2 2 3 4 3 8 2 2 2" xfId="30530"/>
    <cellStyle name="20% - 輔色2 2 2 3 4 3 8 2 3" xfId="24506"/>
    <cellStyle name="20% - 輔色2 2 2 3 4 3 8 3" xfId="15442"/>
    <cellStyle name="20% - 輔色2 2 2 3 4 3 8 3 2" xfId="27518"/>
    <cellStyle name="20% - 輔色2 2 2 3 4 3 8 4" xfId="21494"/>
    <cellStyle name="20% - 輔色2 2 2 3 4 3 9" xfId="7018"/>
    <cellStyle name="20% - 輔色2 2 2 3 4 4" xfId="907"/>
    <cellStyle name="20% - 輔色2 2 2 3 4 4 2" xfId="2043"/>
    <cellStyle name="20% - 輔色2 2 2 3 4 4 2 2" xfId="3983"/>
    <cellStyle name="20% - 輔色2 2 2 3 4 4 2 3" xfId="5945"/>
    <cellStyle name="20% - 輔色2 2 2 3 4 4 2 3 2" xfId="13229"/>
    <cellStyle name="20% - 輔色2 2 2 3 4 4 2 3 2 2" xfId="19253"/>
    <cellStyle name="20% - 輔色2 2 2 3 4 4 2 3 2 2 2" xfId="31329"/>
    <cellStyle name="20% - 輔色2 2 2 3 4 4 2 3 2 3" xfId="25305"/>
    <cellStyle name="20% - 輔色2 2 2 3 4 4 2 3 3" xfId="16241"/>
    <cellStyle name="20% - 輔色2 2 2 3 4 4 2 3 3 2" xfId="28317"/>
    <cellStyle name="20% - 輔色2 2 2 3 4 4 2 3 4" xfId="22293"/>
    <cellStyle name="20% - 輔色2 2 2 3 4 4 2 4" xfId="7902"/>
    <cellStyle name="20% - 輔色2 2 2 3 4 4 2 5" xfId="7000"/>
    <cellStyle name="20% - 輔色2 2 2 3 4 4 2 6" xfId="11729"/>
    <cellStyle name="20% - 輔色2 2 2 3 4 4 2 6 2" xfId="17753"/>
    <cellStyle name="20% - 輔色2 2 2 3 4 4 2 6 2 2" xfId="29829"/>
    <cellStyle name="20% - 輔色2 2 2 3 4 4 2 6 3" xfId="23805"/>
    <cellStyle name="20% - 輔色2 2 2 3 4 4 2 7" xfId="14741"/>
    <cellStyle name="20% - 輔色2 2 2 3 4 4 2 7 2" xfId="26817"/>
    <cellStyle name="20% - 輔色2 2 2 3 4 4 2 8" xfId="20793"/>
    <cellStyle name="20% - 輔色2 2 2 3 4 4 3" xfId="3982"/>
    <cellStyle name="20% - 輔色2 2 2 3 4 4 4" xfId="5296"/>
    <cellStyle name="20% - 輔色2 2 2 3 4 4 4 2" xfId="12580"/>
    <cellStyle name="20% - 輔色2 2 2 3 4 4 4 2 2" xfId="18604"/>
    <cellStyle name="20% - 輔色2 2 2 3 4 4 4 2 2 2" xfId="30680"/>
    <cellStyle name="20% - 輔色2 2 2 3 4 4 4 2 3" xfId="24656"/>
    <cellStyle name="20% - 輔色2 2 2 3 4 4 4 3" xfId="15592"/>
    <cellStyle name="20% - 輔色2 2 2 3 4 4 4 3 2" xfId="27668"/>
    <cellStyle name="20% - 輔色2 2 2 3 4 4 4 4" xfId="21644"/>
    <cellStyle name="20% - 輔色2 2 2 3 4 4 5" xfId="7901"/>
    <cellStyle name="20% - 輔色2 2 2 3 4 4 6" xfId="7001"/>
    <cellStyle name="20% - 輔色2 2 2 3 4 4 7" xfId="11080"/>
    <cellStyle name="20% - 輔色2 2 2 3 4 4 7 2" xfId="17104"/>
    <cellStyle name="20% - 輔色2 2 2 3 4 4 7 2 2" xfId="29180"/>
    <cellStyle name="20% - 輔色2 2 2 3 4 4 7 3" xfId="23156"/>
    <cellStyle name="20% - 輔色2 2 2 3 4 4 8" xfId="14092"/>
    <cellStyle name="20% - 輔色2 2 2 3 4 4 8 2" xfId="26168"/>
    <cellStyle name="20% - 輔色2 2 2 3 4 4 9" xfId="20144"/>
    <cellStyle name="20% - 輔色2 2 2 3 4 5" xfId="1974"/>
    <cellStyle name="20% - 輔色2 2 2 3 4 5 2" xfId="3984"/>
    <cellStyle name="20% - 輔色2 2 2 3 4 5 3" xfId="5876"/>
    <cellStyle name="20% - 輔色2 2 2 3 4 5 3 2" xfId="13160"/>
    <cellStyle name="20% - 輔色2 2 2 3 4 5 3 2 2" xfId="19184"/>
    <cellStyle name="20% - 輔色2 2 2 3 4 5 3 2 2 2" xfId="31260"/>
    <cellStyle name="20% - 輔色2 2 2 3 4 5 3 2 3" xfId="25236"/>
    <cellStyle name="20% - 輔色2 2 2 3 4 5 3 3" xfId="16172"/>
    <cellStyle name="20% - 輔色2 2 2 3 4 5 3 3 2" xfId="28248"/>
    <cellStyle name="20% - 輔色2 2 2 3 4 5 3 4" xfId="22224"/>
    <cellStyle name="20% - 輔色2 2 2 3 4 5 4" xfId="7903"/>
    <cellStyle name="20% - 輔色2 2 2 3 4 5 5" xfId="6999"/>
    <cellStyle name="20% - 輔色2 2 2 3 4 5 6" xfId="11660"/>
    <cellStyle name="20% - 輔色2 2 2 3 4 5 6 2" xfId="17684"/>
    <cellStyle name="20% - 輔色2 2 2 3 4 5 6 2 2" xfId="29760"/>
    <cellStyle name="20% - 輔色2 2 2 3 4 5 6 3" xfId="23736"/>
    <cellStyle name="20% - 輔色2 2 2 3 4 5 7" xfId="14672"/>
    <cellStyle name="20% - 輔色2 2 2 3 4 5 7 2" xfId="26748"/>
    <cellStyle name="20% - 輔色2 2 2 3 4 5 8" xfId="20724"/>
    <cellStyle name="20% - 輔色2 2 2 3 4 6" xfId="2729"/>
    <cellStyle name="20% - 輔色2 2 2 3 4 6 2" xfId="3985"/>
    <cellStyle name="20% - 輔色2 2 2 3 4 6 3" xfId="6997"/>
    <cellStyle name="20% - 輔色2 2 2 3 4 7" xfId="2588"/>
    <cellStyle name="20% - 輔色2 2 2 3 4 7 2" xfId="3986"/>
    <cellStyle name="20% - 輔色2 2 2 3 4 7 3" xfId="6996"/>
    <cellStyle name="20% - 輔色2 2 2 3 4 8" xfId="1772"/>
    <cellStyle name="20% - 輔色2 2 2 3 4 8 2" xfId="3987"/>
    <cellStyle name="20% - 輔色2 2 2 3 4 8 3" xfId="5675"/>
    <cellStyle name="20% - 輔色2 2 2 3 4 8 3 2" xfId="12959"/>
    <cellStyle name="20% - 輔色2 2 2 3 4 8 3 2 2" xfId="18983"/>
    <cellStyle name="20% - 輔色2 2 2 3 4 8 3 2 2 2" xfId="31059"/>
    <cellStyle name="20% - 輔色2 2 2 3 4 8 3 2 3" xfId="25035"/>
    <cellStyle name="20% - 輔色2 2 2 3 4 8 3 3" xfId="15971"/>
    <cellStyle name="20% - 輔色2 2 2 3 4 8 3 3 2" xfId="28047"/>
    <cellStyle name="20% - 輔色2 2 2 3 4 8 3 4" xfId="22023"/>
    <cellStyle name="20% - 輔色2 2 2 3 4 8 4" xfId="7906"/>
    <cellStyle name="20% - 輔色2 2 2 3 4 8 5" xfId="6995"/>
    <cellStyle name="20% - 輔色2 2 2 3 4 8 6" xfId="11459"/>
    <cellStyle name="20% - 輔色2 2 2 3 4 8 6 2" xfId="17483"/>
    <cellStyle name="20% - 輔色2 2 2 3 4 8 6 2 2" xfId="29559"/>
    <cellStyle name="20% - 輔色2 2 2 3 4 8 6 3" xfId="23535"/>
    <cellStyle name="20% - 輔色2 2 2 3 4 8 7" xfId="14471"/>
    <cellStyle name="20% - 輔色2 2 2 3 4 8 7 2" xfId="26547"/>
    <cellStyle name="20% - 輔色2 2 2 3 4 8 8" xfId="20523"/>
    <cellStyle name="20% - 輔色2 2 2 3 4 9" xfId="4996"/>
    <cellStyle name="20% - 輔色2 2 2 3 4 9 2" xfId="12280"/>
    <cellStyle name="20% - 輔色2 2 2 3 4 9 2 2" xfId="18304"/>
    <cellStyle name="20% - 輔色2 2 2 3 4 9 2 2 2" xfId="30380"/>
    <cellStyle name="20% - 輔色2 2 2 3 4 9 2 3" xfId="24356"/>
    <cellStyle name="20% - 輔色2 2 2 3 4 9 3" xfId="15292"/>
    <cellStyle name="20% - 輔色2 2 2 3 4 9 3 2" xfId="27368"/>
    <cellStyle name="20% - 輔色2 2 2 3 4 9 4" xfId="21344"/>
    <cellStyle name="20% - 輔色2 2 2 3 5" xfId="354"/>
    <cellStyle name="20% - 輔色2 2 2 3 5 10" xfId="10829"/>
    <cellStyle name="20% - 輔色2 2 2 3 5 10 2" xfId="16853"/>
    <cellStyle name="20% - 輔色2 2 2 3 5 10 2 2" xfId="28929"/>
    <cellStyle name="20% - 輔色2 2 2 3 5 10 3" xfId="22905"/>
    <cellStyle name="20% - 輔色2 2 2 3 5 11" xfId="13841"/>
    <cellStyle name="20% - 輔色2 2 2 3 5 11 2" xfId="25917"/>
    <cellStyle name="20% - 輔色2 2 2 3 5 12" xfId="19893"/>
    <cellStyle name="20% - 輔色2 2 2 3 5 2" xfId="593"/>
    <cellStyle name="20% - 輔色2 2 2 3 5 2 2" xfId="1323"/>
    <cellStyle name="20% - 輔色2 2 2 3 5 2 2 2" xfId="6988"/>
    <cellStyle name="20% - 輔色2 2 2 3 5 2 3" xfId="6990"/>
    <cellStyle name="20% - 輔色2 2 2 3 5 3" xfId="956"/>
    <cellStyle name="20% - 輔色2 2 2 3 5 3 2" xfId="2155"/>
    <cellStyle name="20% - 輔色2 2 2 3 5 3 2 2" xfId="3989"/>
    <cellStyle name="20% - 輔色2 2 2 3 5 3 2 3" xfId="6057"/>
    <cellStyle name="20% - 輔色2 2 2 3 5 3 2 3 2" xfId="13341"/>
    <cellStyle name="20% - 輔色2 2 2 3 5 3 2 3 2 2" xfId="19365"/>
    <cellStyle name="20% - 輔色2 2 2 3 5 3 2 3 2 2 2" xfId="31441"/>
    <cellStyle name="20% - 輔色2 2 2 3 5 3 2 3 2 3" xfId="25417"/>
    <cellStyle name="20% - 輔色2 2 2 3 5 3 2 3 3" xfId="16353"/>
    <cellStyle name="20% - 輔色2 2 2 3 5 3 2 3 3 2" xfId="28429"/>
    <cellStyle name="20% - 輔色2 2 2 3 5 3 2 3 4" xfId="22405"/>
    <cellStyle name="20% - 輔色2 2 2 3 5 3 2 4" xfId="7911"/>
    <cellStyle name="20% - 輔色2 2 2 3 5 3 2 5" xfId="6985"/>
    <cellStyle name="20% - 輔色2 2 2 3 5 3 2 6" xfId="11841"/>
    <cellStyle name="20% - 輔色2 2 2 3 5 3 2 6 2" xfId="17865"/>
    <cellStyle name="20% - 輔色2 2 2 3 5 3 2 6 2 2" xfId="29941"/>
    <cellStyle name="20% - 輔色2 2 2 3 5 3 2 6 3" xfId="23917"/>
    <cellStyle name="20% - 輔色2 2 2 3 5 3 2 7" xfId="14853"/>
    <cellStyle name="20% - 輔色2 2 2 3 5 3 2 7 2" xfId="26929"/>
    <cellStyle name="20% - 輔色2 2 2 3 5 3 2 8" xfId="20905"/>
    <cellStyle name="20% - 輔色2 2 2 3 5 3 3" xfId="3988"/>
    <cellStyle name="20% - 輔色2 2 2 3 5 3 4" xfId="5345"/>
    <cellStyle name="20% - 輔色2 2 2 3 5 3 4 2" xfId="12629"/>
    <cellStyle name="20% - 輔色2 2 2 3 5 3 4 2 2" xfId="18653"/>
    <cellStyle name="20% - 輔色2 2 2 3 5 3 4 2 2 2" xfId="30729"/>
    <cellStyle name="20% - 輔色2 2 2 3 5 3 4 2 3" xfId="24705"/>
    <cellStyle name="20% - 輔色2 2 2 3 5 3 4 3" xfId="15641"/>
    <cellStyle name="20% - 輔色2 2 2 3 5 3 4 3 2" xfId="27717"/>
    <cellStyle name="20% - 輔色2 2 2 3 5 3 4 4" xfId="21693"/>
    <cellStyle name="20% - 輔色2 2 2 3 5 3 5" xfId="7910"/>
    <cellStyle name="20% - 輔色2 2 2 3 5 3 6" xfId="6987"/>
    <cellStyle name="20% - 輔色2 2 2 3 5 3 7" xfId="11129"/>
    <cellStyle name="20% - 輔色2 2 2 3 5 3 7 2" xfId="17153"/>
    <cellStyle name="20% - 輔色2 2 2 3 5 3 7 2 2" xfId="29229"/>
    <cellStyle name="20% - 輔色2 2 2 3 5 3 7 3" xfId="23205"/>
    <cellStyle name="20% - 輔色2 2 2 3 5 3 8" xfId="14141"/>
    <cellStyle name="20% - 輔色2 2 2 3 5 3 8 2" xfId="26217"/>
    <cellStyle name="20% - 輔色2 2 2 3 5 3 9" xfId="20193"/>
    <cellStyle name="20% - 輔色2 2 2 3 5 4" xfId="1322"/>
    <cellStyle name="20% - 輔色2 2 2 3 5 4 2" xfId="2344"/>
    <cellStyle name="20% - 輔色2 2 2 3 5 4 2 2" xfId="3990"/>
    <cellStyle name="20% - 輔色2 2 2 3 5 4 2 3" xfId="6246"/>
    <cellStyle name="20% - 輔色2 2 2 3 5 4 2 3 2" xfId="13530"/>
    <cellStyle name="20% - 輔色2 2 2 3 5 4 2 3 2 2" xfId="19554"/>
    <cellStyle name="20% - 輔色2 2 2 3 5 4 2 3 2 2 2" xfId="31630"/>
    <cellStyle name="20% - 輔色2 2 2 3 5 4 2 3 2 3" xfId="25606"/>
    <cellStyle name="20% - 輔色2 2 2 3 5 4 2 3 3" xfId="16542"/>
    <cellStyle name="20% - 輔色2 2 2 3 5 4 2 3 3 2" xfId="28618"/>
    <cellStyle name="20% - 輔色2 2 2 3 5 4 2 3 4" xfId="22594"/>
    <cellStyle name="20% - 輔色2 2 2 3 5 4 2 4" xfId="7913"/>
    <cellStyle name="20% - 輔色2 2 2 3 5 4 2 5" xfId="6981"/>
    <cellStyle name="20% - 輔色2 2 2 3 5 4 2 6" xfId="12030"/>
    <cellStyle name="20% - 輔色2 2 2 3 5 4 2 6 2" xfId="18054"/>
    <cellStyle name="20% - 輔色2 2 2 3 5 4 2 6 2 2" xfId="30130"/>
    <cellStyle name="20% - 輔色2 2 2 3 5 4 2 6 3" xfId="24106"/>
    <cellStyle name="20% - 輔色2 2 2 3 5 4 2 7" xfId="15042"/>
    <cellStyle name="20% - 輔色2 2 2 3 5 4 2 7 2" xfId="27118"/>
    <cellStyle name="20% - 輔色2 2 2 3 5 4 2 8" xfId="21094"/>
    <cellStyle name="20% - 輔色2 2 2 3 5 4 3" xfId="6982"/>
    <cellStyle name="20% - 輔色2 2 2 3 5 5" xfId="2732"/>
    <cellStyle name="20% - 輔色2 2 2 3 5 5 2" xfId="3991"/>
    <cellStyle name="20% - 輔色2 2 2 3 5 5 3" xfId="6980"/>
    <cellStyle name="20% - 輔色2 2 2 3 5 6" xfId="2583"/>
    <cellStyle name="20% - 輔色2 2 2 3 5 6 2" xfId="3992"/>
    <cellStyle name="20% - 輔色2 2 2 3 5 6 3" xfId="6978"/>
    <cellStyle name="20% - 輔色2 2 2 3 5 7" xfId="1723"/>
    <cellStyle name="20% - 輔色2 2 2 3 5 7 2" xfId="3993"/>
    <cellStyle name="20% - 輔色2 2 2 3 5 7 3" xfId="5626"/>
    <cellStyle name="20% - 輔色2 2 2 3 5 7 3 2" xfId="12910"/>
    <cellStyle name="20% - 輔色2 2 2 3 5 7 3 2 2" xfId="18934"/>
    <cellStyle name="20% - 輔色2 2 2 3 5 7 3 2 2 2" xfId="31010"/>
    <cellStyle name="20% - 輔色2 2 2 3 5 7 3 2 3" xfId="24986"/>
    <cellStyle name="20% - 輔色2 2 2 3 5 7 3 3" xfId="15922"/>
    <cellStyle name="20% - 輔色2 2 2 3 5 7 3 3 2" xfId="27998"/>
    <cellStyle name="20% - 輔色2 2 2 3 5 7 3 4" xfId="21974"/>
    <cellStyle name="20% - 輔色2 2 2 3 5 7 4" xfId="7916"/>
    <cellStyle name="20% - 輔色2 2 2 3 5 7 5" xfId="6977"/>
    <cellStyle name="20% - 輔色2 2 2 3 5 7 6" xfId="11410"/>
    <cellStyle name="20% - 輔色2 2 2 3 5 7 6 2" xfId="17434"/>
    <cellStyle name="20% - 輔色2 2 2 3 5 7 6 2 2" xfId="29510"/>
    <cellStyle name="20% - 輔色2 2 2 3 5 7 6 3" xfId="23486"/>
    <cellStyle name="20% - 輔色2 2 2 3 5 7 7" xfId="14422"/>
    <cellStyle name="20% - 輔色2 2 2 3 5 7 7 2" xfId="26498"/>
    <cellStyle name="20% - 輔色2 2 2 3 5 7 8" xfId="20474"/>
    <cellStyle name="20% - 輔色2 2 2 3 5 8" xfId="5045"/>
    <cellStyle name="20% - 輔色2 2 2 3 5 8 2" xfId="12329"/>
    <cellStyle name="20% - 輔色2 2 2 3 5 8 2 2" xfId="18353"/>
    <cellStyle name="20% - 輔色2 2 2 3 5 8 2 2 2" xfId="30429"/>
    <cellStyle name="20% - 輔色2 2 2 3 5 8 2 3" xfId="24405"/>
    <cellStyle name="20% - 輔色2 2 2 3 5 8 3" xfId="15341"/>
    <cellStyle name="20% - 輔色2 2 2 3 5 8 3 2" xfId="27417"/>
    <cellStyle name="20% - 輔色2 2 2 3 5 8 4" xfId="21393"/>
    <cellStyle name="20% - 輔色2 2 2 3 5 9" xfId="6991"/>
    <cellStyle name="20% - 輔色2 2 2 3 6" xfId="721"/>
    <cellStyle name="20% - 輔色2 2 2 3 6 2" xfId="1324"/>
    <cellStyle name="20% - 輔色2 2 2 3 6 2 2" xfId="6971"/>
    <cellStyle name="20% - 輔色2 2 2 3 6 3" xfId="6972"/>
    <cellStyle name="20% - 輔色2 2 2 3 7" xfId="806"/>
    <cellStyle name="20% - 輔色2 2 2 3 7 2" xfId="1897"/>
    <cellStyle name="20% - 輔色2 2 2 3 7 2 2" xfId="3995"/>
    <cellStyle name="20% - 輔色2 2 2 3 7 2 3" xfId="5799"/>
    <cellStyle name="20% - 輔色2 2 2 3 7 2 3 2" xfId="13083"/>
    <cellStyle name="20% - 輔色2 2 2 3 7 2 3 2 2" xfId="19107"/>
    <cellStyle name="20% - 輔色2 2 2 3 7 2 3 2 2 2" xfId="31183"/>
    <cellStyle name="20% - 輔色2 2 2 3 7 2 3 2 3" xfId="25159"/>
    <cellStyle name="20% - 輔色2 2 2 3 7 2 3 3" xfId="16095"/>
    <cellStyle name="20% - 輔色2 2 2 3 7 2 3 3 2" xfId="28171"/>
    <cellStyle name="20% - 輔色2 2 2 3 7 2 3 4" xfId="22147"/>
    <cellStyle name="20% - 輔色2 2 2 3 7 2 4" xfId="7920"/>
    <cellStyle name="20% - 輔色2 2 2 3 7 2 5" xfId="6966"/>
    <cellStyle name="20% - 輔色2 2 2 3 7 2 6" xfId="11583"/>
    <cellStyle name="20% - 輔色2 2 2 3 7 2 6 2" xfId="17607"/>
    <cellStyle name="20% - 輔色2 2 2 3 7 2 6 2 2" xfId="29683"/>
    <cellStyle name="20% - 輔色2 2 2 3 7 2 6 3" xfId="23659"/>
    <cellStyle name="20% - 輔色2 2 2 3 7 2 7" xfId="14595"/>
    <cellStyle name="20% - 輔色2 2 2 3 7 2 7 2" xfId="26671"/>
    <cellStyle name="20% - 輔色2 2 2 3 7 2 8" xfId="20647"/>
    <cellStyle name="20% - 輔色2 2 2 3 7 3" xfId="3994"/>
    <cellStyle name="20% - 輔色2 2 2 3 7 4" xfId="5195"/>
    <cellStyle name="20% - 輔色2 2 2 3 7 4 2" xfId="12479"/>
    <cellStyle name="20% - 輔色2 2 2 3 7 4 2 2" xfId="18503"/>
    <cellStyle name="20% - 輔色2 2 2 3 7 4 2 2 2" xfId="30579"/>
    <cellStyle name="20% - 輔色2 2 2 3 7 4 2 3" xfId="24555"/>
    <cellStyle name="20% - 輔色2 2 2 3 7 4 3" xfId="15491"/>
    <cellStyle name="20% - 輔色2 2 2 3 7 4 3 2" xfId="27567"/>
    <cellStyle name="20% - 輔色2 2 2 3 7 4 4" xfId="21543"/>
    <cellStyle name="20% - 輔色2 2 2 3 7 5" xfId="7919"/>
    <cellStyle name="20% - 輔色2 2 2 3 7 6" xfId="6969"/>
    <cellStyle name="20% - 輔色2 2 2 3 7 7" xfId="10979"/>
    <cellStyle name="20% - 輔色2 2 2 3 7 7 2" xfId="17003"/>
    <cellStyle name="20% - 輔色2 2 2 3 7 7 2 2" xfId="29079"/>
    <cellStyle name="20% - 輔色2 2 2 3 7 7 3" xfId="23055"/>
    <cellStyle name="20% - 輔色2 2 2 3 7 8" xfId="13991"/>
    <cellStyle name="20% - 輔色2 2 2 3 7 8 2" xfId="26067"/>
    <cellStyle name="20% - 輔色2 2 2 3 7 9" xfId="20043"/>
    <cellStyle name="20% - 輔色2 2 2 3 8" xfId="1988"/>
    <cellStyle name="20% - 輔色2 2 2 3 8 2" xfId="3996"/>
    <cellStyle name="20% - 輔色2 2 2 3 8 3" xfId="5890"/>
    <cellStyle name="20% - 輔色2 2 2 3 8 3 2" xfId="13174"/>
    <cellStyle name="20% - 輔色2 2 2 3 8 3 2 2" xfId="19198"/>
    <cellStyle name="20% - 輔色2 2 2 3 8 3 2 2 2" xfId="31274"/>
    <cellStyle name="20% - 輔色2 2 2 3 8 3 2 3" xfId="25250"/>
    <cellStyle name="20% - 輔色2 2 2 3 8 3 3" xfId="16186"/>
    <cellStyle name="20% - 輔色2 2 2 3 8 3 3 2" xfId="28262"/>
    <cellStyle name="20% - 輔色2 2 2 3 8 3 4" xfId="22238"/>
    <cellStyle name="20% - 輔色2 2 2 3 8 4" xfId="7921"/>
    <cellStyle name="20% - 輔色2 2 2 3 8 5" xfId="6965"/>
    <cellStyle name="20% - 輔色2 2 2 3 8 6" xfId="11674"/>
    <cellStyle name="20% - 輔色2 2 2 3 8 6 2" xfId="17698"/>
    <cellStyle name="20% - 輔色2 2 2 3 8 6 2 2" xfId="29774"/>
    <cellStyle name="20% - 輔色2 2 2 3 8 6 3" xfId="23750"/>
    <cellStyle name="20% - 輔色2 2 2 3 8 7" xfId="14686"/>
    <cellStyle name="20% - 輔色2 2 2 3 8 7 2" xfId="26762"/>
    <cellStyle name="20% - 輔色2 2 2 3 8 8" xfId="20738"/>
    <cellStyle name="20% - 輔色2 2 2 3 9" xfId="2725"/>
    <cellStyle name="20% - 輔色2 2 2 3 9 2" xfId="3997"/>
    <cellStyle name="20% - 輔色2 2 2 3 9 3" xfId="6964"/>
    <cellStyle name="20% - 輔色2 2 2 30" xfId="196"/>
    <cellStyle name="20% - 輔色2 2 2 30 10" xfId="6963"/>
    <cellStyle name="20% - 輔色2 2 2 30 11" xfId="10772"/>
    <cellStyle name="20% - 輔色2 2 2 30 11 2" xfId="16796"/>
    <cellStyle name="20% - 輔色2 2 2 30 11 2 2" xfId="28872"/>
    <cellStyle name="20% - 輔色2 2 2 30 11 3" xfId="22848"/>
    <cellStyle name="20% - 輔色2 2 2 30 12" xfId="13784"/>
    <cellStyle name="20% - 輔色2 2 2 30 12 2" xfId="25860"/>
    <cellStyle name="20% - 輔色2 2 2 30 13" xfId="19836"/>
    <cellStyle name="20% - 輔色2 2 2 30 2" xfId="295"/>
    <cellStyle name="20% - 輔色2 2 2 30 2 2" xfId="597"/>
    <cellStyle name="20% - 輔色2 2 2 30 2 2 2" xfId="1325"/>
    <cellStyle name="20% - 輔色2 2 2 30 2 2 2 2" xfId="6960"/>
    <cellStyle name="20% - 輔色2 2 2 30 2 2 3" xfId="6961"/>
    <cellStyle name="20% - 輔色2 2 2 30 2 3" xfId="6962"/>
    <cellStyle name="20% - 輔色2 2 2 30 3" xfId="447"/>
    <cellStyle name="20% - 輔色2 2 2 30 3 10" xfId="10922"/>
    <cellStyle name="20% - 輔色2 2 2 30 3 10 2" xfId="16946"/>
    <cellStyle name="20% - 輔色2 2 2 30 3 10 2 2" xfId="29022"/>
    <cellStyle name="20% - 輔色2 2 2 30 3 10 3" xfId="22998"/>
    <cellStyle name="20% - 輔色2 2 2 30 3 11" xfId="13934"/>
    <cellStyle name="20% - 輔色2 2 2 30 3 11 2" xfId="26010"/>
    <cellStyle name="20% - 輔色2 2 2 30 3 12" xfId="19986"/>
    <cellStyle name="20% - 輔色2 2 2 30 3 2" xfId="724"/>
    <cellStyle name="20% - 輔色2 2 2 30 3 2 2" xfId="1327"/>
    <cellStyle name="20% - 輔色2 2 2 30 3 2 2 2" xfId="6952"/>
    <cellStyle name="20% - 輔色2 2 2 30 3 2 3" xfId="6957"/>
    <cellStyle name="20% - 輔色2 2 2 30 3 3" xfId="1049"/>
    <cellStyle name="20% - 輔色2 2 2 30 3 3 2" xfId="2248"/>
    <cellStyle name="20% - 輔色2 2 2 30 3 3 2 2" xfId="3999"/>
    <cellStyle name="20% - 輔色2 2 2 30 3 3 2 3" xfId="6150"/>
    <cellStyle name="20% - 輔色2 2 2 30 3 3 2 3 2" xfId="13434"/>
    <cellStyle name="20% - 輔色2 2 2 30 3 3 2 3 2 2" xfId="19458"/>
    <cellStyle name="20% - 輔色2 2 2 30 3 3 2 3 2 2 2" xfId="31534"/>
    <cellStyle name="20% - 輔色2 2 2 30 3 3 2 3 2 3" xfId="25510"/>
    <cellStyle name="20% - 輔色2 2 2 30 3 3 2 3 3" xfId="16446"/>
    <cellStyle name="20% - 輔色2 2 2 30 3 3 2 3 3 2" xfId="28522"/>
    <cellStyle name="20% - 輔色2 2 2 30 3 3 2 3 4" xfId="22498"/>
    <cellStyle name="20% - 輔色2 2 2 30 3 3 2 4" xfId="7931"/>
    <cellStyle name="20% - 輔色2 2 2 30 3 3 2 5" xfId="6949"/>
    <cellStyle name="20% - 輔色2 2 2 30 3 3 2 6" xfId="11934"/>
    <cellStyle name="20% - 輔色2 2 2 30 3 3 2 6 2" xfId="17958"/>
    <cellStyle name="20% - 輔色2 2 2 30 3 3 2 6 2 2" xfId="30034"/>
    <cellStyle name="20% - 輔色2 2 2 30 3 3 2 6 3" xfId="24010"/>
    <cellStyle name="20% - 輔色2 2 2 30 3 3 2 7" xfId="14946"/>
    <cellStyle name="20% - 輔色2 2 2 30 3 3 2 7 2" xfId="27022"/>
    <cellStyle name="20% - 輔色2 2 2 30 3 3 2 8" xfId="20998"/>
    <cellStyle name="20% - 輔色2 2 2 30 3 3 3" xfId="3998"/>
    <cellStyle name="20% - 輔色2 2 2 30 3 3 4" xfId="5438"/>
    <cellStyle name="20% - 輔色2 2 2 30 3 3 4 2" xfId="12722"/>
    <cellStyle name="20% - 輔色2 2 2 30 3 3 4 2 2" xfId="18746"/>
    <cellStyle name="20% - 輔色2 2 2 30 3 3 4 2 2 2" xfId="30822"/>
    <cellStyle name="20% - 輔色2 2 2 30 3 3 4 2 3" xfId="24798"/>
    <cellStyle name="20% - 輔色2 2 2 30 3 3 4 3" xfId="15734"/>
    <cellStyle name="20% - 輔色2 2 2 30 3 3 4 3 2" xfId="27810"/>
    <cellStyle name="20% - 輔色2 2 2 30 3 3 4 4" xfId="21786"/>
    <cellStyle name="20% - 輔色2 2 2 30 3 3 5" xfId="7930"/>
    <cellStyle name="20% - 輔色2 2 2 30 3 3 6" xfId="6951"/>
    <cellStyle name="20% - 輔色2 2 2 30 3 3 7" xfId="11222"/>
    <cellStyle name="20% - 輔色2 2 2 30 3 3 7 2" xfId="17246"/>
    <cellStyle name="20% - 輔色2 2 2 30 3 3 7 2 2" xfId="29322"/>
    <cellStyle name="20% - 輔色2 2 2 30 3 3 7 3" xfId="23298"/>
    <cellStyle name="20% - 輔色2 2 2 30 3 3 8" xfId="14234"/>
    <cellStyle name="20% - 輔色2 2 2 30 3 3 8 2" xfId="26310"/>
    <cellStyle name="20% - 輔色2 2 2 30 3 3 9" xfId="20286"/>
    <cellStyle name="20% - 輔色2 2 2 30 3 4" xfId="1326"/>
    <cellStyle name="20% - 輔色2 2 2 30 3 4 2" xfId="2419"/>
    <cellStyle name="20% - 輔色2 2 2 30 3 4 2 2" xfId="4000"/>
    <cellStyle name="20% - 輔色2 2 2 30 3 4 2 3" xfId="6321"/>
    <cellStyle name="20% - 輔色2 2 2 30 3 4 2 3 2" xfId="13605"/>
    <cellStyle name="20% - 輔色2 2 2 30 3 4 2 3 2 2" xfId="19629"/>
    <cellStyle name="20% - 輔色2 2 2 30 3 4 2 3 2 2 2" xfId="31705"/>
    <cellStyle name="20% - 輔色2 2 2 30 3 4 2 3 2 3" xfId="25681"/>
    <cellStyle name="20% - 輔色2 2 2 30 3 4 2 3 3" xfId="16617"/>
    <cellStyle name="20% - 輔色2 2 2 30 3 4 2 3 3 2" xfId="28693"/>
    <cellStyle name="20% - 輔色2 2 2 30 3 4 2 3 4" xfId="22669"/>
    <cellStyle name="20% - 輔色2 2 2 30 3 4 2 4" xfId="7933"/>
    <cellStyle name="20% - 輔色2 2 2 30 3 4 2 5" xfId="6945"/>
    <cellStyle name="20% - 輔色2 2 2 30 3 4 2 6" xfId="12105"/>
    <cellStyle name="20% - 輔色2 2 2 30 3 4 2 6 2" xfId="18129"/>
    <cellStyle name="20% - 輔色2 2 2 30 3 4 2 6 2 2" xfId="30205"/>
    <cellStyle name="20% - 輔色2 2 2 30 3 4 2 6 3" xfId="24181"/>
    <cellStyle name="20% - 輔色2 2 2 30 3 4 2 7" xfId="15117"/>
    <cellStyle name="20% - 輔色2 2 2 30 3 4 2 7 2" xfId="27193"/>
    <cellStyle name="20% - 輔色2 2 2 30 3 4 2 8" xfId="21169"/>
    <cellStyle name="20% - 輔色2 2 2 30 3 4 3" xfId="6946"/>
    <cellStyle name="20% - 輔色2 2 2 30 3 5" xfId="2736"/>
    <cellStyle name="20% - 輔色2 2 2 30 3 5 2" xfId="4001"/>
    <cellStyle name="20% - 輔色2 2 2 30 3 5 3" xfId="6944"/>
    <cellStyle name="20% - 輔色2 2 2 30 3 6" xfId="2577"/>
    <cellStyle name="20% - 輔色2 2 2 30 3 6 2" xfId="4002"/>
    <cellStyle name="20% - 輔色2 2 2 30 3 6 3" xfId="6943"/>
    <cellStyle name="20% - 輔色2 2 2 30 3 7" xfId="1630"/>
    <cellStyle name="20% - 輔色2 2 2 30 3 7 2" xfId="4003"/>
    <cellStyle name="20% - 輔色2 2 2 30 3 7 3" xfId="5533"/>
    <cellStyle name="20% - 輔色2 2 2 30 3 7 3 2" xfId="12817"/>
    <cellStyle name="20% - 輔色2 2 2 30 3 7 3 2 2" xfId="18841"/>
    <cellStyle name="20% - 輔色2 2 2 30 3 7 3 2 2 2" xfId="30917"/>
    <cellStyle name="20% - 輔色2 2 2 30 3 7 3 2 3" xfId="24893"/>
    <cellStyle name="20% - 輔色2 2 2 30 3 7 3 3" xfId="15829"/>
    <cellStyle name="20% - 輔色2 2 2 30 3 7 3 3 2" xfId="27905"/>
    <cellStyle name="20% - 輔色2 2 2 30 3 7 3 4" xfId="21881"/>
    <cellStyle name="20% - 輔色2 2 2 30 3 7 4" xfId="7936"/>
    <cellStyle name="20% - 輔色2 2 2 30 3 7 5" xfId="6942"/>
    <cellStyle name="20% - 輔色2 2 2 30 3 7 6" xfId="11317"/>
    <cellStyle name="20% - 輔色2 2 2 30 3 7 6 2" xfId="17341"/>
    <cellStyle name="20% - 輔色2 2 2 30 3 7 6 2 2" xfId="29417"/>
    <cellStyle name="20% - 輔色2 2 2 30 3 7 6 3" xfId="23393"/>
    <cellStyle name="20% - 輔色2 2 2 30 3 7 7" xfId="14329"/>
    <cellStyle name="20% - 輔色2 2 2 30 3 7 7 2" xfId="26405"/>
    <cellStyle name="20% - 輔色2 2 2 30 3 7 8" xfId="20381"/>
    <cellStyle name="20% - 輔色2 2 2 30 3 8" xfId="5138"/>
    <cellStyle name="20% - 輔色2 2 2 30 3 8 2" xfId="12422"/>
    <cellStyle name="20% - 輔色2 2 2 30 3 8 2 2" xfId="18446"/>
    <cellStyle name="20% - 輔色2 2 2 30 3 8 2 2 2" xfId="30522"/>
    <cellStyle name="20% - 輔色2 2 2 30 3 8 2 3" xfId="24498"/>
    <cellStyle name="20% - 輔色2 2 2 30 3 8 3" xfId="15434"/>
    <cellStyle name="20% - 輔色2 2 2 30 3 8 3 2" xfId="27510"/>
    <cellStyle name="20% - 輔色2 2 2 30 3 8 4" xfId="21486"/>
    <cellStyle name="20% - 輔色2 2 2 30 3 9" xfId="6958"/>
    <cellStyle name="20% - 輔色2 2 2 30 4" xfId="899"/>
    <cellStyle name="20% - 輔色2 2 2 30 4 2" xfId="2035"/>
    <cellStyle name="20% - 輔色2 2 2 30 4 2 2" xfId="4005"/>
    <cellStyle name="20% - 輔色2 2 2 30 4 2 3" xfId="5937"/>
    <cellStyle name="20% - 輔色2 2 2 30 4 2 3 2" xfId="13221"/>
    <cellStyle name="20% - 輔色2 2 2 30 4 2 3 2 2" xfId="19245"/>
    <cellStyle name="20% - 輔色2 2 2 30 4 2 3 2 2 2" xfId="31321"/>
    <cellStyle name="20% - 輔色2 2 2 30 4 2 3 2 3" xfId="25297"/>
    <cellStyle name="20% - 輔色2 2 2 30 4 2 3 3" xfId="16233"/>
    <cellStyle name="20% - 輔色2 2 2 30 4 2 3 3 2" xfId="28309"/>
    <cellStyle name="20% - 輔色2 2 2 30 4 2 3 4" xfId="22285"/>
    <cellStyle name="20% - 輔色2 2 2 30 4 2 4" xfId="7938"/>
    <cellStyle name="20% - 輔色2 2 2 30 4 2 5" xfId="6940"/>
    <cellStyle name="20% - 輔色2 2 2 30 4 2 6" xfId="11721"/>
    <cellStyle name="20% - 輔色2 2 2 30 4 2 6 2" xfId="17745"/>
    <cellStyle name="20% - 輔色2 2 2 30 4 2 6 2 2" xfId="29821"/>
    <cellStyle name="20% - 輔色2 2 2 30 4 2 6 3" xfId="23797"/>
    <cellStyle name="20% - 輔色2 2 2 30 4 2 7" xfId="14733"/>
    <cellStyle name="20% - 輔色2 2 2 30 4 2 7 2" xfId="26809"/>
    <cellStyle name="20% - 輔色2 2 2 30 4 2 8" xfId="20785"/>
    <cellStyle name="20% - 輔色2 2 2 30 4 3" xfId="4004"/>
    <cellStyle name="20% - 輔色2 2 2 30 4 4" xfId="5288"/>
    <cellStyle name="20% - 輔色2 2 2 30 4 4 2" xfId="12572"/>
    <cellStyle name="20% - 輔色2 2 2 30 4 4 2 2" xfId="18596"/>
    <cellStyle name="20% - 輔色2 2 2 30 4 4 2 2 2" xfId="30672"/>
    <cellStyle name="20% - 輔色2 2 2 30 4 4 2 3" xfId="24648"/>
    <cellStyle name="20% - 輔色2 2 2 30 4 4 3" xfId="15584"/>
    <cellStyle name="20% - 輔色2 2 2 30 4 4 3 2" xfId="27660"/>
    <cellStyle name="20% - 輔色2 2 2 30 4 4 4" xfId="21636"/>
    <cellStyle name="20% - 輔色2 2 2 30 4 5" xfId="7937"/>
    <cellStyle name="20% - 輔色2 2 2 30 4 6" xfId="6941"/>
    <cellStyle name="20% - 輔色2 2 2 30 4 7" xfId="11072"/>
    <cellStyle name="20% - 輔色2 2 2 30 4 7 2" xfId="17096"/>
    <cellStyle name="20% - 輔色2 2 2 30 4 7 2 2" xfId="29172"/>
    <cellStyle name="20% - 輔色2 2 2 30 4 7 3" xfId="23148"/>
    <cellStyle name="20% - 輔色2 2 2 30 4 8" xfId="14084"/>
    <cellStyle name="20% - 輔色2 2 2 30 4 8 2" xfId="26160"/>
    <cellStyle name="20% - 輔色2 2 2 30 4 9" xfId="20136"/>
    <cellStyle name="20% - 輔色2 2 2 30 5" xfId="2451"/>
    <cellStyle name="20% - 輔色2 2 2 30 5 2" xfId="4006"/>
    <cellStyle name="20% - 輔色2 2 2 30 5 3" xfId="6353"/>
    <cellStyle name="20% - 輔色2 2 2 30 5 3 2" xfId="13637"/>
    <cellStyle name="20% - 輔色2 2 2 30 5 3 2 2" xfId="19661"/>
    <cellStyle name="20% - 輔色2 2 2 30 5 3 2 2 2" xfId="31737"/>
    <cellStyle name="20% - 輔色2 2 2 30 5 3 2 3" xfId="25713"/>
    <cellStyle name="20% - 輔色2 2 2 30 5 3 3" xfId="16649"/>
    <cellStyle name="20% - 輔色2 2 2 30 5 3 3 2" xfId="28725"/>
    <cellStyle name="20% - 輔色2 2 2 30 5 3 4" xfId="22701"/>
    <cellStyle name="20% - 輔色2 2 2 30 5 4" xfId="7939"/>
    <cellStyle name="20% - 輔色2 2 2 30 5 5" xfId="6939"/>
    <cellStyle name="20% - 輔色2 2 2 30 5 6" xfId="12137"/>
    <cellStyle name="20% - 輔色2 2 2 30 5 6 2" xfId="18161"/>
    <cellStyle name="20% - 輔色2 2 2 30 5 6 2 2" xfId="30237"/>
    <cellStyle name="20% - 輔色2 2 2 30 5 6 3" xfId="24213"/>
    <cellStyle name="20% - 輔色2 2 2 30 5 7" xfId="15149"/>
    <cellStyle name="20% - 輔色2 2 2 30 5 7 2" xfId="27225"/>
    <cellStyle name="20% - 輔色2 2 2 30 5 8" xfId="21201"/>
    <cellStyle name="20% - 輔色2 2 2 30 6" xfId="2734"/>
    <cellStyle name="20% - 輔色2 2 2 30 6 2" xfId="4007"/>
    <cellStyle name="20% - 輔色2 2 2 30 6 3" xfId="6937"/>
    <cellStyle name="20% - 輔色2 2 2 30 7" xfId="2580"/>
    <cellStyle name="20% - 輔色2 2 2 30 7 2" xfId="4008"/>
    <cellStyle name="20% - 輔色2 2 2 30 7 3" xfId="6936"/>
    <cellStyle name="20% - 輔色2 2 2 30 8" xfId="1780"/>
    <cellStyle name="20% - 輔色2 2 2 30 8 2" xfId="4009"/>
    <cellStyle name="20% - 輔色2 2 2 30 8 3" xfId="5683"/>
    <cellStyle name="20% - 輔色2 2 2 30 8 3 2" xfId="12967"/>
    <cellStyle name="20% - 輔色2 2 2 30 8 3 2 2" xfId="18991"/>
    <cellStyle name="20% - 輔色2 2 2 30 8 3 2 2 2" xfId="31067"/>
    <cellStyle name="20% - 輔色2 2 2 30 8 3 2 3" xfId="25043"/>
    <cellStyle name="20% - 輔色2 2 2 30 8 3 3" xfId="15979"/>
    <cellStyle name="20% - 輔色2 2 2 30 8 3 3 2" xfId="28055"/>
    <cellStyle name="20% - 輔色2 2 2 30 8 3 4" xfId="22031"/>
    <cellStyle name="20% - 輔色2 2 2 30 8 4" xfId="7942"/>
    <cellStyle name="20% - 輔色2 2 2 30 8 5" xfId="6935"/>
    <cellStyle name="20% - 輔色2 2 2 30 8 6" xfId="11467"/>
    <cellStyle name="20% - 輔色2 2 2 30 8 6 2" xfId="17491"/>
    <cellStyle name="20% - 輔色2 2 2 30 8 6 2 2" xfId="29567"/>
    <cellStyle name="20% - 輔色2 2 2 30 8 6 3" xfId="23543"/>
    <cellStyle name="20% - 輔色2 2 2 30 8 7" xfId="14479"/>
    <cellStyle name="20% - 輔色2 2 2 30 8 7 2" xfId="26555"/>
    <cellStyle name="20% - 輔色2 2 2 30 8 8" xfId="20531"/>
    <cellStyle name="20% - 輔色2 2 2 30 9" xfId="4988"/>
    <cellStyle name="20% - 輔色2 2 2 30 9 2" xfId="12272"/>
    <cellStyle name="20% - 輔色2 2 2 30 9 2 2" xfId="18296"/>
    <cellStyle name="20% - 輔色2 2 2 30 9 2 2 2" xfId="30372"/>
    <cellStyle name="20% - 輔色2 2 2 30 9 2 3" xfId="24348"/>
    <cellStyle name="20% - 輔色2 2 2 30 9 3" xfId="15284"/>
    <cellStyle name="20% - 輔色2 2 2 30 9 3 2" xfId="27360"/>
    <cellStyle name="20% - 輔色2 2 2 30 9 4" xfId="21336"/>
    <cellStyle name="20% - 輔色2 2 2 31" xfId="346"/>
    <cellStyle name="20% - 輔色2 2 2 31 10" xfId="10821"/>
    <cellStyle name="20% - 輔色2 2 2 31 10 2" xfId="16845"/>
    <cellStyle name="20% - 輔色2 2 2 31 10 2 2" xfId="28921"/>
    <cellStyle name="20% - 輔色2 2 2 31 10 3" xfId="22897"/>
    <cellStyle name="20% - 輔色2 2 2 31 11" xfId="13833"/>
    <cellStyle name="20% - 輔色2 2 2 31 11 2" xfId="25909"/>
    <cellStyle name="20% - 輔色2 2 2 31 12" xfId="19885"/>
    <cellStyle name="20% - 輔色2 2 2 31 2" xfId="527"/>
    <cellStyle name="20% - 輔色2 2 2 31 2 2" xfId="1329"/>
    <cellStyle name="20% - 輔色2 2 2 31 2 2 2" xfId="6928"/>
    <cellStyle name="20% - 輔色2 2 2 31 2 3" xfId="6930"/>
    <cellStyle name="20% - 輔色2 2 2 31 3" xfId="948"/>
    <cellStyle name="20% - 輔色2 2 2 31 3 2" xfId="2147"/>
    <cellStyle name="20% - 輔色2 2 2 31 3 2 2" xfId="4011"/>
    <cellStyle name="20% - 輔色2 2 2 31 3 2 3" xfId="6049"/>
    <cellStyle name="20% - 輔色2 2 2 31 3 2 3 2" xfId="13333"/>
    <cellStyle name="20% - 輔色2 2 2 31 3 2 3 2 2" xfId="19357"/>
    <cellStyle name="20% - 輔色2 2 2 31 3 2 3 2 2 2" xfId="31433"/>
    <cellStyle name="20% - 輔色2 2 2 31 3 2 3 2 3" xfId="25409"/>
    <cellStyle name="20% - 輔色2 2 2 31 3 2 3 3" xfId="16345"/>
    <cellStyle name="20% - 輔色2 2 2 31 3 2 3 3 2" xfId="28421"/>
    <cellStyle name="20% - 輔色2 2 2 31 3 2 3 4" xfId="22397"/>
    <cellStyle name="20% - 輔色2 2 2 31 3 2 4" xfId="7947"/>
    <cellStyle name="20% - 輔色2 2 2 31 3 2 5" xfId="6925"/>
    <cellStyle name="20% - 輔色2 2 2 31 3 2 6" xfId="11833"/>
    <cellStyle name="20% - 輔色2 2 2 31 3 2 6 2" xfId="17857"/>
    <cellStyle name="20% - 輔色2 2 2 31 3 2 6 2 2" xfId="29933"/>
    <cellStyle name="20% - 輔色2 2 2 31 3 2 6 3" xfId="23909"/>
    <cellStyle name="20% - 輔色2 2 2 31 3 2 7" xfId="14845"/>
    <cellStyle name="20% - 輔色2 2 2 31 3 2 7 2" xfId="26921"/>
    <cellStyle name="20% - 輔色2 2 2 31 3 2 8" xfId="20897"/>
    <cellStyle name="20% - 輔色2 2 2 31 3 3" xfId="4010"/>
    <cellStyle name="20% - 輔色2 2 2 31 3 4" xfId="5337"/>
    <cellStyle name="20% - 輔色2 2 2 31 3 4 2" xfId="12621"/>
    <cellStyle name="20% - 輔色2 2 2 31 3 4 2 2" xfId="18645"/>
    <cellStyle name="20% - 輔色2 2 2 31 3 4 2 2 2" xfId="30721"/>
    <cellStyle name="20% - 輔色2 2 2 31 3 4 2 3" xfId="24697"/>
    <cellStyle name="20% - 輔色2 2 2 31 3 4 3" xfId="15633"/>
    <cellStyle name="20% - 輔色2 2 2 31 3 4 3 2" xfId="27709"/>
    <cellStyle name="20% - 輔色2 2 2 31 3 4 4" xfId="21685"/>
    <cellStyle name="20% - 輔色2 2 2 31 3 5" xfId="7946"/>
    <cellStyle name="20% - 輔色2 2 2 31 3 6" xfId="6927"/>
    <cellStyle name="20% - 輔色2 2 2 31 3 7" xfId="11121"/>
    <cellStyle name="20% - 輔色2 2 2 31 3 7 2" xfId="17145"/>
    <cellStyle name="20% - 輔色2 2 2 31 3 7 2 2" xfId="29221"/>
    <cellStyle name="20% - 輔色2 2 2 31 3 7 3" xfId="23197"/>
    <cellStyle name="20% - 輔色2 2 2 31 3 8" xfId="14133"/>
    <cellStyle name="20% - 輔色2 2 2 31 3 8 2" xfId="26209"/>
    <cellStyle name="20% - 輔色2 2 2 31 3 9" xfId="20185"/>
    <cellStyle name="20% - 輔色2 2 2 31 4" xfId="1328"/>
    <cellStyle name="20% - 輔色2 2 2 31 4 2" xfId="2113"/>
    <cellStyle name="20% - 輔色2 2 2 31 4 2 2" xfId="4012"/>
    <cellStyle name="20% - 輔色2 2 2 31 4 2 3" xfId="6015"/>
    <cellStyle name="20% - 輔色2 2 2 31 4 2 3 2" xfId="13299"/>
    <cellStyle name="20% - 輔色2 2 2 31 4 2 3 2 2" xfId="19323"/>
    <cellStyle name="20% - 輔色2 2 2 31 4 2 3 2 2 2" xfId="31399"/>
    <cellStyle name="20% - 輔色2 2 2 31 4 2 3 2 3" xfId="25375"/>
    <cellStyle name="20% - 輔色2 2 2 31 4 2 3 3" xfId="16311"/>
    <cellStyle name="20% - 輔色2 2 2 31 4 2 3 3 2" xfId="28387"/>
    <cellStyle name="20% - 輔色2 2 2 31 4 2 3 4" xfId="22363"/>
    <cellStyle name="20% - 輔色2 2 2 31 4 2 4" xfId="7949"/>
    <cellStyle name="20% - 輔色2 2 2 31 4 2 5" xfId="6921"/>
    <cellStyle name="20% - 輔色2 2 2 31 4 2 6" xfId="11799"/>
    <cellStyle name="20% - 輔色2 2 2 31 4 2 6 2" xfId="17823"/>
    <cellStyle name="20% - 輔色2 2 2 31 4 2 6 2 2" xfId="29899"/>
    <cellStyle name="20% - 輔色2 2 2 31 4 2 6 3" xfId="23875"/>
    <cellStyle name="20% - 輔色2 2 2 31 4 2 7" xfId="14811"/>
    <cellStyle name="20% - 輔色2 2 2 31 4 2 7 2" xfId="26887"/>
    <cellStyle name="20% - 輔色2 2 2 31 4 2 8" xfId="20863"/>
    <cellStyle name="20% - 輔色2 2 2 31 4 3" xfId="6922"/>
    <cellStyle name="20% - 輔色2 2 2 31 5" xfId="2737"/>
    <cellStyle name="20% - 輔色2 2 2 31 5 2" xfId="4013"/>
    <cellStyle name="20% - 輔色2 2 2 31 5 3" xfId="6920"/>
    <cellStyle name="20% - 輔色2 2 2 31 6" xfId="2574"/>
    <cellStyle name="20% - 輔色2 2 2 31 6 2" xfId="4014"/>
    <cellStyle name="20% - 輔色2 2 2 31 6 3" xfId="6918"/>
    <cellStyle name="20% - 輔色2 2 2 31 7" xfId="1731"/>
    <cellStyle name="20% - 輔色2 2 2 31 7 2" xfId="4015"/>
    <cellStyle name="20% - 輔色2 2 2 31 7 3" xfId="5634"/>
    <cellStyle name="20% - 輔色2 2 2 31 7 3 2" xfId="12918"/>
    <cellStyle name="20% - 輔色2 2 2 31 7 3 2 2" xfId="18942"/>
    <cellStyle name="20% - 輔色2 2 2 31 7 3 2 2 2" xfId="31018"/>
    <cellStyle name="20% - 輔色2 2 2 31 7 3 2 3" xfId="24994"/>
    <cellStyle name="20% - 輔色2 2 2 31 7 3 3" xfId="15930"/>
    <cellStyle name="20% - 輔色2 2 2 31 7 3 3 2" xfId="28006"/>
    <cellStyle name="20% - 輔色2 2 2 31 7 3 4" xfId="21982"/>
    <cellStyle name="20% - 輔色2 2 2 31 7 4" xfId="7952"/>
    <cellStyle name="20% - 輔色2 2 2 31 7 5" xfId="6917"/>
    <cellStyle name="20% - 輔色2 2 2 31 7 6" xfId="11418"/>
    <cellStyle name="20% - 輔色2 2 2 31 7 6 2" xfId="17442"/>
    <cellStyle name="20% - 輔色2 2 2 31 7 6 2 2" xfId="29518"/>
    <cellStyle name="20% - 輔色2 2 2 31 7 6 3" xfId="23494"/>
    <cellStyle name="20% - 輔色2 2 2 31 7 7" xfId="14430"/>
    <cellStyle name="20% - 輔色2 2 2 31 7 7 2" xfId="26506"/>
    <cellStyle name="20% - 輔色2 2 2 31 7 8" xfId="20482"/>
    <cellStyle name="20% - 輔色2 2 2 31 8" xfId="5037"/>
    <cellStyle name="20% - 輔色2 2 2 31 8 2" xfId="12321"/>
    <cellStyle name="20% - 輔色2 2 2 31 8 2 2" xfId="18345"/>
    <cellStyle name="20% - 輔色2 2 2 31 8 2 2 2" xfId="30421"/>
    <cellStyle name="20% - 輔色2 2 2 31 8 2 3" xfId="24397"/>
    <cellStyle name="20% - 輔色2 2 2 31 8 3" xfId="15333"/>
    <cellStyle name="20% - 輔色2 2 2 31 8 3 2" xfId="27409"/>
    <cellStyle name="20% - 輔色2 2 2 31 8 4" xfId="21385"/>
    <cellStyle name="20% - 輔色2 2 2 31 9" xfId="6931"/>
    <cellStyle name="20% - 輔色2 2 2 32" xfId="684"/>
    <cellStyle name="20% - 輔色2 2 2 32 2" xfId="1330"/>
    <cellStyle name="20% - 輔色2 2 2 32 2 2" xfId="6911"/>
    <cellStyle name="20% - 輔色2 2 2 32 3" xfId="6912"/>
    <cellStyle name="20% - 輔色2 2 2 33" xfId="798"/>
    <cellStyle name="20% - 輔色2 2 2 33 2" xfId="1886"/>
    <cellStyle name="20% - 輔色2 2 2 33 2 2" xfId="4017"/>
    <cellStyle name="20% - 輔色2 2 2 33 2 3" xfId="5788"/>
    <cellStyle name="20% - 輔色2 2 2 33 2 3 2" xfId="13072"/>
    <cellStyle name="20% - 輔色2 2 2 33 2 3 2 2" xfId="19096"/>
    <cellStyle name="20% - 輔色2 2 2 33 2 3 2 2 2" xfId="31172"/>
    <cellStyle name="20% - 輔色2 2 2 33 2 3 2 3" xfId="25148"/>
    <cellStyle name="20% - 輔色2 2 2 33 2 3 3" xfId="16084"/>
    <cellStyle name="20% - 輔色2 2 2 33 2 3 3 2" xfId="28160"/>
    <cellStyle name="20% - 輔色2 2 2 33 2 3 4" xfId="22136"/>
    <cellStyle name="20% - 輔色2 2 2 33 2 4" xfId="7956"/>
    <cellStyle name="20% - 輔色2 2 2 33 2 5" xfId="6906"/>
    <cellStyle name="20% - 輔色2 2 2 33 2 6" xfId="11572"/>
    <cellStyle name="20% - 輔色2 2 2 33 2 6 2" xfId="17596"/>
    <cellStyle name="20% - 輔色2 2 2 33 2 6 2 2" xfId="29672"/>
    <cellStyle name="20% - 輔色2 2 2 33 2 6 3" xfId="23648"/>
    <cellStyle name="20% - 輔色2 2 2 33 2 7" xfId="14584"/>
    <cellStyle name="20% - 輔色2 2 2 33 2 7 2" xfId="26660"/>
    <cellStyle name="20% - 輔色2 2 2 33 2 8" xfId="20636"/>
    <cellStyle name="20% - 輔色2 2 2 33 3" xfId="4016"/>
    <cellStyle name="20% - 輔色2 2 2 33 4" xfId="5187"/>
    <cellStyle name="20% - 輔色2 2 2 33 4 2" xfId="12471"/>
    <cellStyle name="20% - 輔色2 2 2 33 4 2 2" xfId="18495"/>
    <cellStyle name="20% - 輔色2 2 2 33 4 2 2 2" xfId="30571"/>
    <cellStyle name="20% - 輔色2 2 2 33 4 2 3" xfId="24547"/>
    <cellStyle name="20% - 輔色2 2 2 33 4 3" xfId="15483"/>
    <cellStyle name="20% - 輔色2 2 2 33 4 3 2" xfId="27559"/>
    <cellStyle name="20% - 輔色2 2 2 33 4 4" xfId="21535"/>
    <cellStyle name="20% - 輔色2 2 2 33 5" xfId="7955"/>
    <cellStyle name="20% - 輔色2 2 2 33 6" xfId="6909"/>
    <cellStyle name="20% - 輔色2 2 2 33 7" xfId="10971"/>
    <cellStyle name="20% - 輔色2 2 2 33 7 2" xfId="16995"/>
    <cellStyle name="20% - 輔色2 2 2 33 7 2 2" xfId="29071"/>
    <cellStyle name="20% - 輔色2 2 2 33 7 3" xfId="23047"/>
    <cellStyle name="20% - 輔色2 2 2 33 8" xfId="13983"/>
    <cellStyle name="20% - 輔色2 2 2 33 8 2" xfId="26059"/>
    <cellStyle name="20% - 輔色2 2 2 33 9" xfId="20035"/>
    <cellStyle name="20% - 輔色2 2 2 34" xfId="1887"/>
    <cellStyle name="20% - 輔色2 2 2 34 2" xfId="4018"/>
    <cellStyle name="20% - 輔色2 2 2 34 3" xfId="5789"/>
    <cellStyle name="20% - 輔色2 2 2 34 3 2" xfId="13073"/>
    <cellStyle name="20% - 輔色2 2 2 34 3 2 2" xfId="19097"/>
    <cellStyle name="20% - 輔色2 2 2 34 3 2 2 2" xfId="31173"/>
    <cellStyle name="20% - 輔色2 2 2 34 3 2 3" xfId="25149"/>
    <cellStyle name="20% - 輔色2 2 2 34 3 3" xfId="16085"/>
    <cellStyle name="20% - 輔色2 2 2 34 3 3 2" xfId="28161"/>
    <cellStyle name="20% - 輔色2 2 2 34 3 4" xfId="22137"/>
    <cellStyle name="20% - 輔色2 2 2 34 4" xfId="7957"/>
    <cellStyle name="20% - 輔色2 2 2 34 5" xfId="6905"/>
    <cellStyle name="20% - 輔色2 2 2 34 6" xfId="11573"/>
    <cellStyle name="20% - 輔色2 2 2 34 6 2" xfId="17597"/>
    <cellStyle name="20% - 輔色2 2 2 34 6 2 2" xfId="29673"/>
    <cellStyle name="20% - 輔色2 2 2 34 6 3" xfId="23649"/>
    <cellStyle name="20% - 輔色2 2 2 34 7" xfId="14585"/>
    <cellStyle name="20% - 輔色2 2 2 34 7 2" xfId="26661"/>
    <cellStyle name="20% - 輔色2 2 2 34 8" xfId="20637"/>
    <cellStyle name="20% - 輔色2 2 2 35" xfId="2555"/>
    <cellStyle name="20% - 輔色2 2 2 35 2" xfId="4019"/>
    <cellStyle name="20% - 輔色2 2 2 35 3" xfId="6904"/>
    <cellStyle name="20% - 輔色2 2 2 36" xfId="2874"/>
    <cellStyle name="20% - 輔色2 2 2 36 2" xfId="4020"/>
    <cellStyle name="20% - 輔色2 2 2 36 3" xfId="6903"/>
    <cellStyle name="20% - 輔色2 2 2 37" xfId="1882"/>
    <cellStyle name="20% - 輔色2 2 2 37 2" xfId="4021"/>
    <cellStyle name="20% - 輔色2 2 2 37 3" xfId="5784"/>
    <cellStyle name="20% - 輔色2 2 2 37 3 2" xfId="13068"/>
    <cellStyle name="20% - 輔色2 2 2 37 3 2 2" xfId="19092"/>
    <cellStyle name="20% - 輔色2 2 2 37 3 2 2 2" xfId="31168"/>
    <cellStyle name="20% - 輔色2 2 2 37 3 2 3" xfId="25144"/>
    <cellStyle name="20% - 輔色2 2 2 37 3 3" xfId="16080"/>
    <cellStyle name="20% - 輔色2 2 2 37 3 3 2" xfId="28156"/>
    <cellStyle name="20% - 輔色2 2 2 37 3 4" xfId="22132"/>
    <cellStyle name="20% - 輔色2 2 2 37 4" xfId="7960"/>
    <cellStyle name="20% - 輔色2 2 2 37 5" xfId="6902"/>
    <cellStyle name="20% - 輔色2 2 2 37 6" xfId="11568"/>
    <cellStyle name="20% - 輔色2 2 2 37 6 2" xfId="17592"/>
    <cellStyle name="20% - 輔色2 2 2 37 6 2 2" xfId="29668"/>
    <cellStyle name="20% - 輔色2 2 2 37 6 3" xfId="23644"/>
    <cellStyle name="20% - 輔色2 2 2 37 7" xfId="14580"/>
    <cellStyle name="20% - 輔色2 2 2 37 7 2" xfId="26656"/>
    <cellStyle name="20% - 輔色2 2 2 37 8" xfId="20632"/>
    <cellStyle name="20% - 輔色2 2 2 38" xfId="4887"/>
    <cellStyle name="20% - 輔色2 2 2 38 2" xfId="12171"/>
    <cellStyle name="20% - 輔色2 2 2 38 2 2" xfId="18195"/>
    <cellStyle name="20% - 輔色2 2 2 38 2 2 2" xfId="30271"/>
    <cellStyle name="20% - 輔色2 2 2 38 2 3" xfId="24247"/>
    <cellStyle name="20% - 輔色2 2 2 38 3" xfId="15183"/>
    <cellStyle name="20% - 輔色2 2 2 38 3 2" xfId="27259"/>
    <cellStyle name="20% - 輔色2 2 2 38 4" xfId="21235"/>
    <cellStyle name="20% - 輔色2 2 2 39" xfId="8807"/>
    <cellStyle name="20% - 輔色2 2 2 4" xfId="50"/>
    <cellStyle name="20% - 輔色2 2 2 4 10" xfId="2571"/>
    <cellStyle name="20% - 輔色2 2 2 4 10 2" xfId="4022"/>
    <cellStyle name="20% - 輔色2 2 2 4 10 3" xfId="6900"/>
    <cellStyle name="20% - 輔色2 2 2 4 11" xfId="1865"/>
    <cellStyle name="20% - 輔色2 2 2 4 11 2" xfId="4023"/>
    <cellStyle name="20% - 輔色2 2 2 4 11 3" xfId="5768"/>
    <cellStyle name="20% - 輔色2 2 2 4 11 3 2" xfId="13052"/>
    <cellStyle name="20% - 輔色2 2 2 4 11 3 2 2" xfId="19076"/>
    <cellStyle name="20% - 輔色2 2 2 4 11 3 2 2 2" xfId="31152"/>
    <cellStyle name="20% - 輔色2 2 2 4 11 3 2 3" xfId="25128"/>
    <cellStyle name="20% - 輔色2 2 2 4 11 3 3" xfId="16064"/>
    <cellStyle name="20% - 輔色2 2 2 4 11 3 3 2" xfId="28140"/>
    <cellStyle name="20% - 輔色2 2 2 4 11 3 4" xfId="22116"/>
    <cellStyle name="20% - 輔色2 2 2 4 11 4" xfId="7963"/>
    <cellStyle name="20% - 輔色2 2 2 4 11 5" xfId="6898"/>
    <cellStyle name="20% - 輔色2 2 2 4 11 6" xfId="11552"/>
    <cellStyle name="20% - 輔色2 2 2 4 11 6 2" xfId="17576"/>
    <cellStyle name="20% - 輔色2 2 2 4 11 6 2 2" xfId="29652"/>
    <cellStyle name="20% - 輔色2 2 2 4 11 6 3" xfId="23628"/>
    <cellStyle name="20% - 輔色2 2 2 4 11 7" xfId="14564"/>
    <cellStyle name="20% - 輔色2 2 2 4 11 7 2" xfId="26640"/>
    <cellStyle name="20% - 輔色2 2 2 4 11 8" xfId="20616"/>
    <cellStyle name="20% - 輔色2 2 2 4 12" xfId="4903"/>
    <cellStyle name="20% - 輔色2 2 2 4 12 2" xfId="12187"/>
    <cellStyle name="20% - 輔色2 2 2 4 12 2 2" xfId="18211"/>
    <cellStyle name="20% - 輔色2 2 2 4 12 2 2 2" xfId="30287"/>
    <cellStyle name="20% - 輔色2 2 2 4 12 2 3" xfId="24263"/>
    <cellStyle name="20% - 輔色2 2 2 4 12 3" xfId="15199"/>
    <cellStyle name="20% - 輔色2 2 2 4 12 3 2" xfId="27275"/>
    <cellStyle name="20% - 輔色2 2 2 4 12 4" xfId="21251"/>
    <cellStyle name="20% - 輔色2 2 2 4 13" xfId="6901"/>
    <cellStyle name="20% - 輔色2 2 2 4 14" xfId="10672"/>
    <cellStyle name="20% - 輔色2 2 2 4 14 2" xfId="16705"/>
    <cellStyle name="20% - 輔色2 2 2 4 14 2 2" xfId="28781"/>
    <cellStyle name="20% - 輔色2 2 2 4 14 3" xfId="22757"/>
    <cellStyle name="20% - 輔色2 2 2 4 15" xfId="13699"/>
    <cellStyle name="20% - 輔色2 2 2 4 15 2" xfId="25775"/>
    <cellStyle name="20% - 輔色2 2 2 4 16" xfId="19751"/>
    <cellStyle name="20% - 輔色2 2 2 4 2" xfId="126"/>
    <cellStyle name="20% - 輔色2 2 2 4 2 2" xfId="6897"/>
    <cellStyle name="20% - 輔色2 2 2 4 3" xfId="150"/>
    <cellStyle name="20% - 輔色2 2 2 4 3 10" xfId="6892"/>
    <cellStyle name="20% - 輔色2 2 2 4 3 11" xfId="10726"/>
    <cellStyle name="20% - 輔色2 2 2 4 3 11 2" xfId="16750"/>
    <cellStyle name="20% - 輔色2 2 2 4 3 11 2 2" xfId="28826"/>
    <cellStyle name="20% - 輔色2 2 2 4 3 11 3" xfId="22802"/>
    <cellStyle name="20% - 輔色2 2 2 4 3 12" xfId="13738"/>
    <cellStyle name="20% - 輔色2 2 2 4 3 12 2" xfId="25814"/>
    <cellStyle name="20% - 輔色2 2 2 4 3 13" xfId="19790"/>
    <cellStyle name="20% - 輔色2 2 2 4 3 2" xfId="296"/>
    <cellStyle name="20% - 輔色2 2 2 4 3 2 2" xfId="600"/>
    <cellStyle name="20% - 輔色2 2 2 4 3 2 2 2" xfId="1331"/>
    <cellStyle name="20% - 輔色2 2 2 4 3 2 2 2 2" xfId="6886"/>
    <cellStyle name="20% - 輔色2 2 2 4 3 2 2 3" xfId="6889"/>
    <cellStyle name="20% - 輔色2 2 2 4 3 2 3" xfId="6891"/>
    <cellStyle name="20% - 輔色2 2 2 4 3 3" xfId="401"/>
    <cellStyle name="20% - 輔色2 2 2 4 3 3 10" xfId="10876"/>
    <cellStyle name="20% - 輔色2 2 2 4 3 3 10 2" xfId="16900"/>
    <cellStyle name="20% - 輔色2 2 2 4 3 3 10 2 2" xfId="28976"/>
    <cellStyle name="20% - 輔色2 2 2 4 3 3 10 3" xfId="22952"/>
    <cellStyle name="20% - 輔色2 2 2 4 3 3 11" xfId="13888"/>
    <cellStyle name="20% - 輔色2 2 2 4 3 3 11 2" xfId="25964"/>
    <cellStyle name="20% - 輔色2 2 2 4 3 3 12" xfId="19940"/>
    <cellStyle name="20% - 輔色2 2 2 4 3 3 2" xfId="726"/>
    <cellStyle name="20% - 輔色2 2 2 4 3 3 2 2" xfId="1333"/>
    <cellStyle name="20% - 輔色2 2 2 4 3 3 2 2 2" xfId="6883"/>
    <cellStyle name="20% - 輔色2 2 2 4 3 3 2 3" xfId="6884"/>
    <cellStyle name="20% - 輔色2 2 2 4 3 3 3" xfId="1003"/>
    <cellStyle name="20% - 輔色2 2 2 4 3 3 3 2" xfId="2202"/>
    <cellStyle name="20% - 輔色2 2 2 4 3 3 3 2 2" xfId="4025"/>
    <cellStyle name="20% - 輔色2 2 2 4 3 3 3 2 3" xfId="6104"/>
    <cellStyle name="20% - 輔色2 2 2 4 3 3 3 2 3 2" xfId="13388"/>
    <cellStyle name="20% - 輔色2 2 2 4 3 3 3 2 3 2 2" xfId="19412"/>
    <cellStyle name="20% - 輔色2 2 2 4 3 3 3 2 3 2 2 2" xfId="31488"/>
    <cellStyle name="20% - 輔色2 2 2 4 3 3 3 2 3 2 3" xfId="25464"/>
    <cellStyle name="20% - 輔色2 2 2 4 3 3 3 2 3 3" xfId="16400"/>
    <cellStyle name="20% - 輔色2 2 2 4 3 3 3 2 3 3 2" xfId="28476"/>
    <cellStyle name="20% - 輔色2 2 2 4 3 3 3 2 3 4" xfId="22452"/>
    <cellStyle name="20% - 輔色2 2 2 4 3 3 3 2 4" xfId="7973"/>
    <cellStyle name="20% - 輔色2 2 2 4 3 3 3 2 5" xfId="6881"/>
    <cellStyle name="20% - 輔色2 2 2 4 3 3 3 2 6" xfId="11888"/>
    <cellStyle name="20% - 輔色2 2 2 4 3 3 3 2 6 2" xfId="17912"/>
    <cellStyle name="20% - 輔色2 2 2 4 3 3 3 2 6 2 2" xfId="29988"/>
    <cellStyle name="20% - 輔色2 2 2 4 3 3 3 2 6 3" xfId="23964"/>
    <cellStyle name="20% - 輔色2 2 2 4 3 3 3 2 7" xfId="14900"/>
    <cellStyle name="20% - 輔色2 2 2 4 3 3 3 2 7 2" xfId="26976"/>
    <cellStyle name="20% - 輔色2 2 2 4 3 3 3 2 8" xfId="20952"/>
    <cellStyle name="20% - 輔色2 2 2 4 3 3 3 3" xfId="4024"/>
    <cellStyle name="20% - 輔色2 2 2 4 3 3 3 4" xfId="5392"/>
    <cellStyle name="20% - 輔色2 2 2 4 3 3 3 4 2" xfId="12676"/>
    <cellStyle name="20% - 輔色2 2 2 4 3 3 3 4 2 2" xfId="18700"/>
    <cellStyle name="20% - 輔色2 2 2 4 3 3 3 4 2 2 2" xfId="30776"/>
    <cellStyle name="20% - 輔色2 2 2 4 3 3 3 4 2 3" xfId="24752"/>
    <cellStyle name="20% - 輔色2 2 2 4 3 3 3 4 3" xfId="15688"/>
    <cellStyle name="20% - 輔色2 2 2 4 3 3 3 4 3 2" xfId="27764"/>
    <cellStyle name="20% - 輔色2 2 2 4 3 3 3 4 4" xfId="21740"/>
    <cellStyle name="20% - 輔色2 2 2 4 3 3 3 5" xfId="7972"/>
    <cellStyle name="20% - 輔色2 2 2 4 3 3 3 6" xfId="6882"/>
    <cellStyle name="20% - 輔色2 2 2 4 3 3 3 7" xfId="11176"/>
    <cellStyle name="20% - 輔色2 2 2 4 3 3 3 7 2" xfId="17200"/>
    <cellStyle name="20% - 輔色2 2 2 4 3 3 3 7 2 2" xfId="29276"/>
    <cellStyle name="20% - 輔色2 2 2 4 3 3 3 7 3" xfId="23252"/>
    <cellStyle name="20% - 輔色2 2 2 4 3 3 3 8" xfId="14188"/>
    <cellStyle name="20% - 輔色2 2 2 4 3 3 3 8 2" xfId="26264"/>
    <cellStyle name="20% - 輔色2 2 2 4 3 3 3 9" xfId="20240"/>
    <cellStyle name="20% - 輔色2 2 2 4 3 3 4" xfId="1332"/>
    <cellStyle name="20% - 輔色2 2 2 4 3 3 4 2" xfId="2324"/>
    <cellStyle name="20% - 輔色2 2 2 4 3 3 4 2 2" xfId="4026"/>
    <cellStyle name="20% - 輔色2 2 2 4 3 3 4 2 3" xfId="6226"/>
    <cellStyle name="20% - 輔色2 2 2 4 3 3 4 2 3 2" xfId="13510"/>
    <cellStyle name="20% - 輔色2 2 2 4 3 3 4 2 3 2 2" xfId="19534"/>
    <cellStyle name="20% - 輔色2 2 2 4 3 3 4 2 3 2 2 2" xfId="31610"/>
    <cellStyle name="20% - 輔色2 2 2 4 3 3 4 2 3 2 3" xfId="25586"/>
    <cellStyle name="20% - 輔色2 2 2 4 3 3 4 2 3 3" xfId="16522"/>
    <cellStyle name="20% - 輔色2 2 2 4 3 3 4 2 3 3 2" xfId="28598"/>
    <cellStyle name="20% - 輔色2 2 2 4 3 3 4 2 3 4" xfId="22574"/>
    <cellStyle name="20% - 輔色2 2 2 4 3 3 4 2 4" xfId="7975"/>
    <cellStyle name="20% - 輔色2 2 2 4 3 3 4 2 5" xfId="6879"/>
    <cellStyle name="20% - 輔色2 2 2 4 3 3 4 2 6" xfId="12010"/>
    <cellStyle name="20% - 輔色2 2 2 4 3 3 4 2 6 2" xfId="18034"/>
    <cellStyle name="20% - 輔色2 2 2 4 3 3 4 2 6 2 2" xfId="30110"/>
    <cellStyle name="20% - 輔色2 2 2 4 3 3 4 2 6 3" xfId="24086"/>
    <cellStyle name="20% - 輔色2 2 2 4 3 3 4 2 7" xfId="15022"/>
    <cellStyle name="20% - 輔色2 2 2 4 3 3 4 2 7 2" xfId="27098"/>
    <cellStyle name="20% - 輔色2 2 2 4 3 3 4 2 8" xfId="21074"/>
    <cellStyle name="20% - 輔色2 2 2 4 3 3 4 3" xfId="6880"/>
    <cellStyle name="20% - 輔色2 2 2 4 3 3 5" xfId="2742"/>
    <cellStyle name="20% - 輔色2 2 2 4 3 3 5 2" xfId="4027"/>
    <cellStyle name="20% - 輔色2 2 2 4 3 3 5 3" xfId="6877"/>
    <cellStyle name="20% - 輔色2 2 2 4 3 3 6" xfId="2566"/>
    <cellStyle name="20% - 輔色2 2 2 4 3 3 6 2" xfId="4028"/>
    <cellStyle name="20% - 輔色2 2 2 4 3 3 6 3" xfId="6876"/>
    <cellStyle name="20% - 輔色2 2 2 4 3 3 7" xfId="1676"/>
    <cellStyle name="20% - 輔色2 2 2 4 3 3 7 2" xfId="4029"/>
    <cellStyle name="20% - 輔色2 2 2 4 3 3 7 3" xfId="5579"/>
    <cellStyle name="20% - 輔色2 2 2 4 3 3 7 3 2" xfId="12863"/>
    <cellStyle name="20% - 輔色2 2 2 4 3 3 7 3 2 2" xfId="18887"/>
    <cellStyle name="20% - 輔色2 2 2 4 3 3 7 3 2 2 2" xfId="30963"/>
    <cellStyle name="20% - 輔色2 2 2 4 3 3 7 3 2 3" xfId="24939"/>
    <cellStyle name="20% - 輔色2 2 2 4 3 3 7 3 3" xfId="15875"/>
    <cellStyle name="20% - 輔色2 2 2 4 3 3 7 3 3 2" xfId="27951"/>
    <cellStyle name="20% - 輔色2 2 2 4 3 3 7 3 4" xfId="21927"/>
    <cellStyle name="20% - 輔色2 2 2 4 3 3 7 4" xfId="7978"/>
    <cellStyle name="20% - 輔色2 2 2 4 3 3 7 5" xfId="6875"/>
    <cellStyle name="20% - 輔色2 2 2 4 3 3 7 6" xfId="11363"/>
    <cellStyle name="20% - 輔色2 2 2 4 3 3 7 6 2" xfId="17387"/>
    <cellStyle name="20% - 輔色2 2 2 4 3 3 7 6 2 2" xfId="29463"/>
    <cellStyle name="20% - 輔色2 2 2 4 3 3 7 6 3" xfId="23439"/>
    <cellStyle name="20% - 輔色2 2 2 4 3 3 7 7" xfId="14375"/>
    <cellStyle name="20% - 輔色2 2 2 4 3 3 7 7 2" xfId="26451"/>
    <cellStyle name="20% - 輔色2 2 2 4 3 3 7 8" xfId="20427"/>
    <cellStyle name="20% - 輔色2 2 2 4 3 3 8" xfId="5092"/>
    <cellStyle name="20% - 輔色2 2 2 4 3 3 8 2" xfId="12376"/>
    <cellStyle name="20% - 輔色2 2 2 4 3 3 8 2 2" xfId="18400"/>
    <cellStyle name="20% - 輔色2 2 2 4 3 3 8 2 2 2" xfId="30476"/>
    <cellStyle name="20% - 輔色2 2 2 4 3 3 8 2 3" xfId="24452"/>
    <cellStyle name="20% - 輔色2 2 2 4 3 3 8 3" xfId="15388"/>
    <cellStyle name="20% - 輔色2 2 2 4 3 3 8 3 2" xfId="27464"/>
    <cellStyle name="20% - 輔色2 2 2 4 3 3 8 4" xfId="21440"/>
    <cellStyle name="20% - 輔色2 2 2 4 3 3 9" xfId="6885"/>
    <cellStyle name="20% - 輔色2 2 2 4 3 4" xfId="853"/>
    <cellStyle name="20% - 輔色2 2 2 4 3 4 2" xfId="1989"/>
    <cellStyle name="20% - 輔色2 2 2 4 3 4 2 2" xfId="4031"/>
    <cellStyle name="20% - 輔色2 2 2 4 3 4 2 3" xfId="5891"/>
    <cellStyle name="20% - 輔色2 2 2 4 3 4 2 3 2" xfId="13175"/>
    <cellStyle name="20% - 輔色2 2 2 4 3 4 2 3 2 2" xfId="19199"/>
    <cellStyle name="20% - 輔色2 2 2 4 3 4 2 3 2 2 2" xfId="31275"/>
    <cellStyle name="20% - 輔色2 2 2 4 3 4 2 3 2 3" xfId="25251"/>
    <cellStyle name="20% - 輔色2 2 2 4 3 4 2 3 3" xfId="16187"/>
    <cellStyle name="20% - 輔色2 2 2 4 3 4 2 3 3 2" xfId="28263"/>
    <cellStyle name="20% - 輔色2 2 2 4 3 4 2 3 4" xfId="22239"/>
    <cellStyle name="20% - 輔色2 2 2 4 3 4 2 4" xfId="7980"/>
    <cellStyle name="20% - 輔色2 2 2 4 3 4 2 5" xfId="6870"/>
    <cellStyle name="20% - 輔色2 2 2 4 3 4 2 6" xfId="11675"/>
    <cellStyle name="20% - 輔色2 2 2 4 3 4 2 6 2" xfId="17699"/>
    <cellStyle name="20% - 輔色2 2 2 4 3 4 2 6 2 2" xfId="29775"/>
    <cellStyle name="20% - 輔色2 2 2 4 3 4 2 6 3" xfId="23751"/>
    <cellStyle name="20% - 輔色2 2 2 4 3 4 2 7" xfId="14687"/>
    <cellStyle name="20% - 輔色2 2 2 4 3 4 2 7 2" xfId="26763"/>
    <cellStyle name="20% - 輔色2 2 2 4 3 4 2 8" xfId="20739"/>
    <cellStyle name="20% - 輔色2 2 2 4 3 4 3" xfId="4030"/>
    <cellStyle name="20% - 輔色2 2 2 4 3 4 4" xfId="5242"/>
    <cellStyle name="20% - 輔色2 2 2 4 3 4 4 2" xfId="12526"/>
    <cellStyle name="20% - 輔色2 2 2 4 3 4 4 2 2" xfId="18550"/>
    <cellStyle name="20% - 輔色2 2 2 4 3 4 4 2 2 2" xfId="30626"/>
    <cellStyle name="20% - 輔色2 2 2 4 3 4 4 2 3" xfId="24602"/>
    <cellStyle name="20% - 輔色2 2 2 4 3 4 4 3" xfId="15538"/>
    <cellStyle name="20% - 輔色2 2 2 4 3 4 4 3 2" xfId="27614"/>
    <cellStyle name="20% - 輔色2 2 2 4 3 4 4 4" xfId="21590"/>
    <cellStyle name="20% - 輔色2 2 2 4 3 4 5" xfId="7979"/>
    <cellStyle name="20% - 輔色2 2 2 4 3 4 6" xfId="6871"/>
    <cellStyle name="20% - 輔色2 2 2 4 3 4 7" xfId="11026"/>
    <cellStyle name="20% - 輔色2 2 2 4 3 4 7 2" xfId="17050"/>
    <cellStyle name="20% - 輔色2 2 2 4 3 4 7 2 2" xfId="29126"/>
    <cellStyle name="20% - 輔色2 2 2 4 3 4 7 3" xfId="23102"/>
    <cellStyle name="20% - 輔色2 2 2 4 3 4 8" xfId="14038"/>
    <cellStyle name="20% - 輔色2 2 2 4 3 4 8 2" xfId="26114"/>
    <cellStyle name="20% - 輔色2 2 2 4 3 4 9" xfId="20090"/>
    <cellStyle name="20% - 輔色2 2 2 4 3 5" xfId="1980"/>
    <cellStyle name="20% - 輔色2 2 2 4 3 5 2" xfId="4032"/>
    <cellStyle name="20% - 輔色2 2 2 4 3 5 3" xfId="5882"/>
    <cellStyle name="20% - 輔色2 2 2 4 3 5 3 2" xfId="13166"/>
    <cellStyle name="20% - 輔色2 2 2 4 3 5 3 2 2" xfId="19190"/>
    <cellStyle name="20% - 輔色2 2 2 4 3 5 3 2 2 2" xfId="31266"/>
    <cellStyle name="20% - 輔色2 2 2 4 3 5 3 2 3" xfId="25242"/>
    <cellStyle name="20% - 輔色2 2 2 4 3 5 3 3" xfId="16178"/>
    <cellStyle name="20% - 輔色2 2 2 4 3 5 3 3 2" xfId="28254"/>
    <cellStyle name="20% - 輔色2 2 2 4 3 5 3 4" xfId="22230"/>
    <cellStyle name="20% - 輔色2 2 2 4 3 5 4" xfId="7981"/>
    <cellStyle name="20% - 輔色2 2 2 4 3 5 5" xfId="6868"/>
    <cellStyle name="20% - 輔色2 2 2 4 3 5 6" xfId="11666"/>
    <cellStyle name="20% - 輔色2 2 2 4 3 5 6 2" xfId="17690"/>
    <cellStyle name="20% - 輔色2 2 2 4 3 5 6 2 2" xfId="29766"/>
    <cellStyle name="20% - 輔色2 2 2 4 3 5 6 3" xfId="23742"/>
    <cellStyle name="20% - 輔色2 2 2 4 3 5 7" xfId="14678"/>
    <cellStyle name="20% - 輔色2 2 2 4 3 5 7 2" xfId="26754"/>
    <cellStyle name="20% - 輔色2 2 2 4 3 5 8" xfId="20730"/>
    <cellStyle name="20% - 輔色2 2 2 4 3 6" xfId="2741"/>
    <cellStyle name="20% - 輔色2 2 2 4 3 6 2" xfId="4033"/>
    <cellStyle name="20% - 輔色2 2 2 4 3 6 3" xfId="6867"/>
    <cellStyle name="20% - 輔色2 2 2 4 3 7" xfId="2569"/>
    <cellStyle name="20% - 輔色2 2 2 4 3 7 2" xfId="4034"/>
    <cellStyle name="20% - 輔色2 2 2 4 3 7 3" xfId="6865"/>
    <cellStyle name="20% - 輔色2 2 2 4 3 8" xfId="1826"/>
    <cellStyle name="20% - 輔色2 2 2 4 3 8 2" xfId="4035"/>
    <cellStyle name="20% - 輔色2 2 2 4 3 8 3" xfId="5729"/>
    <cellStyle name="20% - 輔色2 2 2 4 3 8 3 2" xfId="13013"/>
    <cellStyle name="20% - 輔色2 2 2 4 3 8 3 2 2" xfId="19037"/>
    <cellStyle name="20% - 輔色2 2 2 4 3 8 3 2 2 2" xfId="31113"/>
    <cellStyle name="20% - 輔色2 2 2 4 3 8 3 2 3" xfId="25089"/>
    <cellStyle name="20% - 輔色2 2 2 4 3 8 3 3" xfId="16025"/>
    <cellStyle name="20% - 輔色2 2 2 4 3 8 3 3 2" xfId="28101"/>
    <cellStyle name="20% - 輔色2 2 2 4 3 8 3 4" xfId="22077"/>
    <cellStyle name="20% - 輔色2 2 2 4 3 8 4" xfId="7984"/>
    <cellStyle name="20% - 輔色2 2 2 4 3 8 5" xfId="6862"/>
    <cellStyle name="20% - 輔色2 2 2 4 3 8 6" xfId="11513"/>
    <cellStyle name="20% - 輔色2 2 2 4 3 8 6 2" xfId="17537"/>
    <cellStyle name="20% - 輔色2 2 2 4 3 8 6 2 2" xfId="29613"/>
    <cellStyle name="20% - 輔色2 2 2 4 3 8 6 3" xfId="23589"/>
    <cellStyle name="20% - 輔色2 2 2 4 3 8 7" xfId="14525"/>
    <cellStyle name="20% - 輔色2 2 2 4 3 8 7 2" xfId="26601"/>
    <cellStyle name="20% - 輔色2 2 2 4 3 8 8" xfId="20577"/>
    <cellStyle name="20% - 輔色2 2 2 4 3 9" xfId="4942"/>
    <cellStyle name="20% - 輔色2 2 2 4 3 9 2" xfId="12226"/>
    <cellStyle name="20% - 輔色2 2 2 4 3 9 2 2" xfId="18250"/>
    <cellStyle name="20% - 輔色2 2 2 4 3 9 2 2 2" xfId="30326"/>
    <cellStyle name="20% - 輔色2 2 2 4 3 9 2 3" xfId="24302"/>
    <cellStyle name="20% - 輔色2 2 2 4 3 9 3" xfId="15238"/>
    <cellStyle name="20% - 輔色2 2 2 4 3 9 3 2" xfId="27314"/>
    <cellStyle name="20% - 輔色2 2 2 4 3 9 4" xfId="21290"/>
    <cellStyle name="20% - 輔色2 2 2 4 4" xfId="212"/>
    <cellStyle name="20% - 輔色2 2 2 4 4 10" xfId="6861"/>
    <cellStyle name="20% - 輔色2 2 2 4 4 11" xfId="10788"/>
    <cellStyle name="20% - 輔色2 2 2 4 4 11 2" xfId="16812"/>
    <cellStyle name="20% - 輔色2 2 2 4 4 11 2 2" xfId="28888"/>
    <cellStyle name="20% - 輔色2 2 2 4 4 11 3" xfId="22864"/>
    <cellStyle name="20% - 輔色2 2 2 4 4 12" xfId="13800"/>
    <cellStyle name="20% - 輔色2 2 2 4 4 12 2" xfId="25876"/>
    <cellStyle name="20% - 輔色2 2 2 4 4 13" xfId="19852"/>
    <cellStyle name="20% - 輔色2 2 2 4 4 2" xfId="297"/>
    <cellStyle name="20% - 輔色2 2 2 4 4 2 2" xfId="601"/>
    <cellStyle name="20% - 輔色2 2 2 4 4 2 2 2" xfId="1334"/>
    <cellStyle name="20% - 輔色2 2 2 4 4 2 2 2 2" xfId="6857"/>
    <cellStyle name="20% - 輔色2 2 2 4 4 2 2 3" xfId="6858"/>
    <cellStyle name="20% - 輔色2 2 2 4 4 2 3" xfId="6860"/>
    <cellStyle name="20% - 輔色2 2 2 4 4 3" xfId="463"/>
    <cellStyle name="20% - 輔色2 2 2 4 4 3 10" xfId="10938"/>
    <cellStyle name="20% - 輔色2 2 2 4 4 3 10 2" xfId="16962"/>
    <cellStyle name="20% - 輔色2 2 2 4 4 3 10 2 2" xfId="29038"/>
    <cellStyle name="20% - 輔色2 2 2 4 4 3 10 3" xfId="23014"/>
    <cellStyle name="20% - 輔色2 2 2 4 4 3 11" xfId="13950"/>
    <cellStyle name="20% - 輔色2 2 2 4 4 3 11 2" xfId="26026"/>
    <cellStyle name="20% - 輔色2 2 2 4 4 3 12" xfId="20002"/>
    <cellStyle name="20% - 輔色2 2 2 4 4 3 2" xfId="727"/>
    <cellStyle name="20% - 輔色2 2 2 4 4 3 2 2" xfId="1336"/>
    <cellStyle name="20% - 輔色2 2 2 4 4 3 2 2 2" xfId="6849"/>
    <cellStyle name="20% - 輔色2 2 2 4 4 3 2 3" xfId="6851"/>
    <cellStyle name="20% - 輔色2 2 2 4 4 3 3" xfId="1065"/>
    <cellStyle name="20% - 輔色2 2 2 4 4 3 3 2" xfId="2264"/>
    <cellStyle name="20% - 輔色2 2 2 4 4 3 3 2 2" xfId="4037"/>
    <cellStyle name="20% - 輔色2 2 2 4 4 3 3 2 3" xfId="6166"/>
    <cellStyle name="20% - 輔色2 2 2 4 4 3 3 2 3 2" xfId="13450"/>
    <cellStyle name="20% - 輔色2 2 2 4 4 3 3 2 3 2 2" xfId="19474"/>
    <cellStyle name="20% - 輔色2 2 2 4 4 3 3 2 3 2 2 2" xfId="31550"/>
    <cellStyle name="20% - 輔色2 2 2 4 4 3 3 2 3 2 3" xfId="25526"/>
    <cellStyle name="20% - 輔色2 2 2 4 4 3 3 2 3 3" xfId="16462"/>
    <cellStyle name="20% - 輔色2 2 2 4 4 3 3 2 3 3 2" xfId="28538"/>
    <cellStyle name="20% - 輔色2 2 2 4 4 3 3 2 3 4" xfId="22514"/>
    <cellStyle name="20% - 輔色2 2 2 4 4 3 3 2 4" xfId="7993"/>
    <cellStyle name="20% - 輔色2 2 2 4 4 3 3 2 5" xfId="6845"/>
    <cellStyle name="20% - 輔色2 2 2 4 4 3 3 2 6" xfId="11950"/>
    <cellStyle name="20% - 輔色2 2 2 4 4 3 3 2 6 2" xfId="17974"/>
    <cellStyle name="20% - 輔色2 2 2 4 4 3 3 2 6 2 2" xfId="30050"/>
    <cellStyle name="20% - 輔色2 2 2 4 4 3 3 2 6 3" xfId="24026"/>
    <cellStyle name="20% - 輔色2 2 2 4 4 3 3 2 7" xfId="14962"/>
    <cellStyle name="20% - 輔色2 2 2 4 4 3 3 2 7 2" xfId="27038"/>
    <cellStyle name="20% - 輔色2 2 2 4 4 3 3 2 8" xfId="21014"/>
    <cellStyle name="20% - 輔色2 2 2 4 4 3 3 3" xfId="4036"/>
    <cellStyle name="20% - 輔色2 2 2 4 4 3 3 4" xfId="5454"/>
    <cellStyle name="20% - 輔色2 2 2 4 4 3 3 4 2" xfId="12738"/>
    <cellStyle name="20% - 輔色2 2 2 4 4 3 3 4 2 2" xfId="18762"/>
    <cellStyle name="20% - 輔色2 2 2 4 4 3 3 4 2 2 2" xfId="30838"/>
    <cellStyle name="20% - 輔色2 2 2 4 4 3 3 4 2 3" xfId="24814"/>
    <cellStyle name="20% - 輔色2 2 2 4 4 3 3 4 3" xfId="15750"/>
    <cellStyle name="20% - 輔色2 2 2 4 4 3 3 4 3 2" xfId="27826"/>
    <cellStyle name="20% - 輔色2 2 2 4 4 3 3 4 4" xfId="21802"/>
    <cellStyle name="20% - 輔色2 2 2 4 4 3 3 5" xfId="7992"/>
    <cellStyle name="20% - 輔色2 2 2 4 4 3 3 6" xfId="6846"/>
    <cellStyle name="20% - 輔色2 2 2 4 4 3 3 7" xfId="11238"/>
    <cellStyle name="20% - 輔色2 2 2 4 4 3 3 7 2" xfId="17262"/>
    <cellStyle name="20% - 輔色2 2 2 4 4 3 3 7 2 2" xfId="29338"/>
    <cellStyle name="20% - 輔色2 2 2 4 4 3 3 7 3" xfId="23314"/>
    <cellStyle name="20% - 輔色2 2 2 4 4 3 3 8" xfId="14250"/>
    <cellStyle name="20% - 輔色2 2 2 4 4 3 3 8 2" xfId="26326"/>
    <cellStyle name="20% - 輔色2 2 2 4 4 3 3 9" xfId="20302"/>
    <cellStyle name="20% - 輔色2 2 2 4 4 3 4" xfId="1335"/>
    <cellStyle name="20% - 輔色2 2 2 4 4 3 4 2" xfId="2308"/>
    <cellStyle name="20% - 輔色2 2 2 4 4 3 4 2 2" xfId="4038"/>
    <cellStyle name="20% - 輔色2 2 2 4 4 3 4 2 3" xfId="6210"/>
    <cellStyle name="20% - 輔色2 2 2 4 4 3 4 2 3 2" xfId="13494"/>
    <cellStyle name="20% - 輔色2 2 2 4 4 3 4 2 3 2 2" xfId="19518"/>
    <cellStyle name="20% - 輔色2 2 2 4 4 3 4 2 3 2 2 2" xfId="31594"/>
    <cellStyle name="20% - 輔色2 2 2 4 4 3 4 2 3 2 3" xfId="25570"/>
    <cellStyle name="20% - 輔色2 2 2 4 4 3 4 2 3 3" xfId="16506"/>
    <cellStyle name="20% - 輔色2 2 2 4 4 3 4 2 3 3 2" xfId="28582"/>
    <cellStyle name="20% - 輔色2 2 2 4 4 3 4 2 3 4" xfId="22558"/>
    <cellStyle name="20% - 輔色2 2 2 4 4 3 4 2 4" xfId="7995"/>
    <cellStyle name="20% - 輔色2 2 2 4 4 3 4 2 5" xfId="6843"/>
    <cellStyle name="20% - 輔色2 2 2 4 4 3 4 2 6" xfId="11994"/>
    <cellStyle name="20% - 輔色2 2 2 4 4 3 4 2 6 2" xfId="18018"/>
    <cellStyle name="20% - 輔色2 2 2 4 4 3 4 2 6 2 2" xfId="30094"/>
    <cellStyle name="20% - 輔色2 2 2 4 4 3 4 2 6 3" xfId="24070"/>
    <cellStyle name="20% - 輔色2 2 2 4 4 3 4 2 7" xfId="15006"/>
    <cellStyle name="20% - 輔色2 2 2 4 4 3 4 2 7 2" xfId="27082"/>
    <cellStyle name="20% - 輔色2 2 2 4 4 3 4 2 8" xfId="21058"/>
    <cellStyle name="20% - 輔色2 2 2 4 4 3 4 3" xfId="6844"/>
    <cellStyle name="20% - 輔色2 2 2 4 4 3 5" xfId="2746"/>
    <cellStyle name="20% - 輔色2 2 2 4 4 3 5 2" xfId="4039"/>
    <cellStyle name="20% - 輔色2 2 2 4 4 3 5 3" xfId="6842"/>
    <cellStyle name="20% - 輔色2 2 2 4 4 3 6" xfId="2561"/>
    <cellStyle name="20% - 輔色2 2 2 4 4 3 6 2" xfId="4040"/>
    <cellStyle name="20% - 輔色2 2 2 4 4 3 6 3" xfId="6841"/>
    <cellStyle name="20% - 輔色2 2 2 4 4 3 7" xfId="1614"/>
    <cellStyle name="20% - 輔色2 2 2 4 4 3 7 2" xfId="4041"/>
    <cellStyle name="20% - 輔色2 2 2 4 4 3 7 3" xfId="5517"/>
    <cellStyle name="20% - 輔色2 2 2 4 4 3 7 3 2" xfId="12801"/>
    <cellStyle name="20% - 輔色2 2 2 4 4 3 7 3 2 2" xfId="18825"/>
    <cellStyle name="20% - 輔色2 2 2 4 4 3 7 3 2 2 2" xfId="30901"/>
    <cellStyle name="20% - 輔色2 2 2 4 4 3 7 3 2 3" xfId="24877"/>
    <cellStyle name="20% - 輔色2 2 2 4 4 3 7 3 3" xfId="15813"/>
    <cellStyle name="20% - 輔色2 2 2 4 4 3 7 3 3 2" xfId="27889"/>
    <cellStyle name="20% - 輔色2 2 2 4 4 3 7 3 4" xfId="21865"/>
    <cellStyle name="20% - 輔色2 2 2 4 4 3 7 4" xfId="7998"/>
    <cellStyle name="20% - 輔色2 2 2 4 4 3 7 5" xfId="6840"/>
    <cellStyle name="20% - 輔色2 2 2 4 4 3 7 6" xfId="11301"/>
    <cellStyle name="20% - 輔色2 2 2 4 4 3 7 6 2" xfId="17325"/>
    <cellStyle name="20% - 輔色2 2 2 4 4 3 7 6 2 2" xfId="29401"/>
    <cellStyle name="20% - 輔色2 2 2 4 4 3 7 6 3" xfId="23377"/>
    <cellStyle name="20% - 輔色2 2 2 4 4 3 7 7" xfId="14313"/>
    <cellStyle name="20% - 輔色2 2 2 4 4 3 7 7 2" xfId="26389"/>
    <cellStyle name="20% - 輔色2 2 2 4 4 3 7 8" xfId="20365"/>
    <cellStyle name="20% - 輔色2 2 2 4 4 3 8" xfId="5154"/>
    <cellStyle name="20% - 輔色2 2 2 4 4 3 8 2" xfId="12438"/>
    <cellStyle name="20% - 輔色2 2 2 4 4 3 8 2 2" xfId="18462"/>
    <cellStyle name="20% - 輔色2 2 2 4 4 3 8 2 2 2" xfId="30538"/>
    <cellStyle name="20% - 輔色2 2 2 4 4 3 8 2 3" xfId="24514"/>
    <cellStyle name="20% - 輔色2 2 2 4 4 3 8 3" xfId="15450"/>
    <cellStyle name="20% - 輔色2 2 2 4 4 3 8 3 2" xfId="27526"/>
    <cellStyle name="20% - 輔色2 2 2 4 4 3 8 4" xfId="21502"/>
    <cellStyle name="20% - 輔色2 2 2 4 4 3 9" xfId="6852"/>
    <cellStyle name="20% - 輔色2 2 2 4 4 4" xfId="915"/>
    <cellStyle name="20% - 輔色2 2 2 4 4 4 2" xfId="2051"/>
    <cellStyle name="20% - 輔色2 2 2 4 4 4 2 2" xfId="4043"/>
    <cellStyle name="20% - 輔色2 2 2 4 4 4 2 3" xfId="5953"/>
    <cellStyle name="20% - 輔色2 2 2 4 4 4 2 3 2" xfId="13237"/>
    <cellStyle name="20% - 輔色2 2 2 4 4 4 2 3 2 2" xfId="19261"/>
    <cellStyle name="20% - 輔色2 2 2 4 4 4 2 3 2 2 2" xfId="31337"/>
    <cellStyle name="20% - 輔色2 2 2 4 4 4 2 3 2 3" xfId="25313"/>
    <cellStyle name="20% - 輔色2 2 2 4 4 4 2 3 3" xfId="16249"/>
    <cellStyle name="20% - 輔色2 2 2 4 4 4 2 3 3 2" xfId="28325"/>
    <cellStyle name="20% - 輔色2 2 2 4 4 4 2 3 4" xfId="22301"/>
    <cellStyle name="20% - 輔色2 2 2 4 4 4 2 4" xfId="8000"/>
    <cellStyle name="20% - 輔色2 2 2 4 4 4 2 5" xfId="6837"/>
    <cellStyle name="20% - 輔色2 2 2 4 4 4 2 6" xfId="11737"/>
    <cellStyle name="20% - 輔色2 2 2 4 4 4 2 6 2" xfId="17761"/>
    <cellStyle name="20% - 輔色2 2 2 4 4 4 2 6 2 2" xfId="29837"/>
    <cellStyle name="20% - 輔色2 2 2 4 4 4 2 6 3" xfId="23813"/>
    <cellStyle name="20% - 輔色2 2 2 4 4 4 2 7" xfId="14749"/>
    <cellStyle name="20% - 輔色2 2 2 4 4 4 2 7 2" xfId="26825"/>
    <cellStyle name="20% - 輔色2 2 2 4 4 4 2 8" xfId="20801"/>
    <cellStyle name="20% - 輔色2 2 2 4 4 4 3" xfId="4042"/>
    <cellStyle name="20% - 輔色2 2 2 4 4 4 4" xfId="5304"/>
    <cellStyle name="20% - 輔色2 2 2 4 4 4 4 2" xfId="12588"/>
    <cellStyle name="20% - 輔色2 2 2 4 4 4 4 2 2" xfId="18612"/>
    <cellStyle name="20% - 輔色2 2 2 4 4 4 4 2 2 2" xfId="30688"/>
    <cellStyle name="20% - 輔色2 2 2 4 4 4 4 2 3" xfId="24664"/>
    <cellStyle name="20% - 輔色2 2 2 4 4 4 4 3" xfId="15600"/>
    <cellStyle name="20% - 輔色2 2 2 4 4 4 4 3 2" xfId="27676"/>
    <cellStyle name="20% - 輔色2 2 2 4 4 4 4 4" xfId="21652"/>
    <cellStyle name="20% - 輔色2 2 2 4 4 4 5" xfId="7999"/>
    <cellStyle name="20% - 輔色2 2 2 4 4 4 6" xfId="6838"/>
    <cellStyle name="20% - 輔色2 2 2 4 4 4 7" xfId="11088"/>
    <cellStyle name="20% - 輔色2 2 2 4 4 4 7 2" xfId="17112"/>
    <cellStyle name="20% - 輔色2 2 2 4 4 4 7 2 2" xfId="29188"/>
    <cellStyle name="20% - 輔色2 2 2 4 4 4 7 3" xfId="23164"/>
    <cellStyle name="20% - 輔色2 2 2 4 4 4 8" xfId="14100"/>
    <cellStyle name="20% - 輔色2 2 2 4 4 4 8 2" xfId="26176"/>
    <cellStyle name="20% - 輔色2 2 2 4 4 4 9" xfId="20152"/>
    <cellStyle name="20% - 輔色2 2 2 4 4 5" xfId="2120"/>
    <cellStyle name="20% - 輔色2 2 2 4 4 5 2" xfId="4044"/>
    <cellStyle name="20% - 輔色2 2 2 4 4 5 3" xfId="6022"/>
    <cellStyle name="20% - 輔色2 2 2 4 4 5 3 2" xfId="13306"/>
    <cellStyle name="20% - 輔色2 2 2 4 4 5 3 2 2" xfId="19330"/>
    <cellStyle name="20% - 輔色2 2 2 4 4 5 3 2 2 2" xfId="31406"/>
    <cellStyle name="20% - 輔色2 2 2 4 4 5 3 2 3" xfId="25382"/>
    <cellStyle name="20% - 輔色2 2 2 4 4 5 3 3" xfId="16318"/>
    <cellStyle name="20% - 輔色2 2 2 4 4 5 3 3 2" xfId="28394"/>
    <cellStyle name="20% - 輔色2 2 2 4 4 5 3 4" xfId="22370"/>
    <cellStyle name="20% - 輔色2 2 2 4 4 5 4" xfId="8001"/>
    <cellStyle name="20% - 輔色2 2 2 4 4 5 5" xfId="6832"/>
    <cellStyle name="20% - 輔色2 2 2 4 4 5 6" xfId="11806"/>
    <cellStyle name="20% - 輔色2 2 2 4 4 5 6 2" xfId="17830"/>
    <cellStyle name="20% - 輔色2 2 2 4 4 5 6 2 2" xfId="29906"/>
    <cellStyle name="20% - 輔色2 2 2 4 4 5 6 3" xfId="23882"/>
    <cellStyle name="20% - 輔色2 2 2 4 4 5 7" xfId="14818"/>
    <cellStyle name="20% - 輔色2 2 2 4 4 5 7 2" xfId="26894"/>
    <cellStyle name="20% - 輔色2 2 2 4 4 5 8" xfId="20870"/>
    <cellStyle name="20% - 輔色2 2 2 4 4 6" xfId="2744"/>
    <cellStyle name="20% - 輔色2 2 2 4 4 6 2" xfId="4045"/>
    <cellStyle name="20% - 輔色2 2 2 4 4 6 3" xfId="6831"/>
    <cellStyle name="20% - 輔色2 2 2 4 4 7" xfId="2564"/>
    <cellStyle name="20% - 輔色2 2 2 4 4 7 2" xfId="4046"/>
    <cellStyle name="20% - 輔色2 2 2 4 4 7 3" xfId="6829"/>
    <cellStyle name="20% - 輔色2 2 2 4 4 8" xfId="1764"/>
    <cellStyle name="20% - 輔色2 2 2 4 4 8 2" xfId="4047"/>
    <cellStyle name="20% - 輔色2 2 2 4 4 8 3" xfId="5667"/>
    <cellStyle name="20% - 輔色2 2 2 4 4 8 3 2" xfId="12951"/>
    <cellStyle name="20% - 輔色2 2 2 4 4 8 3 2 2" xfId="18975"/>
    <cellStyle name="20% - 輔色2 2 2 4 4 8 3 2 2 2" xfId="31051"/>
    <cellStyle name="20% - 輔色2 2 2 4 4 8 3 2 3" xfId="25027"/>
    <cellStyle name="20% - 輔色2 2 2 4 4 8 3 3" xfId="15963"/>
    <cellStyle name="20% - 輔色2 2 2 4 4 8 3 3 2" xfId="28039"/>
    <cellStyle name="20% - 輔色2 2 2 4 4 8 3 4" xfId="22015"/>
    <cellStyle name="20% - 輔色2 2 2 4 4 8 4" xfId="8004"/>
    <cellStyle name="20% - 輔色2 2 2 4 4 8 5" xfId="6826"/>
    <cellStyle name="20% - 輔色2 2 2 4 4 8 6" xfId="11451"/>
    <cellStyle name="20% - 輔色2 2 2 4 4 8 6 2" xfId="17475"/>
    <cellStyle name="20% - 輔色2 2 2 4 4 8 6 2 2" xfId="29551"/>
    <cellStyle name="20% - 輔色2 2 2 4 4 8 6 3" xfId="23527"/>
    <cellStyle name="20% - 輔色2 2 2 4 4 8 7" xfId="14463"/>
    <cellStyle name="20% - 輔色2 2 2 4 4 8 7 2" xfId="26539"/>
    <cellStyle name="20% - 輔色2 2 2 4 4 8 8" xfId="20515"/>
    <cellStyle name="20% - 輔色2 2 2 4 4 9" xfId="5004"/>
    <cellStyle name="20% - 輔色2 2 2 4 4 9 2" xfId="12288"/>
    <cellStyle name="20% - 輔色2 2 2 4 4 9 2 2" xfId="18312"/>
    <cellStyle name="20% - 輔色2 2 2 4 4 9 2 2 2" xfId="30388"/>
    <cellStyle name="20% - 輔色2 2 2 4 4 9 2 3" xfId="24364"/>
    <cellStyle name="20% - 輔色2 2 2 4 4 9 3" xfId="15300"/>
    <cellStyle name="20% - 輔色2 2 2 4 4 9 3 2" xfId="27376"/>
    <cellStyle name="20% - 輔色2 2 2 4 4 9 4" xfId="21352"/>
    <cellStyle name="20% - 輔色2 2 2 4 5" xfId="362"/>
    <cellStyle name="20% - 輔色2 2 2 4 5 10" xfId="10837"/>
    <cellStyle name="20% - 輔色2 2 2 4 5 10 2" xfId="16861"/>
    <cellStyle name="20% - 輔色2 2 2 4 5 10 2 2" xfId="28937"/>
    <cellStyle name="20% - 輔色2 2 2 4 5 10 3" xfId="22913"/>
    <cellStyle name="20% - 輔色2 2 2 4 5 11" xfId="13849"/>
    <cellStyle name="20% - 輔色2 2 2 4 5 11 2" xfId="25925"/>
    <cellStyle name="20% - 輔色2 2 2 4 5 12" xfId="19901"/>
    <cellStyle name="20% - 輔色2 2 2 4 5 2" xfId="598"/>
    <cellStyle name="20% - 輔色2 2 2 4 5 2 2" xfId="1338"/>
    <cellStyle name="20% - 輔色2 2 2 4 5 2 2 2" xfId="6823"/>
    <cellStyle name="20% - 輔色2 2 2 4 5 2 3" xfId="6824"/>
    <cellStyle name="20% - 輔色2 2 2 4 5 3" xfId="964"/>
    <cellStyle name="20% - 輔色2 2 2 4 5 3 2" xfId="2163"/>
    <cellStyle name="20% - 輔色2 2 2 4 5 3 2 2" xfId="4049"/>
    <cellStyle name="20% - 輔色2 2 2 4 5 3 2 3" xfId="6065"/>
    <cellStyle name="20% - 輔色2 2 2 4 5 3 2 3 2" xfId="13349"/>
    <cellStyle name="20% - 輔色2 2 2 4 5 3 2 3 2 2" xfId="19373"/>
    <cellStyle name="20% - 輔色2 2 2 4 5 3 2 3 2 2 2" xfId="31449"/>
    <cellStyle name="20% - 輔色2 2 2 4 5 3 2 3 2 3" xfId="25425"/>
    <cellStyle name="20% - 輔色2 2 2 4 5 3 2 3 3" xfId="16361"/>
    <cellStyle name="20% - 輔色2 2 2 4 5 3 2 3 3 2" xfId="28437"/>
    <cellStyle name="20% - 輔色2 2 2 4 5 3 2 3 4" xfId="22413"/>
    <cellStyle name="20% - 輔色2 2 2 4 5 3 2 4" xfId="8009"/>
    <cellStyle name="20% - 輔色2 2 2 4 5 3 2 5" xfId="6821"/>
    <cellStyle name="20% - 輔色2 2 2 4 5 3 2 6" xfId="11849"/>
    <cellStyle name="20% - 輔色2 2 2 4 5 3 2 6 2" xfId="17873"/>
    <cellStyle name="20% - 輔色2 2 2 4 5 3 2 6 2 2" xfId="29949"/>
    <cellStyle name="20% - 輔色2 2 2 4 5 3 2 6 3" xfId="23925"/>
    <cellStyle name="20% - 輔色2 2 2 4 5 3 2 7" xfId="14861"/>
    <cellStyle name="20% - 輔色2 2 2 4 5 3 2 7 2" xfId="26937"/>
    <cellStyle name="20% - 輔色2 2 2 4 5 3 2 8" xfId="20913"/>
    <cellStyle name="20% - 輔色2 2 2 4 5 3 3" xfId="4048"/>
    <cellStyle name="20% - 輔色2 2 2 4 5 3 4" xfId="5353"/>
    <cellStyle name="20% - 輔色2 2 2 4 5 3 4 2" xfId="12637"/>
    <cellStyle name="20% - 輔色2 2 2 4 5 3 4 2 2" xfId="18661"/>
    <cellStyle name="20% - 輔色2 2 2 4 5 3 4 2 2 2" xfId="30737"/>
    <cellStyle name="20% - 輔色2 2 2 4 5 3 4 2 3" xfId="24713"/>
    <cellStyle name="20% - 輔色2 2 2 4 5 3 4 3" xfId="15649"/>
    <cellStyle name="20% - 輔色2 2 2 4 5 3 4 3 2" xfId="27725"/>
    <cellStyle name="20% - 輔色2 2 2 4 5 3 4 4" xfId="21701"/>
    <cellStyle name="20% - 輔色2 2 2 4 5 3 5" xfId="8008"/>
    <cellStyle name="20% - 輔色2 2 2 4 5 3 6" xfId="6822"/>
    <cellStyle name="20% - 輔色2 2 2 4 5 3 7" xfId="11137"/>
    <cellStyle name="20% - 輔色2 2 2 4 5 3 7 2" xfId="17161"/>
    <cellStyle name="20% - 輔色2 2 2 4 5 3 7 2 2" xfId="29237"/>
    <cellStyle name="20% - 輔色2 2 2 4 5 3 7 3" xfId="23213"/>
    <cellStyle name="20% - 輔色2 2 2 4 5 3 8" xfId="14149"/>
    <cellStyle name="20% - 輔色2 2 2 4 5 3 8 2" xfId="26225"/>
    <cellStyle name="20% - 輔色2 2 2 4 5 3 9" xfId="20201"/>
    <cellStyle name="20% - 輔色2 2 2 4 5 4" xfId="1337"/>
    <cellStyle name="20% - 輔色2 2 2 4 5 4 2" xfId="2110"/>
    <cellStyle name="20% - 輔色2 2 2 4 5 4 2 2" xfId="4050"/>
    <cellStyle name="20% - 輔色2 2 2 4 5 4 2 3" xfId="6012"/>
    <cellStyle name="20% - 輔色2 2 2 4 5 4 2 3 2" xfId="13296"/>
    <cellStyle name="20% - 輔色2 2 2 4 5 4 2 3 2 2" xfId="19320"/>
    <cellStyle name="20% - 輔色2 2 2 4 5 4 2 3 2 2 2" xfId="31396"/>
    <cellStyle name="20% - 輔色2 2 2 4 5 4 2 3 2 3" xfId="25372"/>
    <cellStyle name="20% - 輔色2 2 2 4 5 4 2 3 3" xfId="16308"/>
    <cellStyle name="20% - 輔色2 2 2 4 5 4 2 3 3 2" xfId="28384"/>
    <cellStyle name="20% - 輔色2 2 2 4 5 4 2 3 4" xfId="22360"/>
    <cellStyle name="20% - 輔色2 2 2 4 5 4 2 4" xfId="8011"/>
    <cellStyle name="20% - 輔色2 2 2 4 5 4 2 5" xfId="6819"/>
    <cellStyle name="20% - 輔色2 2 2 4 5 4 2 6" xfId="11796"/>
    <cellStyle name="20% - 輔色2 2 2 4 5 4 2 6 2" xfId="17820"/>
    <cellStyle name="20% - 輔色2 2 2 4 5 4 2 6 2 2" xfId="29896"/>
    <cellStyle name="20% - 輔色2 2 2 4 5 4 2 6 3" xfId="23872"/>
    <cellStyle name="20% - 輔色2 2 2 4 5 4 2 7" xfId="14808"/>
    <cellStyle name="20% - 輔色2 2 2 4 5 4 2 7 2" xfId="26884"/>
    <cellStyle name="20% - 輔色2 2 2 4 5 4 2 8" xfId="20860"/>
    <cellStyle name="20% - 輔色2 2 2 4 5 4 3" xfId="6820"/>
    <cellStyle name="20% - 輔色2 2 2 4 5 5" xfId="2747"/>
    <cellStyle name="20% - 輔色2 2 2 4 5 5 2" xfId="4051"/>
    <cellStyle name="20% - 輔色2 2 2 4 5 5 3" xfId="6817"/>
    <cellStyle name="20% - 輔色2 2 2 4 5 6" xfId="2558"/>
    <cellStyle name="20% - 輔色2 2 2 4 5 6 2" xfId="4052"/>
    <cellStyle name="20% - 輔色2 2 2 4 5 6 3" xfId="6816"/>
    <cellStyle name="20% - 輔色2 2 2 4 5 7" xfId="1715"/>
    <cellStyle name="20% - 輔色2 2 2 4 5 7 2" xfId="4053"/>
    <cellStyle name="20% - 輔色2 2 2 4 5 7 3" xfId="5618"/>
    <cellStyle name="20% - 輔色2 2 2 4 5 7 3 2" xfId="12902"/>
    <cellStyle name="20% - 輔色2 2 2 4 5 7 3 2 2" xfId="18926"/>
    <cellStyle name="20% - 輔色2 2 2 4 5 7 3 2 2 2" xfId="31002"/>
    <cellStyle name="20% - 輔色2 2 2 4 5 7 3 2 3" xfId="24978"/>
    <cellStyle name="20% - 輔色2 2 2 4 5 7 3 3" xfId="15914"/>
    <cellStyle name="20% - 輔色2 2 2 4 5 7 3 3 2" xfId="27990"/>
    <cellStyle name="20% - 輔色2 2 2 4 5 7 3 4" xfId="21966"/>
    <cellStyle name="20% - 輔色2 2 2 4 5 7 4" xfId="8014"/>
    <cellStyle name="20% - 輔色2 2 2 4 5 7 5" xfId="6815"/>
    <cellStyle name="20% - 輔色2 2 2 4 5 7 6" xfId="11402"/>
    <cellStyle name="20% - 輔色2 2 2 4 5 7 6 2" xfId="17426"/>
    <cellStyle name="20% - 輔色2 2 2 4 5 7 6 2 2" xfId="29502"/>
    <cellStyle name="20% - 輔色2 2 2 4 5 7 6 3" xfId="23478"/>
    <cellStyle name="20% - 輔色2 2 2 4 5 7 7" xfId="14414"/>
    <cellStyle name="20% - 輔色2 2 2 4 5 7 7 2" xfId="26490"/>
    <cellStyle name="20% - 輔色2 2 2 4 5 7 8" xfId="20466"/>
    <cellStyle name="20% - 輔色2 2 2 4 5 8" xfId="5053"/>
    <cellStyle name="20% - 輔色2 2 2 4 5 8 2" xfId="12337"/>
    <cellStyle name="20% - 輔色2 2 2 4 5 8 2 2" xfId="18361"/>
    <cellStyle name="20% - 輔色2 2 2 4 5 8 2 2 2" xfId="30437"/>
    <cellStyle name="20% - 輔色2 2 2 4 5 8 2 3" xfId="24413"/>
    <cellStyle name="20% - 輔色2 2 2 4 5 8 3" xfId="15349"/>
    <cellStyle name="20% - 輔色2 2 2 4 5 8 3 2" xfId="27425"/>
    <cellStyle name="20% - 輔色2 2 2 4 5 8 4" xfId="21401"/>
    <cellStyle name="20% - 輔色2 2 2 4 5 9" xfId="6825"/>
    <cellStyle name="20% - 輔色2 2 2 4 6" xfId="725"/>
    <cellStyle name="20% - 輔色2 2 2 4 6 2" xfId="1339"/>
    <cellStyle name="20% - 輔色2 2 2 4 6 2 2" xfId="6813"/>
    <cellStyle name="20% - 輔色2 2 2 4 6 3" xfId="6814"/>
    <cellStyle name="20% - 輔色2 2 2 4 7" xfId="814"/>
    <cellStyle name="20% - 輔色2 2 2 4 7 2" xfId="1905"/>
    <cellStyle name="20% - 輔色2 2 2 4 7 2 2" xfId="4055"/>
    <cellStyle name="20% - 輔色2 2 2 4 7 2 3" xfId="5807"/>
    <cellStyle name="20% - 輔色2 2 2 4 7 2 3 2" xfId="13091"/>
    <cellStyle name="20% - 輔色2 2 2 4 7 2 3 2 2" xfId="19115"/>
    <cellStyle name="20% - 輔色2 2 2 4 7 2 3 2 2 2" xfId="31191"/>
    <cellStyle name="20% - 輔色2 2 2 4 7 2 3 2 3" xfId="25167"/>
    <cellStyle name="20% - 輔色2 2 2 4 7 2 3 3" xfId="16103"/>
    <cellStyle name="20% - 輔色2 2 2 4 7 2 3 3 2" xfId="28179"/>
    <cellStyle name="20% - 輔色2 2 2 4 7 2 3 4" xfId="22155"/>
    <cellStyle name="20% - 輔色2 2 2 4 7 2 4" xfId="8018"/>
    <cellStyle name="20% - 輔色2 2 2 4 7 2 5" xfId="6811"/>
    <cellStyle name="20% - 輔色2 2 2 4 7 2 6" xfId="11591"/>
    <cellStyle name="20% - 輔色2 2 2 4 7 2 6 2" xfId="17615"/>
    <cellStyle name="20% - 輔色2 2 2 4 7 2 6 2 2" xfId="29691"/>
    <cellStyle name="20% - 輔色2 2 2 4 7 2 6 3" xfId="23667"/>
    <cellStyle name="20% - 輔色2 2 2 4 7 2 7" xfId="14603"/>
    <cellStyle name="20% - 輔色2 2 2 4 7 2 7 2" xfId="26679"/>
    <cellStyle name="20% - 輔色2 2 2 4 7 2 8" xfId="20655"/>
    <cellStyle name="20% - 輔色2 2 2 4 7 3" xfId="4054"/>
    <cellStyle name="20% - 輔色2 2 2 4 7 4" xfId="5203"/>
    <cellStyle name="20% - 輔色2 2 2 4 7 4 2" xfId="12487"/>
    <cellStyle name="20% - 輔色2 2 2 4 7 4 2 2" xfId="18511"/>
    <cellStyle name="20% - 輔色2 2 2 4 7 4 2 2 2" xfId="30587"/>
    <cellStyle name="20% - 輔色2 2 2 4 7 4 2 3" xfId="24563"/>
    <cellStyle name="20% - 輔色2 2 2 4 7 4 3" xfId="15499"/>
    <cellStyle name="20% - 輔色2 2 2 4 7 4 3 2" xfId="27575"/>
    <cellStyle name="20% - 輔色2 2 2 4 7 4 4" xfId="21551"/>
    <cellStyle name="20% - 輔色2 2 2 4 7 5" xfId="8017"/>
    <cellStyle name="20% - 輔色2 2 2 4 7 6" xfId="6812"/>
    <cellStyle name="20% - 輔色2 2 2 4 7 7" xfId="10987"/>
    <cellStyle name="20% - 輔色2 2 2 4 7 7 2" xfId="17011"/>
    <cellStyle name="20% - 輔色2 2 2 4 7 7 2 2" xfId="29087"/>
    <cellStyle name="20% - 輔色2 2 2 4 7 7 3" xfId="23063"/>
    <cellStyle name="20% - 輔色2 2 2 4 7 8" xfId="13999"/>
    <cellStyle name="20% - 輔色2 2 2 4 7 8 2" xfId="26075"/>
    <cellStyle name="20% - 輔色2 2 2 4 7 9" xfId="20051"/>
    <cellStyle name="20% - 輔色2 2 2 4 8" xfId="2142"/>
    <cellStyle name="20% - 輔色2 2 2 4 8 2" xfId="4056"/>
    <cellStyle name="20% - 輔色2 2 2 4 8 3" xfId="6044"/>
    <cellStyle name="20% - 輔色2 2 2 4 8 3 2" xfId="13328"/>
    <cellStyle name="20% - 輔色2 2 2 4 8 3 2 2" xfId="19352"/>
    <cellStyle name="20% - 輔色2 2 2 4 8 3 2 2 2" xfId="31428"/>
    <cellStyle name="20% - 輔色2 2 2 4 8 3 2 3" xfId="25404"/>
    <cellStyle name="20% - 輔色2 2 2 4 8 3 3" xfId="16340"/>
    <cellStyle name="20% - 輔色2 2 2 4 8 3 3 2" xfId="28416"/>
    <cellStyle name="20% - 輔色2 2 2 4 8 3 4" xfId="22392"/>
    <cellStyle name="20% - 輔色2 2 2 4 8 4" xfId="8019"/>
    <cellStyle name="20% - 輔色2 2 2 4 8 5" xfId="6810"/>
    <cellStyle name="20% - 輔色2 2 2 4 8 6" xfId="11828"/>
    <cellStyle name="20% - 輔色2 2 2 4 8 6 2" xfId="17852"/>
    <cellStyle name="20% - 輔色2 2 2 4 8 6 2 2" xfId="29928"/>
    <cellStyle name="20% - 輔色2 2 2 4 8 6 3" xfId="23904"/>
    <cellStyle name="20% - 輔色2 2 2 4 8 7" xfId="14840"/>
    <cellStyle name="20% - 輔色2 2 2 4 8 7 2" xfId="26916"/>
    <cellStyle name="20% - 輔色2 2 2 4 8 8" xfId="20892"/>
    <cellStyle name="20% - 輔色2 2 2 4 9" xfId="2739"/>
    <cellStyle name="20% - 輔色2 2 2 4 9 2" xfId="4057"/>
    <cellStyle name="20% - 輔色2 2 2 4 9 3" xfId="6809"/>
    <cellStyle name="20% - 輔色2 2 2 40" xfId="10653"/>
    <cellStyle name="20% - 輔色2 2 2 40 2" xfId="16689"/>
    <cellStyle name="20% - 輔色2 2 2 40 2 2" xfId="28765"/>
    <cellStyle name="20% - 輔色2 2 2 40 3" xfId="22741"/>
    <cellStyle name="20% - 輔色2 2 2 41" xfId="13683"/>
    <cellStyle name="20% - 輔色2 2 2 41 2" xfId="25759"/>
    <cellStyle name="20% - 輔色2 2 2 42" xfId="19735"/>
    <cellStyle name="20% - 輔色2 2 2 5" xfId="49"/>
    <cellStyle name="20% - 輔色2 2 2 5 10" xfId="2554"/>
    <cellStyle name="20% - 輔色2 2 2 5 10 2" xfId="4058"/>
    <cellStyle name="20% - 輔色2 2 2 5 10 3" xfId="6804"/>
    <cellStyle name="20% - 輔色2 2 2 5 11" xfId="1866"/>
    <cellStyle name="20% - 輔色2 2 2 5 11 2" xfId="4059"/>
    <cellStyle name="20% - 輔色2 2 2 5 11 3" xfId="5769"/>
    <cellStyle name="20% - 輔色2 2 2 5 11 3 2" xfId="13053"/>
    <cellStyle name="20% - 輔色2 2 2 5 11 3 2 2" xfId="19077"/>
    <cellStyle name="20% - 輔色2 2 2 5 11 3 2 2 2" xfId="31153"/>
    <cellStyle name="20% - 輔色2 2 2 5 11 3 2 3" xfId="25129"/>
    <cellStyle name="20% - 輔色2 2 2 5 11 3 3" xfId="16065"/>
    <cellStyle name="20% - 輔色2 2 2 5 11 3 3 2" xfId="28141"/>
    <cellStyle name="20% - 輔色2 2 2 5 11 3 4" xfId="22117"/>
    <cellStyle name="20% - 輔色2 2 2 5 11 4" xfId="8023"/>
    <cellStyle name="20% - 輔色2 2 2 5 11 5" xfId="6803"/>
    <cellStyle name="20% - 輔色2 2 2 5 11 6" xfId="11553"/>
    <cellStyle name="20% - 輔色2 2 2 5 11 6 2" xfId="17577"/>
    <cellStyle name="20% - 輔色2 2 2 5 11 6 2 2" xfId="29653"/>
    <cellStyle name="20% - 輔色2 2 2 5 11 6 3" xfId="23629"/>
    <cellStyle name="20% - 輔色2 2 2 5 11 7" xfId="14565"/>
    <cellStyle name="20% - 輔色2 2 2 5 11 7 2" xfId="26641"/>
    <cellStyle name="20% - 輔色2 2 2 5 11 8" xfId="20617"/>
    <cellStyle name="20% - 輔色2 2 2 5 12" xfId="4902"/>
    <cellStyle name="20% - 輔色2 2 2 5 12 2" xfId="12186"/>
    <cellStyle name="20% - 輔色2 2 2 5 12 2 2" xfId="18210"/>
    <cellStyle name="20% - 輔色2 2 2 5 12 2 2 2" xfId="30286"/>
    <cellStyle name="20% - 輔色2 2 2 5 12 2 3" xfId="24262"/>
    <cellStyle name="20% - 輔色2 2 2 5 12 3" xfId="15198"/>
    <cellStyle name="20% - 輔色2 2 2 5 12 3 2" xfId="27274"/>
    <cellStyle name="20% - 輔色2 2 2 5 12 4" xfId="21250"/>
    <cellStyle name="20% - 輔色2 2 2 5 13" xfId="6808"/>
    <cellStyle name="20% - 輔色2 2 2 5 14" xfId="10671"/>
    <cellStyle name="20% - 輔色2 2 2 5 14 2" xfId="16704"/>
    <cellStyle name="20% - 輔色2 2 2 5 14 2 2" xfId="28780"/>
    <cellStyle name="20% - 輔色2 2 2 5 14 3" xfId="22756"/>
    <cellStyle name="20% - 輔色2 2 2 5 15" xfId="13698"/>
    <cellStyle name="20% - 輔色2 2 2 5 15 2" xfId="25774"/>
    <cellStyle name="20% - 輔色2 2 2 5 16" xfId="19750"/>
    <cellStyle name="20% - 輔色2 2 2 5 2" xfId="127"/>
    <cellStyle name="20% - 輔色2 2 2 5 2 2" xfId="6801"/>
    <cellStyle name="20% - 輔色2 2 2 5 3" xfId="90"/>
    <cellStyle name="20% - 輔色2 2 2 5 3 10" xfId="6800"/>
    <cellStyle name="20% - 輔色2 2 2 5 3 11" xfId="10712"/>
    <cellStyle name="20% - 輔色2 2 2 5 3 11 2" xfId="16741"/>
    <cellStyle name="20% - 輔色2 2 2 5 3 11 2 2" xfId="28817"/>
    <cellStyle name="20% - 輔色2 2 2 5 3 11 3" xfId="22793"/>
    <cellStyle name="20% - 輔色2 2 2 5 3 12" xfId="13732"/>
    <cellStyle name="20% - 輔色2 2 2 5 3 12 2" xfId="25808"/>
    <cellStyle name="20% - 輔色2 2 2 5 3 13" xfId="19784"/>
    <cellStyle name="20% - 輔色2 2 2 5 3 2" xfId="298"/>
    <cellStyle name="20% - 輔色2 2 2 5 3 2 2" xfId="603"/>
    <cellStyle name="20% - 輔色2 2 2 5 3 2 2 2" xfId="1340"/>
    <cellStyle name="20% - 輔色2 2 2 5 3 2 2 2 2" xfId="6794"/>
    <cellStyle name="20% - 輔色2 2 2 5 3 2 2 3" xfId="6795"/>
    <cellStyle name="20% - 輔色2 2 2 5 3 2 3" xfId="6798"/>
    <cellStyle name="20% - 輔色2 2 2 5 3 3" xfId="395"/>
    <cellStyle name="20% - 輔色2 2 2 5 3 3 10" xfId="10870"/>
    <cellStyle name="20% - 輔色2 2 2 5 3 3 10 2" xfId="16894"/>
    <cellStyle name="20% - 輔色2 2 2 5 3 3 10 2 2" xfId="28970"/>
    <cellStyle name="20% - 輔色2 2 2 5 3 3 10 3" xfId="22946"/>
    <cellStyle name="20% - 輔色2 2 2 5 3 3 11" xfId="13882"/>
    <cellStyle name="20% - 輔色2 2 2 5 3 3 11 2" xfId="25958"/>
    <cellStyle name="20% - 輔色2 2 2 5 3 3 12" xfId="19934"/>
    <cellStyle name="20% - 輔色2 2 2 5 3 3 2" xfId="729"/>
    <cellStyle name="20% - 輔色2 2 2 5 3 3 2 2" xfId="1342"/>
    <cellStyle name="20% - 輔色2 2 2 5 3 3 2 2 2" xfId="6790"/>
    <cellStyle name="20% - 輔色2 2 2 5 3 3 2 3" xfId="6791"/>
    <cellStyle name="20% - 輔色2 2 2 5 3 3 3" xfId="997"/>
    <cellStyle name="20% - 輔色2 2 2 5 3 3 3 2" xfId="2196"/>
    <cellStyle name="20% - 輔色2 2 2 5 3 3 3 2 2" xfId="4061"/>
    <cellStyle name="20% - 輔色2 2 2 5 3 3 3 2 3" xfId="6098"/>
    <cellStyle name="20% - 輔色2 2 2 5 3 3 3 2 3 2" xfId="13382"/>
    <cellStyle name="20% - 輔色2 2 2 5 3 3 3 2 3 2 2" xfId="19406"/>
    <cellStyle name="20% - 輔色2 2 2 5 3 3 3 2 3 2 2 2" xfId="31482"/>
    <cellStyle name="20% - 輔色2 2 2 5 3 3 3 2 3 2 3" xfId="25458"/>
    <cellStyle name="20% - 輔色2 2 2 5 3 3 3 2 3 3" xfId="16394"/>
    <cellStyle name="20% - 輔色2 2 2 5 3 3 3 2 3 3 2" xfId="28470"/>
    <cellStyle name="20% - 輔色2 2 2 5 3 3 3 2 3 4" xfId="22446"/>
    <cellStyle name="20% - 輔色2 2 2 5 3 3 3 2 4" xfId="8033"/>
    <cellStyle name="20% - 輔色2 2 2 5 3 3 3 2 5" xfId="6784"/>
    <cellStyle name="20% - 輔色2 2 2 5 3 3 3 2 6" xfId="11882"/>
    <cellStyle name="20% - 輔色2 2 2 5 3 3 3 2 6 2" xfId="17906"/>
    <cellStyle name="20% - 輔色2 2 2 5 3 3 3 2 6 2 2" xfId="29982"/>
    <cellStyle name="20% - 輔色2 2 2 5 3 3 3 2 6 3" xfId="23958"/>
    <cellStyle name="20% - 輔色2 2 2 5 3 3 3 2 7" xfId="14894"/>
    <cellStyle name="20% - 輔色2 2 2 5 3 3 3 2 7 2" xfId="26970"/>
    <cellStyle name="20% - 輔色2 2 2 5 3 3 3 2 8" xfId="20946"/>
    <cellStyle name="20% - 輔色2 2 2 5 3 3 3 3" xfId="4060"/>
    <cellStyle name="20% - 輔色2 2 2 5 3 3 3 4" xfId="5386"/>
    <cellStyle name="20% - 輔色2 2 2 5 3 3 3 4 2" xfId="12670"/>
    <cellStyle name="20% - 輔色2 2 2 5 3 3 3 4 2 2" xfId="18694"/>
    <cellStyle name="20% - 輔色2 2 2 5 3 3 3 4 2 2 2" xfId="30770"/>
    <cellStyle name="20% - 輔色2 2 2 5 3 3 3 4 2 3" xfId="24746"/>
    <cellStyle name="20% - 輔色2 2 2 5 3 3 3 4 3" xfId="15682"/>
    <cellStyle name="20% - 輔色2 2 2 5 3 3 3 4 3 2" xfId="27758"/>
    <cellStyle name="20% - 輔色2 2 2 5 3 3 3 4 4" xfId="21734"/>
    <cellStyle name="20% - 輔色2 2 2 5 3 3 3 5" xfId="8032"/>
    <cellStyle name="20% - 輔色2 2 2 5 3 3 3 6" xfId="6785"/>
    <cellStyle name="20% - 輔色2 2 2 5 3 3 3 7" xfId="11170"/>
    <cellStyle name="20% - 輔色2 2 2 5 3 3 3 7 2" xfId="17194"/>
    <cellStyle name="20% - 輔色2 2 2 5 3 3 3 7 2 2" xfId="29270"/>
    <cellStyle name="20% - 輔色2 2 2 5 3 3 3 7 3" xfId="23246"/>
    <cellStyle name="20% - 輔色2 2 2 5 3 3 3 8" xfId="14182"/>
    <cellStyle name="20% - 輔色2 2 2 5 3 3 3 8 2" xfId="26258"/>
    <cellStyle name="20% - 輔色2 2 2 5 3 3 3 9" xfId="20234"/>
    <cellStyle name="20% - 輔色2 2 2 5 3 3 4" xfId="1341"/>
    <cellStyle name="20% - 輔色2 2 2 5 3 3 4 2" xfId="2104"/>
    <cellStyle name="20% - 輔色2 2 2 5 3 3 4 2 2" xfId="4062"/>
    <cellStyle name="20% - 輔色2 2 2 5 3 3 4 2 3" xfId="6006"/>
    <cellStyle name="20% - 輔色2 2 2 5 3 3 4 2 3 2" xfId="13290"/>
    <cellStyle name="20% - 輔色2 2 2 5 3 3 4 2 3 2 2" xfId="19314"/>
    <cellStyle name="20% - 輔色2 2 2 5 3 3 4 2 3 2 2 2" xfId="31390"/>
    <cellStyle name="20% - 輔色2 2 2 5 3 3 4 2 3 2 3" xfId="25366"/>
    <cellStyle name="20% - 輔色2 2 2 5 3 3 4 2 3 3" xfId="16302"/>
    <cellStyle name="20% - 輔色2 2 2 5 3 3 4 2 3 3 2" xfId="28378"/>
    <cellStyle name="20% - 輔色2 2 2 5 3 3 4 2 3 4" xfId="22354"/>
    <cellStyle name="20% - 輔色2 2 2 5 3 3 4 2 4" xfId="8035"/>
    <cellStyle name="20% - 輔色2 2 2 5 3 3 4 2 5" xfId="6779"/>
    <cellStyle name="20% - 輔色2 2 2 5 3 3 4 2 6" xfId="11790"/>
    <cellStyle name="20% - 輔色2 2 2 5 3 3 4 2 6 2" xfId="17814"/>
    <cellStyle name="20% - 輔色2 2 2 5 3 3 4 2 6 2 2" xfId="29890"/>
    <cellStyle name="20% - 輔色2 2 2 5 3 3 4 2 6 3" xfId="23866"/>
    <cellStyle name="20% - 輔色2 2 2 5 3 3 4 2 7" xfId="14802"/>
    <cellStyle name="20% - 輔色2 2 2 5 3 3 4 2 7 2" xfId="26878"/>
    <cellStyle name="20% - 輔色2 2 2 5 3 3 4 2 8" xfId="20854"/>
    <cellStyle name="20% - 輔色2 2 2 5 3 3 4 3" xfId="6782"/>
    <cellStyle name="20% - 輔色2 2 2 5 3 3 5" xfId="2752"/>
    <cellStyle name="20% - 輔色2 2 2 5 3 3 5 2" xfId="4063"/>
    <cellStyle name="20% - 輔色2 2 2 5 3 3 5 3" xfId="6778"/>
    <cellStyle name="20% - 輔色2 2 2 5 3 3 6" xfId="2552"/>
    <cellStyle name="20% - 輔色2 2 2 5 3 3 6 2" xfId="4064"/>
    <cellStyle name="20% - 輔色2 2 2 5 3 3 6 3" xfId="6777"/>
    <cellStyle name="20% - 輔色2 2 2 5 3 3 7" xfId="1682"/>
    <cellStyle name="20% - 輔色2 2 2 5 3 3 7 2" xfId="4065"/>
    <cellStyle name="20% - 輔色2 2 2 5 3 3 7 3" xfId="5585"/>
    <cellStyle name="20% - 輔色2 2 2 5 3 3 7 3 2" xfId="12869"/>
    <cellStyle name="20% - 輔色2 2 2 5 3 3 7 3 2 2" xfId="18893"/>
    <cellStyle name="20% - 輔色2 2 2 5 3 3 7 3 2 2 2" xfId="30969"/>
    <cellStyle name="20% - 輔色2 2 2 5 3 3 7 3 2 3" xfId="24945"/>
    <cellStyle name="20% - 輔色2 2 2 5 3 3 7 3 3" xfId="15881"/>
    <cellStyle name="20% - 輔色2 2 2 5 3 3 7 3 3 2" xfId="27957"/>
    <cellStyle name="20% - 輔色2 2 2 5 3 3 7 3 4" xfId="21933"/>
    <cellStyle name="20% - 輔色2 2 2 5 3 3 7 4" xfId="8038"/>
    <cellStyle name="20% - 輔色2 2 2 5 3 3 7 5" xfId="6776"/>
    <cellStyle name="20% - 輔色2 2 2 5 3 3 7 6" xfId="11369"/>
    <cellStyle name="20% - 輔色2 2 2 5 3 3 7 6 2" xfId="17393"/>
    <cellStyle name="20% - 輔色2 2 2 5 3 3 7 6 2 2" xfId="29469"/>
    <cellStyle name="20% - 輔色2 2 2 5 3 3 7 6 3" xfId="23445"/>
    <cellStyle name="20% - 輔色2 2 2 5 3 3 7 7" xfId="14381"/>
    <cellStyle name="20% - 輔色2 2 2 5 3 3 7 7 2" xfId="26457"/>
    <cellStyle name="20% - 輔色2 2 2 5 3 3 7 8" xfId="20433"/>
    <cellStyle name="20% - 輔色2 2 2 5 3 3 8" xfId="5086"/>
    <cellStyle name="20% - 輔色2 2 2 5 3 3 8 2" xfId="12370"/>
    <cellStyle name="20% - 輔色2 2 2 5 3 3 8 2 2" xfId="18394"/>
    <cellStyle name="20% - 輔色2 2 2 5 3 3 8 2 2 2" xfId="30470"/>
    <cellStyle name="20% - 輔色2 2 2 5 3 3 8 2 3" xfId="24446"/>
    <cellStyle name="20% - 輔色2 2 2 5 3 3 8 3" xfId="15382"/>
    <cellStyle name="20% - 輔色2 2 2 5 3 3 8 3 2" xfId="27458"/>
    <cellStyle name="20% - 輔色2 2 2 5 3 3 8 4" xfId="21434"/>
    <cellStyle name="20% - 輔色2 2 2 5 3 3 9" xfId="6793"/>
    <cellStyle name="20% - 輔色2 2 2 5 3 4" xfId="847"/>
    <cellStyle name="20% - 輔色2 2 2 5 3 4 2" xfId="1944"/>
    <cellStyle name="20% - 輔色2 2 2 5 3 4 2 2" xfId="4067"/>
    <cellStyle name="20% - 輔色2 2 2 5 3 4 2 3" xfId="5846"/>
    <cellStyle name="20% - 輔色2 2 2 5 3 4 2 3 2" xfId="13130"/>
    <cellStyle name="20% - 輔色2 2 2 5 3 4 2 3 2 2" xfId="19154"/>
    <cellStyle name="20% - 輔色2 2 2 5 3 4 2 3 2 2 2" xfId="31230"/>
    <cellStyle name="20% - 輔色2 2 2 5 3 4 2 3 2 3" xfId="25206"/>
    <cellStyle name="20% - 輔色2 2 2 5 3 4 2 3 3" xfId="16142"/>
    <cellStyle name="20% - 輔色2 2 2 5 3 4 2 3 3 2" xfId="28218"/>
    <cellStyle name="20% - 輔色2 2 2 5 3 4 2 3 4" xfId="22194"/>
    <cellStyle name="20% - 輔色2 2 2 5 3 4 2 4" xfId="8040"/>
    <cellStyle name="20% - 輔色2 2 2 5 3 4 2 5" xfId="6774"/>
    <cellStyle name="20% - 輔色2 2 2 5 3 4 2 6" xfId="11630"/>
    <cellStyle name="20% - 輔色2 2 2 5 3 4 2 6 2" xfId="17654"/>
    <cellStyle name="20% - 輔色2 2 2 5 3 4 2 6 2 2" xfId="29730"/>
    <cellStyle name="20% - 輔色2 2 2 5 3 4 2 6 3" xfId="23706"/>
    <cellStyle name="20% - 輔色2 2 2 5 3 4 2 7" xfId="14642"/>
    <cellStyle name="20% - 輔色2 2 2 5 3 4 2 7 2" xfId="26718"/>
    <cellStyle name="20% - 輔色2 2 2 5 3 4 2 8" xfId="20694"/>
    <cellStyle name="20% - 輔色2 2 2 5 3 4 3" xfId="4066"/>
    <cellStyle name="20% - 輔色2 2 2 5 3 4 4" xfId="5236"/>
    <cellStyle name="20% - 輔色2 2 2 5 3 4 4 2" xfId="12520"/>
    <cellStyle name="20% - 輔色2 2 2 5 3 4 4 2 2" xfId="18544"/>
    <cellStyle name="20% - 輔色2 2 2 5 3 4 4 2 2 2" xfId="30620"/>
    <cellStyle name="20% - 輔色2 2 2 5 3 4 4 2 3" xfId="24596"/>
    <cellStyle name="20% - 輔色2 2 2 5 3 4 4 3" xfId="15532"/>
    <cellStyle name="20% - 輔色2 2 2 5 3 4 4 3 2" xfId="27608"/>
    <cellStyle name="20% - 輔色2 2 2 5 3 4 4 4" xfId="21584"/>
    <cellStyle name="20% - 輔色2 2 2 5 3 4 5" xfId="8039"/>
    <cellStyle name="20% - 輔色2 2 2 5 3 4 6" xfId="6775"/>
    <cellStyle name="20% - 輔色2 2 2 5 3 4 7" xfId="11020"/>
    <cellStyle name="20% - 輔色2 2 2 5 3 4 7 2" xfId="17044"/>
    <cellStyle name="20% - 輔色2 2 2 5 3 4 7 2 2" xfId="29120"/>
    <cellStyle name="20% - 輔色2 2 2 5 3 4 7 3" xfId="23096"/>
    <cellStyle name="20% - 輔色2 2 2 5 3 4 8" xfId="14032"/>
    <cellStyle name="20% - 輔色2 2 2 5 3 4 8 2" xfId="26108"/>
    <cellStyle name="20% - 輔色2 2 2 5 3 4 9" xfId="20084"/>
    <cellStyle name="20% - 輔色2 2 2 5 3 5" xfId="2470"/>
    <cellStyle name="20% - 輔色2 2 2 5 3 5 2" xfId="4068"/>
    <cellStyle name="20% - 輔色2 2 2 5 3 5 3" xfId="6372"/>
    <cellStyle name="20% - 輔色2 2 2 5 3 5 3 2" xfId="13656"/>
    <cellStyle name="20% - 輔色2 2 2 5 3 5 3 2 2" xfId="19680"/>
    <cellStyle name="20% - 輔色2 2 2 5 3 5 3 2 2 2" xfId="31756"/>
    <cellStyle name="20% - 輔色2 2 2 5 3 5 3 2 3" xfId="25732"/>
    <cellStyle name="20% - 輔色2 2 2 5 3 5 3 3" xfId="16668"/>
    <cellStyle name="20% - 輔色2 2 2 5 3 5 3 3 2" xfId="28744"/>
    <cellStyle name="20% - 輔色2 2 2 5 3 5 3 4" xfId="22720"/>
    <cellStyle name="20% - 輔色2 2 2 5 3 5 4" xfId="8041"/>
    <cellStyle name="20% - 輔色2 2 2 5 3 5 5" xfId="6773"/>
    <cellStyle name="20% - 輔色2 2 2 5 3 5 6" xfId="12156"/>
    <cellStyle name="20% - 輔色2 2 2 5 3 5 6 2" xfId="18180"/>
    <cellStyle name="20% - 輔色2 2 2 5 3 5 6 2 2" xfId="30256"/>
    <cellStyle name="20% - 輔色2 2 2 5 3 5 6 3" xfId="24232"/>
    <cellStyle name="20% - 輔色2 2 2 5 3 5 7" xfId="15168"/>
    <cellStyle name="20% - 輔色2 2 2 5 3 5 7 2" xfId="27244"/>
    <cellStyle name="20% - 輔色2 2 2 5 3 5 8" xfId="21220"/>
    <cellStyle name="20% - 輔色2 2 2 5 3 6" xfId="2750"/>
    <cellStyle name="20% - 輔色2 2 2 5 3 6 2" xfId="4069"/>
    <cellStyle name="20% - 輔色2 2 2 5 3 6 3" xfId="6771"/>
    <cellStyle name="20% - 輔色2 2 2 5 3 7" xfId="2553"/>
    <cellStyle name="20% - 輔色2 2 2 5 3 7 2" xfId="4070"/>
    <cellStyle name="20% - 輔色2 2 2 5 3 7 3" xfId="6770"/>
    <cellStyle name="20% - 輔色2 2 2 5 3 8" xfId="1832"/>
    <cellStyle name="20% - 輔色2 2 2 5 3 8 2" xfId="4071"/>
    <cellStyle name="20% - 輔色2 2 2 5 3 8 3" xfId="5735"/>
    <cellStyle name="20% - 輔色2 2 2 5 3 8 3 2" xfId="13019"/>
    <cellStyle name="20% - 輔色2 2 2 5 3 8 3 2 2" xfId="19043"/>
    <cellStyle name="20% - 輔色2 2 2 5 3 8 3 2 2 2" xfId="31119"/>
    <cellStyle name="20% - 輔色2 2 2 5 3 8 3 2 3" xfId="25095"/>
    <cellStyle name="20% - 輔色2 2 2 5 3 8 3 3" xfId="16031"/>
    <cellStyle name="20% - 輔色2 2 2 5 3 8 3 3 2" xfId="28107"/>
    <cellStyle name="20% - 輔色2 2 2 5 3 8 3 4" xfId="22083"/>
    <cellStyle name="20% - 輔色2 2 2 5 3 8 4" xfId="8044"/>
    <cellStyle name="20% - 輔色2 2 2 5 3 8 5" xfId="6765"/>
    <cellStyle name="20% - 輔色2 2 2 5 3 8 6" xfId="11519"/>
    <cellStyle name="20% - 輔色2 2 2 5 3 8 6 2" xfId="17543"/>
    <cellStyle name="20% - 輔色2 2 2 5 3 8 6 2 2" xfId="29619"/>
    <cellStyle name="20% - 輔色2 2 2 5 3 8 6 3" xfId="23595"/>
    <cellStyle name="20% - 輔色2 2 2 5 3 8 7" xfId="14531"/>
    <cellStyle name="20% - 輔色2 2 2 5 3 8 7 2" xfId="26607"/>
    <cellStyle name="20% - 輔色2 2 2 5 3 8 8" xfId="20583"/>
    <cellStyle name="20% - 輔色2 2 2 5 3 9" xfId="4936"/>
    <cellStyle name="20% - 輔色2 2 2 5 3 9 2" xfId="12220"/>
    <cellStyle name="20% - 輔色2 2 2 5 3 9 2 2" xfId="18244"/>
    <cellStyle name="20% - 輔色2 2 2 5 3 9 2 2 2" xfId="30320"/>
    <cellStyle name="20% - 輔色2 2 2 5 3 9 2 3" xfId="24296"/>
    <cellStyle name="20% - 輔色2 2 2 5 3 9 3" xfId="15232"/>
    <cellStyle name="20% - 輔色2 2 2 5 3 9 3 2" xfId="27308"/>
    <cellStyle name="20% - 輔色2 2 2 5 3 9 4" xfId="21284"/>
    <cellStyle name="20% - 輔色2 2 2 5 4" xfId="211"/>
    <cellStyle name="20% - 輔色2 2 2 5 4 10" xfId="6764"/>
    <cellStyle name="20% - 輔色2 2 2 5 4 11" xfId="10787"/>
    <cellStyle name="20% - 輔色2 2 2 5 4 11 2" xfId="16811"/>
    <cellStyle name="20% - 輔色2 2 2 5 4 11 2 2" xfId="28887"/>
    <cellStyle name="20% - 輔色2 2 2 5 4 11 3" xfId="22863"/>
    <cellStyle name="20% - 輔色2 2 2 5 4 12" xfId="13799"/>
    <cellStyle name="20% - 輔色2 2 2 5 4 12 2" xfId="25875"/>
    <cellStyle name="20% - 輔色2 2 2 5 4 13" xfId="19851"/>
    <cellStyle name="20% - 輔色2 2 2 5 4 2" xfId="299"/>
    <cellStyle name="20% - 輔色2 2 2 5 4 2 2" xfId="604"/>
    <cellStyle name="20% - 輔色2 2 2 5 4 2 2 2" xfId="1343"/>
    <cellStyle name="20% - 輔色2 2 2 5 4 2 2 2 2" xfId="6758"/>
    <cellStyle name="20% - 輔色2 2 2 5 4 2 2 3" xfId="6759"/>
    <cellStyle name="20% - 輔色2 2 2 5 4 2 3" xfId="6762"/>
    <cellStyle name="20% - 輔色2 2 2 5 4 3" xfId="462"/>
    <cellStyle name="20% - 輔色2 2 2 5 4 3 10" xfId="10937"/>
    <cellStyle name="20% - 輔色2 2 2 5 4 3 10 2" xfId="16961"/>
    <cellStyle name="20% - 輔色2 2 2 5 4 3 10 2 2" xfId="29037"/>
    <cellStyle name="20% - 輔色2 2 2 5 4 3 10 3" xfId="23013"/>
    <cellStyle name="20% - 輔色2 2 2 5 4 3 11" xfId="13949"/>
    <cellStyle name="20% - 輔色2 2 2 5 4 3 11 2" xfId="26025"/>
    <cellStyle name="20% - 輔色2 2 2 5 4 3 12" xfId="20001"/>
    <cellStyle name="20% - 輔色2 2 2 5 4 3 2" xfId="730"/>
    <cellStyle name="20% - 輔色2 2 2 5 4 3 2 2" xfId="1345"/>
    <cellStyle name="20% - 輔色2 2 2 5 4 3 2 2 2" xfId="6755"/>
    <cellStyle name="20% - 輔色2 2 2 5 4 3 2 3" xfId="6756"/>
    <cellStyle name="20% - 輔色2 2 2 5 4 3 3" xfId="1064"/>
    <cellStyle name="20% - 輔色2 2 2 5 4 3 3 2" xfId="2263"/>
    <cellStyle name="20% - 輔色2 2 2 5 4 3 3 2 2" xfId="4073"/>
    <cellStyle name="20% - 輔色2 2 2 5 4 3 3 2 3" xfId="6165"/>
    <cellStyle name="20% - 輔色2 2 2 5 4 3 3 2 3 2" xfId="13449"/>
    <cellStyle name="20% - 輔色2 2 2 5 4 3 3 2 3 2 2" xfId="19473"/>
    <cellStyle name="20% - 輔色2 2 2 5 4 3 3 2 3 2 2 2" xfId="31549"/>
    <cellStyle name="20% - 輔色2 2 2 5 4 3 3 2 3 2 3" xfId="25525"/>
    <cellStyle name="20% - 輔色2 2 2 5 4 3 3 2 3 3" xfId="16461"/>
    <cellStyle name="20% - 輔色2 2 2 5 4 3 3 2 3 3 2" xfId="28537"/>
    <cellStyle name="20% - 輔色2 2 2 5 4 3 3 2 3 4" xfId="22513"/>
    <cellStyle name="20% - 輔色2 2 2 5 4 3 3 2 4" xfId="8053"/>
    <cellStyle name="20% - 輔色2 2 2 5 4 3 3 2 5" xfId="6753"/>
    <cellStyle name="20% - 輔色2 2 2 5 4 3 3 2 6" xfId="11949"/>
    <cellStyle name="20% - 輔色2 2 2 5 4 3 3 2 6 2" xfId="17973"/>
    <cellStyle name="20% - 輔色2 2 2 5 4 3 3 2 6 2 2" xfId="30049"/>
    <cellStyle name="20% - 輔色2 2 2 5 4 3 3 2 6 3" xfId="24025"/>
    <cellStyle name="20% - 輔色2 2 2 5 4 3 3 2 7" xfId="14961"/>
    <cellStyle name="20% - 輔色2 2 2 5 4 3 3 2 7 2" xfId="27037"/>
    <cellStyle name="20% - 輔色2 2 2 5 4 3 3 2 8" xfId="21013"/>
    <cellStyle name="20% - 輔色2 2 2 5 4 3 3 3" xfId="4072"/>
    <cellStyle name="20% - 輔色2 2 2 5 4 3 3 4" xfId="5453"/>
    <cellStyle name="20% - 輔色2 2 2 5 4 3 3 4 2" xfId="12737"/>
    <cellStyle name="20% - 輔色2 2 2 5 4 3 3 4 2 2" xfId="18761"/>
    <cellStyle name="20% - 輔色2 2 2 5 4 3 3 4 2 2 2" xfId="30837"/>
    <cellStyle name="20% - 輔色2 2 2 5 4 3 3 4 2 3" xfId="24813"/>
    <cellStyle name="20% - 輔色2 2 2 5 4 3 3 4 3" xfId="15749"/>
    <cellStyle name="20% - 輔色2 2 2 5 4 3 3 4 3 2" xfId="27825"/>
    <cellStyle name="20% - 輔色2 2 2 5 4 3 3 4 4" xfId="21801"/>
    <cellStyle name="20% - 輔色2 2 2 5 4 3 3 5" xfId="8052"/>
    <cellStyle name="20% - 輔色2 2 2 5 4 3 3 6" xfId="6754"/>
    <cellStyle name="20% - 輔色2 2 2 5 4 3 3 7" xfId="11237"/>
    <cellStyle name="20% - 輔色2 2 2 5 4 3 3 7 2" xfId="17261"/>
    <cellStyle name="20% - 輔色2 2 2 5 4 3 3 7 2 2" xfId="29337"/>
    <cellStyle name="20% - 輔色2 2 2 5 4 3 3 7 3" xfId="23313"/>
    <cellStyle name="20% - 輔色2 2 2 5 4 3 3 8" xfId="14249"/>
    <cellStyle name="20% - 輔色2 2 2 5 4 3 3 8 2" xfId="26325"/>
    <cellStyle name="20% - 輔色2 2 2 5 4 3 3 9" xfId="20301"/>
    <cellStyle name="20% - 輔色2 2 2 5 4 3 4" xfId="1344"/>
    <cellStyle name="20% - 輔色2 2 2 5 4 3 4 2" xfId="2424"/>
    <cellStyle name="20% - 輔色2 2 2 5 4 3 4 2 2" xfId="4074"/>
    <cellStyle name="20% - 輔色2 2 2 5 4 3 4 2 3" xfId="6326"/>
    <cellStyle name="20% - 輔色2 2 2 5 4 3 4 2 3 2" xfId="13610"/>
    <cellStyle name="20% - 輔色2 2 2 5 4 3 4 2 3 2 2" xfId="19634"/>
    <cellStyle name="20% - 輔色2 2 2 5 4 3 4 2 3 2 2 2" xfId="31710"/>
    <cellStyle name="20% - 輔色2 2 2 5 4 3 4 2 3 2 3" xfId="25686"/>
    <cellStyle name="20% - 輔色2 2 2 5 4 3 4 2 3 3" xfId="16622"/>
    <cellStyle name="20% - 輔色2 2 2 5 4 3 4 2 3 3 2" xfId="28698"/>
    <cellStyle name="20% - 輔色2 2 2 5 4 3 4 2 3 4" xfId="22674"/>
    <cellStyle name="20% - 輔色2 2 2 5 4 3 4 2 4" xfId="8055"/>
    <cellStyle name="20% - 輔色2 2 2 5 4 3 4 2 5" xfId="6750"/>
    <cellStyle name="20% - 輔色2 2 2 5 4 3 4 2 6" xfId="12110"/>
    <cellStyle name="20% - 輔色2 2 2 5 4 3 4 2 6 2" xfId="18134"/>
    <cellStyle name="20% - 輔色2 2 2 5 4 3 4 2 6 2 2" xfId="30210"/>
    <cellStyle name="20% - 輔色2 2 2 5 4 3 4 2 6 3" xfId="24186"/>
    <cellStyle name="20% - 輔色2 2 2 5 4 3 4 2 7" xfId="15122"/>
    <cellStyle name="20% - 輔色2 2 2 5 4 3 4 2 7 2" xfId="27198"/>
    <cellStyle name="20% - 輔色2 2 2 5 4 3 4 2 8" xfId="21174"/>
    <cellStyle name="20% - 輔色2 2 2 5 4 3 4 3" xfId="6752"/>
    <cellStyle name="20% - 輔色2 2 2 5 4 3 5" xfId="2755"/>
    <cellStyle name="20% - 輔色2 2 2 5 4 3 5 2" xfId="4075"/>
    <cellStyle name="20% - 輔色2 2 2 5 4 3 5 3" xfId="6749"/>
    <cellStyle name="20% - 輔色2 2 2 5 4 3 6" xfId="2548"/>
    <cellStyle name="20% - 輔色2 2 2 5 4 3 6 2" xfId="4076"/>
    <cellStyle name="20% - 輔色2 2 2 5 4 3 6 3" xfId="6748"/>
    <cellStyle name="20% - 輔色2 2 2 5 4 3 7" xfId="1615"/>
    <cellStyle name="20% - 輔色2 2 2 5 4 3 7 2" xfId="4077"/>
    <cellStyle name="20% - 輔色2 2 2 5 4 3 7 3" xfId="5518"/>
    <cellStyle name="20% - 輔色2 2 2 5 4 3 7 3 2" xfId="12802"/>
    <cellStyle name="20% - 輔色2 2 2 5 4 3 7 3 2 2" xfId="18826"/>
    <cellStyle name="20% - 輔色2 2 2 5 4 3 7 3 2 2 2" xfId="30902"/>
    <cellStyle name="20% - 輔色2 2 2 5 4 3 7 3 2 3" xfId="24878"/>
    <cellStyle name="20% - 輔色2 2 2 5 4 3 7 3 3" xfId="15814"/>
    <cellStyle name="20% - 輔色2 2 2 5 4 3 7 3 3 2" xfId="27890"/>
    <cellStyle name="20% - 輔色2 2 2 5 4 3 7 3 4" xfId="21866"/>
    <cellStyle name="20% - 輔色2 2 2 5 4 3 7 4" xfId="8058"/>
    <cellStyle name="20% - 輔色2 2 2 5 4 3 7 5" xfId="6744"/>
    <cellStyle name="20% - 輔色2 2 2 5 4 3 7 6" xfId="11302"/>
    <cellStyle name="20% - 輔色2 2 2 5 4 3 7 6 2" xfId="17326"/>
    <cellStyle name="20% - 輔色2 2 2 5 4 3 7 6 2 2" xfId="29402"/>
    <cellStyle name="20% - 輔色2 2 2 5 4 3 7 6 3" xfId="23378"/>
    <cellStyle name="20% - 輔色2 2 2 5 4 3 7 7" xfId="14314"/>
    <cellStyle name="20% - 輔色2 2 2 5 4 3 7 7 2" xfId="26390"/>
    <cellStyle name="20% - 輔色2 2 2 5 4 3 7 8" xfId="20366"/>
    <cellStyle name="20% - 輔色2 2 2 5 4 3 8" xfId="5153"/>
    <cellStyle name="20% - 輔色2 2 2 5 4 3 8 2" xfId="12437"/>
    <cellStyle name="20% - 輔色2 2 2 5 4 3 8 2 2" xfId="18461"/>
    <cellStyle name="20% - 輔色2 2 2 5 4 3 8 2 2 2" xfId="30537"/>
    <cellStyle name="20% - 輔色2 2 2 5 4 3 8 2 3" xfId="24513"/>
    <cellStyle name="20% - 輔色2 2 2 5 4 3 8 3" xfId="15449"/>
    <cellStyle name="20% - 輔色2 2 2 5 4 3 8 3 2" xfId="27525"/>
    <cellStyle name="20% - 輔色2 2 2 5 4 3 8 4" xfId="21501"/>
    <cellStyle name="20% - 輔色2 2 2 5 4 3 9" xfId="6757"/>
    <cellStyle name="20% - 輔色2 2 2 5 4 4" xfId="914"/>
    <cellStyle name="20% - 輔色2 2 2 5 4 4 2" xfId="2050"/>
    <cellStyle name="20% - 輔色2 2 2 5 4 4 2 2" xfId="4079"/>
    <cellStyle name="20% - 輔色2 2 2 5 4 4 2 3" xfId="5952"/>
    <cellStyle name="20% - 輔色2 2 2 5 4 4 2 3 2" xfId="13236"/>
    <cellStyle name="20% - 輔色2 2 2 5 4 4 2 3 2 2" xfId="19260"/>
    <cellStyle name="20% - 輔色2 2 2 5 4 4 2 3 2 2 2" xfId="31336"/>
    <cellStyle name="20% - 輔色2 2 2 5 4 4 2 3 2 3" xfId="25312"/>
    <cellStyle name="20% - 輔色2 2 2 5 4 4 2 3 3" xfId="16248"/>
    <cellStyle name="20% - 輔色2 2 2 5 4 4 2 3 3 2" xfId="28324"/>
    <cellStyle name="20% - 輔色2 2 2 5 4 4 2 3 4" xfId="22300"/>
    <cellStyle name="20% - 輔色2 2 2 5 4 4 2 4" xfId="8060"/>
    <cellStyle name="20% - 輔色2 2 2 5 4 4 2 5" xfId="6741"/>
    <cellStyle name="20% - 輔色2 2 2 5 4 4 2 6" xfId="11736"/>
    <cellStyle name="20% - 輔色2 2 2 5 4 4 2 6 2" xfId="17760"/>
    <cellStyle name="20% - 輔色2 2 2 5 4 4 2 6 2 2" xfId="29836"/>
    <cellStyle name="20% - 輔色2 2 2 5 4 4 2 6 3" xfId="23812"/>
    <cellStyle name="20% - 輔色2 2 2 5 4 4 2 7" xfId="14748"/>
    <cellStyle name="20% - 輔色2 2 2 5 4 4 2 7 2" xfId="26824"/>
    <cellStyle name="20% - 輔色2 2 2 5 4 4 2 8" xfId="20800"/>
    <cellStyle name="20% - 輔色2 2 2 5 4 4 3" xfId="4078"/>
    <cellStyle name="20% - 輔色2 2 2 5 4 4 4" xfId="5303"/>
    <cellStyle name="20% - 輔色2 2 2 5 4 4 4 2" xfId="12587"/>
    <cellStyle name="20% - 輔色2 2 2 5 4 4 4 2 2" xfId="18611"/>
    <cellStyle name="20% - 輔色2 2 2 5 4 4 4 2 2 2" xfId="30687"/>
    <cellStyle name="20% - 輔色2 2 2 5 4 4 4 2 3" xfId="24663"/>
    <cellStyle name="20% - 輔色2 2 2 5 4 4 4 3" xfId="15599"/>
    <cellStyle name="20% - 輔色2 2 2 5 4 4 4 3 2" xfId="27675"/>
    <cellStyle name="20% - 輔色2 2 2 5 4 4 4 4" xfId="21651"/>
    <cellStyle name="20% - 輔色2 2 2 5 4 4 5" xfId="8059"/>
    <cellStyle name="20% - 輔色2 2 2 5 4 4 6" xfId="6743"/>
    <cellStyle name="20% - 輔色2 2 2 5 4 4 7" xfId="11087"/>
    <cellStyle name="20% - 輔色2 2 2 5 4 4 7 2" xfId="17111"/>
    <cellStyle name="20% - 輔色2 2 2 5 4 4 7 2 2" xfId="29187"/>
    <cellStyle name="20% - 輔色2 2 2 5 4 4 7 3" xfId="23163"/>
    <cellStyle name="20% - 輔色2 2 2 5 4 4 8" xfId="14099"/>
    <cellStyle name="20% - 輔色2 2 2 5 4 4 8 2" xfId="26175"/>
    <cellStyle name="20% - 輔色2 2 2 5 4 4 9" xfId="20151"/>
    <cellStyle name="20% - 輔色2 2 2 5 4 5" xfId="2365"/>
    <cellStyle name="20% - 輔色2 2 2 5 4 5 2" xfId="4080"/>
    <cellStyle name="20% - 輔色2 2 2 5 4 5 3" xfId="6267"/>
    <cellStyle name="20% - 輔色2 2 2 5 4 5 3 2" xfId="13551"/>
    <cellStyle name="20% - 輔色2 2 2 5 4 5 3 2 2" xfId="19575"/>
    <cellStyle name="20% - 輔色2 2 2 5 4 5 3 2 2 2" xfId="31651"/>
    <cellStyle name="20% - 輔色2 2 2 5 4 5 3 2 3" xfId="25627"/>
    <cellStyle name="20% - 輔色2 2 2 5 4 5 3 3" xfId="16563"/>
    <cellStyle name="20% - 輔色2 2 2 5 4 5 3 3 2" xfId="28639"/>
    <cellStyle name="20% - 輔色2 2 2 5 4 5 3 4" xfId="22615"/>
    <cellStyle name="20% - 輔色2 2 2 5 4 5 4" xfId="8061"/>
    <cellStyle name="20% - 輔色2 2 2 5 4 5 5" xfId="6740"/>
    <cellStyle name="20% - 輔色2 2 2 5 4 5 6" xfId="12051"/>
    <cellStyle name="20% - 輔色2 2 2 5 4 5 6 2" xfId="18075"/>
    <cellStyle name="20% - 輔色2 2 2 5 4 5 6 2 2" xfId="30151"/>
    <cellStyle name="20% - 輔色2 2 2 5 4 5 6 3" xfId="24127"/>
    <cellStyle name="20% - 輔色2 2 2 5 4 5 7" xfId="15063"/>
    <cellStyle name="20% - 輔色2 2 2 5 4 5 7 2" xfId="27139"/>
    <cellStyle name="20% - 輔色2 2 2 5 4 5 8" xfId="21115"/>
    <cellStyle name="20% - 輔色2 2 2 5 4 6" xfId="2753"/>
    <cellStyle name="20% - 輔色2 2 2 5 4 6 2" xfId="4081"/>
    <cellStyle name="20% - 輔色2 2 2 5 4 6 3" xfId="6738"/>
    <cellStyle name="20% - 輔色2 2 2 5 4 7" xfId="2551"/>
    <cellStyle name="20% - 輔色2 2 2 5 4 7 2" xfId="4082"/>
    <cellStyle name="20% - 輔色2 2 2 5 4 7 3" xfId="6735"/>
    <cellStyle name="20% - 輔色2 2 2 5 4 8" xfId="1765"/>
    <cellStyle name="20% - 輔色2 2 2 5 4 8 2" xfId="4083"/>
    <cellStyle name="20% - 輔色2 2 2 5 4 8 3" xfId="5668"/>
    <cellStyle name="20% - 輔色2 2 2 5 4 8 3 2" xfId="12952"/>
    <cellStyle name="20% - 輔色2 2 2 5 4 8 3 2 2" xfId="18976"/>
    <cellStyle name="20% - 輔色2 2 2 5 4 8 3 2 2 2" xfId="31052"/>
    <cellStyle name="20% - 輔色2 2 2 5 4 8 3 2 3" xfId="25028"/>
    <cellStyle name="20% - 輔色2 2 2 5 4 8 3 3" xfId="15964"/>
    <cellStyle name="20% - 輔色2 2 2 5 4 8 3 3 2" xfId="28040"/>
    <cellStyle name="20% - 輔色2 2 2 5 4 8 3 4" xfId="22016"/>
    <cellStyle name="20% - 輔色2 2 2 5 4 8 4" xfId="8064"/>
    <cellStyle name="20% - 輔色2 2 2 5 4 8 5" xfId="6734"/>
    <cellStyle name="20% - 輔色2 2 2 5 4 8 6" xfId="11452"/>
    <cellStyle name="20% - 輔色2 2 2 5 4 8 6 2" xfId="17476"/>
    <cellStyle name="20% - 輔色2 2 2 5 4 8 6 2 2" xfId="29552"/>
    <cellStyle name="20% - 輔色2 2 2 5 4 8 6 3" xfId="23528"/>
    <cellStyle name="20% - 輔色2 2 2 5 4 8 7" xfId="14464"/>
    <cellStyle name="20% - 輔色2 2 2 5 4 8 7 2" xfId="26540"/>
    <cellStyle name="20% - 輔色2 2 2 5 4 8 8" xfId="20516"/>
    <cellStyle name="20% - 輔色2 2 2 5 4 9" xfId="5003"/>
    <cellStyle name="20% - 輔色2 2 2 5 4 9 2" xfId="12287"/>
    <cellStyle name="20% - 輔色2 2 2 5 4 9 2 2" xfId="18311"/>
    <cellStyle name="20% - 輔色2 2 2 5 4 9 2 2 2" xfId="30387"/>
    <cellStyle name="20% - 輔色2 2 2 5 4 9 2 3" xfId="24363"/>
    <cellStyle name="20% - 輔色2 2 2 5 4 9 3" xfId="15299"/>
    <cellStyle name="20% - 輔色2 2 2 5 4 9 3 2" xfId="27375"/>
    <cellStyle name="20% - 輔色2 2 2 5 4 9 4" xfId="21351"/>
    <cellStyle name="20% - 輔色2 2 2 5 5" xfId="361"/>
    <cellStyle name="20% - 輔色2 2 2 5 5 10" xfId="10836"/>
    <cellStyle name="20% - 輔色2 2 2 5 5 10 2" xfId="16860"/>
    <cellStyle name="20% - 輔色2 2 2 5 5 10 2 2" xfId="28936"/>
    <cellStyle name="20% - 輔色2 2 2 5 5 10 3" xfId="22912"/>
    <cellStyle name="20% - 輔色2 2 2 5 5 11" xfId="13848"/>
    <cellStyle name="20% - 輔色2 2 2 5 5 11 2" xfId="25924"/>
    <cellStyle name="20% - 輔色2 2 2 5 5 12" xfId="19900"/>
    <cellStyle name="20% - 輔色2 2 2 5 5 2" xfId="602"/>
    <cellStyle name="20% - 輔色2 2 2 5 5 2 2" xfId="1347"/>
    <cellStyle name="20% - 輔色2 2 2 5 5 2 2 2" xfId="6730"/>
    <cellStyle name="20% - 輔色2 2 2 5 5 2 3" xfId="6731"/>
    <cellStyle name="20% - 輔色2 2 2 5 5 3" xfId="963"/>
    <cellStyle name="20% - 輔色2 2 2 5 5 3 2" xfId="2162"/>
    <cellStyle name="20% - 輔色2 2 2 5 5 3 2 2" xfId="4085"/>
    <cellStyle name="20% - 輔色2 2 2 5 5 3 2 3" xfId="6064"/>
    <cellStyle name="20% - 輔色2 2 2 5 5 3 2 3 2" xfId="13348"/>
    <cellStyle name="20% - 輔色2 2 2 5 5 3 2 3 2 2" xfId="19372"/>
    <cellStyle name="20% - 輔色2 2 2 5 5 3 2 3 2 2 2" xfId="31448"/>
    <cellStyle name="20% - 輔色2 2 2 5 5 3 2 3 2 3" xfId="25424"/>
    <cellStyle name="20% - 輔色2 2 2 5 5 3 2 3 3" xfId="16360"/>
    <cellStyle name="20% - 輔色2 2 2 5 5 3 2 3 3 2" xfId="28436"/>
    <cellStyle name="20% - 輔色2 2 2 5 5 3 2 3 4" xfId="22412"/>
    <cellStyle name="20% - 輔色2 2 2 5 5 3 2 4" xfId="8069"/>
    <cellStyle name="20% - 輔色2 2 2 5 5 3 2 5" xfId="6724"/>
    <cellStyle name="20% - 輔色2 2 2 5 5 3 2 6" xfId="11848"/>
    <cellStyle name="20% - 輔色2 2 2 5 5 3 2 6 2" xfId="17872"/>
    <cellStyle name="20% - 輔色2 2 2 5 5 3 2 6 2 2" xfId="29948"/>
    <cellStyle name="20% - 輔色2 2 2 5 5 3 2 6 3" xfId="23924"/>
    <cellStyle name="20% - 輔色2 2 2 5 5 3 2 7" xfId="14860"/>
    <cellStyle name="20% - 輔色2 2 2 5 5 3 2 7 2" xfId="26936"/>
    <cellStyle name="20% - 輔色2 2 2 5 5 3 2 8" xfId="20912"/>
    <cellStyle name="20% - 輔色2 2 2 5 5 3 3" xfId="4084"/>
    <cellStyle name="20% - 輔色2 2 2 5 5 3 4" xfId="5352"/>
    <cellStyle name="20% - 輔色2 2 2 5 5 3 4 2" xfId="12636"/>
    <cellStyle name="20% - 輔色2 2 2 5 5 3 4 2 2" xfId="18660"/>
    <cellStyle name="20% - 輔色2 2 2 5 5 3 4 2 2 2" xfId="30736"/>
    <cellStyle name="20% - 輔色2 2 2 5 5 3 4 2 3" xfId="24712"/>
    <cellStyle name="20% - 輔色2 2 2 5 5 3 4 3" xfId="15648"/>
    <cellStyle name="20% - 輔色2 2 2 5 5 3 4 3 2" xfId="27724"/>
    <cellStyle name="20% - 輔色2 2 2 5 5 3 4 4" xfId="21700"/>
    <cellStyle name="20% - 輔色2 2 2 5 5 3 5" xfId="8068"/>
    <cellStyle name="20% - 輔色2 2 2 5 5 3 6" xfId="6725"/>
    <cellStyle name="20% - 輔色2 2 2 5 5 3 7" xfId="11136"/>
    <cellStyle name="20% - 輔色2 2 2 5 5 3 7 2" xfId="17160"/>
    <cellStyle name="20% - 輔色2 2 2 5 5 3 7 2 2" xfId="29236"/>
    <cellStyle name="20% - 輔色2 2 2 5 5 3 7 3" xfId="23212"/>
    <cellStyle name="20% - 輔色2 2 2 5 5 3 8" xfId="14148"/>
    <cellStyle name="20% - 輔色2 2 2 5 5 3 8 2" xfId="26224"/>
    <cellStyle name="20% - 輔色2 2 2 5 5 3 9" xfId="20200"/>
    <cellStyle name="20% - 輔色2 2 2 5 5 4" xfId="1346"/>
    <cellStyle name="20% - 輔色2 2 2 5 5 4 2" xfId="2341"/>
    <cellStyle name="20% - 輔色2 2 2 5 5 4 2 2" xfId="4086"/>
    <cellStyle name="20% - 輔色2 2 2 5 5 4 2 3" xfId="6243"/>
    <cellStyle name="20% - 輔色2 2 2 5 5 4 2 3 2" xfId="13527"/>
    <cellStyle name="20% - 輔色2 2 2 5 5 4 2 3 2 2" xfId="19551"/>
    <cellStyle name="20% - 輔色2 2 2 5 5 4 2 3 2 2 2" xfId="31627"/>
    <cellStyle name="20% - 輔色2 2 2 5 5 4 2 3 2 3" xfId="25603"/>
    <cellStyle name="20% - 輔色2 2 2 5 5 4 2 3 3" xfId="16539"/>
    <cellStyle name="20% - 輔色2 2 2 5 5 4 2 3 3 2" xfId="28615"/>
    <cellStyle name="20% - 輔色2 2 2 5 5 4 2 3 4" xfId="22591"/>
    <cellStyle name="20% - 輔色2 2 2 5 5 4 2 4" xfId="8071"/>
    <cellStyle name="20% - 輔色2 2 2 5 5 4 2 5" xfId="6719"/>
    <cellStyle name="20% - 輔色2 2 2 5 5 4 2 6" xfId="12027"/>
    <cellStyle name="20% - 輔色2 2 2 5 5 4 2 6 2" xfId="18051"/>
    <cellStyle name="20% - 輔色2 2 2 5 5 4 2 6 2 2" xfId="30127"/>
    <cellStyle name="20% - 輔色2 2 2 5 5 4 2 6 3" xfId="24103"/>
    <cellStyle name="20% - 輔色2 2 2 5 5 4 2 7" xfId="15039"/>
    <cellStyle name="20% - 輔色2 2 2 5 5 4 2 7 2" xfId="27115"/>
    <cellStyle name="20% - 輔色2 2 2 5 5 4 2 8" xfId="21091"/>
    <cellStyle name="20% - 輔色2 2 2 5 5 4 3" xfId="6722"/>
    <cellStyle name="20% - 輔色2 2 2 5 5 5" xfId="2757"/>
    <cellStyle name="20% - 輔色2 2 2 5 5 5 2" xfId="4087"/>
    <cellStyle name="20% - 輔色2 2 2 5 5 5 3" xfId="6718"/>
    <cellStyle name="20% - 輔色2 2 2 5 5 6" xfId="2545"/>
    <cellStyle name="20% - 輔色2 2 2 5 5 6 2" xfId="4088"/>
    <cellStyle name="20% - 輔色2 2 2 5 5 6 3" xfId="6717"/>
    <cellStyle name="20% - 輔色2 2 2 5 5 7" xfId="1716"/>
    <cellStyle name="20% - 輔色2 2 2 5 5 7 2" xfId="4089"/>
    <cellStyle name="20% - 輔色2 2 2 5 5 7 3" xfId="5619"/>
    <cellStyle name="20% - 輔色2 2 2 5 5 7 3 2" xfId="12903"/>
    <cellStyle name="20% - 輔色2 2 2 5 5 7 3 2 2" xfId="18927"/>
    <cellStyle name="20% - 輔色2 2 2 5 5 7 3 2 2 2" xfId="31003"/>
    <cellStyle name="20% - 輔色2 2 2 5 5 7 3 2 3" xfId="24979"/>
    <cellStyle name="20% - 輔色2 2 2 5 5 7 3 3" xfId="15915"/>
    <cellStyle name="20% - 輔色2 2 2 5 5 7 3 3 2" xfId="27991"/>
    <cellStyle name="20% - 輔色2 2 2 5 5 7 3 4" xfId="21967"/>
    <cellStyle name="20% - 輔色2 2 2 5 5 7 4" xfId="8074"/>
    <cellStyle name="20% - 輔色2 2 2 5 5 7 5" xfId="6716"/>
    <cellStyle name="20% - 輔色2 2 2 5 5 7 6" xfId="11403"/>
    <cellStyle name="20% - 輔色2 2 2 5 5 7 6 2" xfId="17427"/>
    <cellStyle name="20% - 輔色2 2 2 5 5 7 6 2 2" xfId="29503"/>
    <cellStyle name="20% - 輔色2 2 2 5 5 7 6 3" xfId="23479"/>
    <cellStyle name="20% - 輔色2 2 2 5 5 7 7" xfId="14415"/>
    <cellStyle name="20% - 輔色2 2 2 5 5 7 7 2" xfId="26491"/>
    <cellStyle name="20% - 輔色2 2 2 5 5 7 8" xfId="20467"/>
    <cellStyle name="20% - 輔色2 2 2 5 5 8" xfId="5052"/>
    <cellStyle name="20% - 輔色2 2 2 5 5 8 2" xfId="12336"/>
    <cellStyle name="20% - 輔色2 2 2 5 5 8 2 2" xfId="18360"/>
    <cellStyle name="20% - 輔色2 2 2 5 5 8 2 2 2" xfId="30436"/>
    <cellStyle name="20% - 輔色2 2 2 5 5 8 2 3" xfId="24412"/>
    <cellStyle name="20% - 輔色2 2 2 5 5 8 3" xfId="15348"/>
    <cellStyle name="20% - 輔色2 2 2 5 5 8 3 2" xfId="27424"/>
    <cellStyle name="20% - 輔色2 2 2 5 5 8 4" xfId="21400"/>
    <cellStyle name="20% - 輔色2 2 2 5 5 9" xfId="6733"/>
    <cellStyle name="20% - 輔色2 2 2 5 6" xfId="728"/>
    <cellStyle name="20% - 輔色2 2 2 5 6 2" xfId="1348"/>
    <cellStyle name="20% - 輔色2 2 2 5 6 2 2" xfId="6714"/>
    <cellStyle name="20% - 輔色2 2 2 5 6 3" xfId="6715"/>
    <cellStyle name="20% - 輔色2 2 2 5 7" xfId="813"/>
    <cellStyle name="20% - 輔色2 2 2 5 7 2" xfId="1904"/>
    <cellStyle name="20% - 輔色2 2 2 5 7 2 2" xfId="4091"/>
    <cellStyle name="20% - 輔色2 2 2 5 7 2 3" xfId="5806"/>
    <cellStyle name="20% - 輔色2 2 2 5 7 2 3 2" xfId="13090"/>
    <cellStyle name="20% - 輔色2 2 2 5 7 2 3 2 2" xfId="19114"/>
    <cellStyle name="20% - 輔色2 2 2 5 7 2 3 2 2 2" xfId="31190"/>
    <cellStyle name="20% - 輔色2 2 2 5 7 2 3 2 3" xfId="25166"/>
    <cellStyle name="20% - 輔色2 2 2 5 7 2 3 3" xfId="16102"/>
    <cellStyle name="20% - 輔色2 2 2 5 7 2 3 3 2" xfId="28178"/>
    <cellStyle name="20% - 輔色2 2 2 5 7 2 3 4" xfId="22154"/>
    <cellStyle name="20% - 輔色2 2 2 5 7 2 4" xfId="8078"/>
    <cellStyle name="20% - 輔色2 2 2 5 7 2 5" xfId="6711"/>
    <cellStyle name="20% - 輔色2 2 2 5 7 2 6" xfId="11590"/>
    <cellStyle name="20% - 輔色2 2 2 5 7 2 6 2" xfId="17614"/>
    <cellStyle name="20% - 輔色2 2 2 5 7 2 6 2 2" xfId="29690"/>
    <cellStyle name="20% - 輔色2 2 2 5 7 2 6 3" xfId="23666"/>
    <cellStyle name="20% - 輔色2 2 2 5 7 2 7" xfId="14602"/>
    <cellStyle name="20% - 輔色2 2 2 5 7 2 7 2" xfId="26678"/>
    <cellStyle name="20% - 輔色2 2 2 5 7 2 8" xfId="20654"/>
    <cellStyle name="20% - 輔色2 2 2 5 7 3" xfId="4090"/>
    <cellStyle name="20% - 輔色2 2 2 5 7 4" xfId="5202"/>
    <cellStyle name="20% - 輔色2 2 2 5 7 4 2" xfId="12486"/>
    <cellStyle name="20% - 輔色2 2 2 5 7 4 2 2" xfId="18510"/>
    <cellStyle name="20% - 輔色2 2 2 5 7 4 2 2 2" xfId="30586"/>
    <cellStyle name="20% - 輔色2 2 2 5 7 4 2 3" xfId="24562"/>
    <cellStyle name="20% - 輔色2 2 2 5 7 4 3" xfId="15498"/>
    <cellStyle name="20% - 輔色2 2 2 5 7 4 3 2" xfId="27574"/>
    <cellStyle name="20% - 輔色2 2 2 5 7 4 4" xfId="21550"/>
    <cellStyle name="20% - 輔色2 2 2 5 7 5" xfId="8077"/>
    <cellStyle name="20% - 輔色2 2 2 5 7 6" xfId="6713"/>
    <cellStyle name="20% - 輔色2 2 2 5 7 7" xfId="10986"/>
    <cellStyle name="20% - 輔色2 2 2 5 7 7 2" xfId="17010"/>
    <cellStyle name="20% - 輔色2 2 2 5 7 7 2 2" xfId="29086"/>
    <cellStyle name="20% - 輔色2 2 2 5 7 7 3" xfId="23062"/>
    <cellStyle name="20% - 輔色2 2 2 5 7 8" xfId="13998"/>
    <cellStyle name="20% - 輔色2 2 2 5 7 8 2" xfId="26074"/>
    <cellStyle name="20% - 輔色2 2 2 5 7 9" xfId="20050"/>
    <cellStyle name="20% - 輔色2 2 2 5 8" xfId="2411"/>
    <cellStyle name="20% - 輔色2 2 2 5 8 2" xfId="4092"/>
    <cellStyle name="20% - 輔色2 2 2 5 8 3" xfId="6313"/>
    <cellStyle name="20% - 輔色2 2 2 5 8 3 2" xfId="13597"/>
    <cellStyle name="20% - 輔色2 2 2 5 8 3 2 2" xfId="19621"/>
    <cellStyle name="20% - 輔色2 2 2 5 8 3 2 2 2" xfId="31697"/>
    <cellStyle name="20% - 輔色2 2 2 5 8 3 2 3" xfId="25673"/>
    <cellStyle name="20% - 輔色2 2 2 5 8 3 3" xfId="16609"/>
    <cellStyle name="20% - 輔色2 2 2 5 8 3 3 2" xfId="28685"/>
    <cellStyle name="20% - 輔色2 2 2 5 8 3 4" xfId="22661"/>
    <cellStyle name="20% - 輔色2 2 2 5 8 4" xfId="8079"/>
    <cellStyle name="20% - 輔色2 2 2 5 8 5" xfId="6710"/>
    <cellStyle name="20% - 輔色2 2 2 5 8 6" xfId="12097"/>
    <cellStyle name="20% - 輔色2 2 2 5 8 6 2" xfId="18121"/>
    <cellStyle name="20% - 輔色2 2 2 5 8 6 2 2" xfId="30197"/>
    <cellStyle name="20% - 輔色2 2 2 5 8 6 3" xfId="24173"/>
    <cellStyle name="20% - 輔色2 2 2 5 8 7" xfId="15109"/>
    <cellStyle name="20% - 輔色2 2 2 5 8 7 2" xfId="27185"/>
    <cellStyle name="20% - 輔色2 2 2 5 8 8" xfId="21161"/>
    <cellStyle name="20% - 輔色2 2 2 5 9" xfId="2749"/>
    <cellStyle name="20% - 輔色2 2 2 5 9 2" xfId="4093"/>
    <cellStyle name="20% - 輔色2 2 2 5 9 3" xfId="6705"/>
    <cellStyle name="20% - 輔色2 2 2 6" xfId="40"/>
    <cellStyle name="20% - 輔色2 2 2 6 10" xfId="2542"/>
    <cellStyle name="20% - 輔色2 2 2 6 10 2" xfId="4094"/>
    <cellStyle name="20% - 輔色2 2 2 6 10 3" xfId="6702"/>
    <cellStyle name="20% - 輔色2 2 2 6 11" xfId="1875"/>
    <cellStyle name="20% - 輔色2 2 2 6 11 2" xfId="4095"/>
    <cellStyle name="20% - 輔色2 2 2 6 11 3" xfId="5778"/>
    <cellStyle name="20% - 輔色2 2 2 6 11 3 2" xfId="13062"/>
    <cellStyle name="20% - 輔色2 2 2 6 11 3 2 2" xfId="19086"/>
    <cellStyle name="20% - 輔色2 2 2 6 11 3 2 2 2" xfId="31162"/>
    <cellStyle name="20% - 輔色2 2 2 6 11 3 2 3" xfId="25138"/>
    <cellStyle name="20% - 輔色2 2 2 6 11 3 3" xfId="16074"/>
    <cellStyle name="20% - 輔色2 2 2 6 11 3 3 2" xfId="28150"/>
    <cellStyle name="20% - 輔色2 2 2 6 11 3 4" xfId="22126"/>
    <cellStyle name="20% - 輔色2 2 2 6 11 4" xfId="8083"/>
    <cellStyle name="20% - 輔色2 2 2 6 11 5" xfId="6699"/>
    <cellStyle name="20% - 輔色2 2 2 6 11 6" xfId="11562"/>
    <cellStyle name="20% - 輔色2 2 2 6 11 6 2" xfId="17586"/>
    <cellStyle name="20% - 輔色2 2 2 6 11 6 2 2" xfId="29662"/>
    <cellStyle name="20% - 輔色2 2 2 6 11 6 3" xfId="23638"/>
    <cellStyle name="20% - 輔色2 2 2 6 11 7" xfId="14574"/>
    <cellStyle name="20% - 輔色2 2 2 6 11 7 2" xfId="26650"/>
    <cellStyle name="20% - 輔色2 2 2 6 11 8" xfId="20626"/>
    <cellStyle name="20% - 輔色2 2 2 6 12" xfId="4893"/>
    <cellStyle name="20% - 輔色2 2 2 6 12 2" xfId="12177"/>
    <cellStyle name="20% - 輔色2 2 2 6 12 2 2" xfId="18201"/>
    <cellStyle name="20% - 輔色2 2 2 6 12 2 2 2" xfId="30277"/>
    <cellStyle name="20% - 輔色2 2 2 6 12 2 3" xfId="24253"/>
    <cellStyle name="20% - 輔色2 2 2 6 12 3" xfId="15189"/>
    <cellStyle name="20% - 輔色2 2 2 6 12 3 2" xfId="27265"/>
    <cellStyle name="20% - 輔色2 2 2 6 12 4" xfId="21241"/>
    <cellStyle name="20% - 輔色2 2 2 6 13" xfId="6704"/>
    <cellStyle name="20% - 輔色2 2 2 6 14" xfId="10662"/>
    <cellStyle name="20% - 輔色2 2 2 6 14 2" xfId="16695"/>
    <cellStyle name="20% - 輔色2 2 2 6 14 2 2" xfId="28771"/>
    <cellStyle name="20% - 輔色2 2 2 6 14 3" xfId="22747"/>
    <cellStyle name="20% - 輔色2 2 2 6 15" xfId="13689"/>
    <cellStyle name="20% - 輔色2 2 2 6 15 2" xfId="25765"/>
    <cellStyle name="20% - 輔色2 2 2 6 16" xfId="19741"/>
    <cellStyle name="20% - 輔色2 2 2 6 2" xfId="128"/>
    <cellStyle name="20% - 輔色2 2 2 6 2 2" xfId="6698"/>
    <cellStyle name="20% - 輔色2 2 2 6 3" xfId="183"/>
    <cellStyle name="20% - 輔色2 2 2 6 3 10" xfId="6697"/>
    <cellStyle name="20% - 輔色2 2 2 6 3 11" xfId="10759"/>
    <cellStyle name="20% - 輔色2 2 2 6 3 11 2" xfId="16783"/>
    <cellStyle name="20% - 輔色2 2 2 6 3 11 2 2" xfId="28859"/>
    <cellStyle name="20% - 輔色2 2 2 6 3 11 3" xfId="22835"/>
    <cellStyle name="20% - 輔色2 2 2 6 3 12" xfId="13771"/>
    <cellStyle name="20% - 輔色2 2 2 6 3 12 2" xfId="25847"/>
    <cellStyle name="20% - 輔色2 2 2 6 3 13" xfId="19823"/>
    <cellStyle name="20% - 輔色2 2 2 6 3 2" xfId="300"/>
    <cellStyle name="20% - 輔色2 2 2 6 3 2 2" xfId="607"/>
    <cellStyle name="20% - 輔色2 2 2 6 3 2 2 2" xfId="1349"/>
    <cellStyle name="20% - 輔色2 2 2 6 3 2 2 2 2" xfId="6694"/>
    <cellStyle name="20% - 輔色2 2 2 6 3 2 2 3" xfId="6695"/>
    <cellStyle name="20% - 輔色2 2 2 6 3 2 3" xfId="6696"/>
    <cellStyle name="20% - 輔色2 2 2 6 3 3" xfId="434"/>
    <cellStyle name="20% - 輔色2 2 2 6 3 3 10" xfId="10909"/>
    <cellStyle name="20% - 輔色2 2 2 6 3 3 10 2" xfId="16933"/>
    <cellStyle name="20% - 輔色2 2 2 6 3 3 10 2 2" xfId="29009"/>
    <cellStyle name="20% - 輔色2 2 2 6 3 3 10 3" xfId="22985"/>
    <cellStyle name="20% - 輔色2 2 2 6 3 3 11" xfId="13921"/>
    <cellStyle name="20% - 輔色2 2 2 6 3 3 11 2" xfId="25997"/>
    <cellStyle name="20% - 輔色2 2 2 6 3 3 12" xfId="19973"/>
    <cellStyle name="20% - 輔色2 2 2 6 3 3 2" xfId="732"/>
    <cellStyle name="20% - 輔色2 2 2 6 3 3 2 2" xfId="1351"/>
    <cellStyle name="20% - 輔色2 2 2 6 3 3 2 2 2" xfId="6690"/>
    <cellStyle name="20% - 輔色2 2 2 6 3 3 2 3" xfId="6692"/>
    <cellStyle name="20% - 輔色2 2 2 6 3 3 3" xfId="1036"/>
    <cellStyle name="20% - 輔色2 2 2 6 3 3 3 2" xfId="2235"/>
    <cellStyle name="20% - 輔色2 2 2 6 3 3 3 2 2" xfId="4097"/>
    <cellStyle name="20% - 輔色2 2 2 6 3 3 3 2 3" xfId="6137"/>
    <cellStyle name="20% - 輔色2 2 2 6 3 3 3 2 3 2" xfId="13421"/>
    <cellStyle name="20% - 輔色2 2 2 6 3 3 3 2 3 2 2" xfId="19445"/>
    <cellStyle name="20% - 輔色2 2 2 6 3 3 3 2 3 2 2 2" xfId="31521"/>
    <cellStyle name="20% - 輔色2 2 2 6 3 3 3 2 3 2 3" xfId="25497"/>
    <cellStyle name="20% - 輔色2 2 2 6 3 3 3 2 3 3" xfId="16433"/>
    <cellStyle name="20% - 輔色2 2 2 6 3 3 3 2 3 3 2" xfId="28509"/>
    <cellStyle name="20% - 輔色2 2 2 6 3 3 3 2 3 4" xfId="22485"/>
    <cellStyle name="20% - 輔色2 2 2 6 3 3 3 2 4" xfId="8093"/>
    <cellStyle name="20% - 輔色2 2 2 6 3 3 3 2 5" xfId="6688"/>
    <cellStyle name="20% - 輔色2 2 2 6 3 3 3 2 6" xfId="11921"/>
    <cellStyle name="20% - 輔色2 2 2 6 3 3 3 2 6 2" xfId="17945"/>
    <cellStyle name="20% - 輔色2 2 2 6 3 3 3 2 6 2 2" xfId="30021"/>
    <cellStyle name="20% - 輔色2 2 2 6 3 3 3 2 6 3" xfId="23997"/>
    <cellStyle name="20% - 輔色2 2 2 6 3 3 3 2 7" xfId="14933"/>
    <cellStyle name="20% - 輔色2 2 2 6 3 3 3 2 7 2" xfId="27009"/>
    <cellStyle name="20% - 輔色2 2 2 6 3 3 3 2 8" xfId="20985"/>
    <cellStyle name="20% - 輔色2 2 2 6 3 3 3 3" xfId="4096"/>
    <cellStyle name="20% - 輔色2 2 2 6 3 3 3 4" xfId="5425"/>
    <cellStyle name="20% - 輔色2 2 2 6 3 3 3 4 2" xfId="12709"/>
    <cellStyle name="20% - 輔色2 2 2 6 3 3 3 4 2 2" xfId="18733"/>
    <cellStyle name="20% - 輔色2 2 2 6 3 3 3 4 2 2 2" xfId="30809"/>
    <cellStyle name="20% - 輔色2 2 2 6 3 3 3 4 2 3" xfId="24785"/>
    <cellStyle name="20% - 輔色2 2 2 6 3 3 3 4 3" xfId="15721"/>
    <cellStyle name="20% - 輔色2 2 2 6 3 3 3 4 3 2" xfId="27797"/>
    <cellStyle name="20% - 輔色2 2 2 6 3 3 3 4 4" xfId="21773"/>
    <cellStyle name="20% - 輔色2 2 2 6 3 3 3 5" xfId="8092"/>
    <cellStyle name="20% - 輔色2 2 2 6 3 3 3 6" xfId="6689"/>
    <cellStyle name="20% - 輔色2 2 2 6 3 3 3 7" xfId="11209"/>
    <cellStyle name="20% - 輔色2 2 2 6 3 3 3 7 2" xfId="17233"/>
    <cellStyle name="20% - 輔色2 2 2 6 3 3 3 7 2 2" xfId="29309"/>
    <cellStyle name="20% - 輔色2 2 2 6 3 3 3 7 3" xfId="23285"/>
    <cellStyle name="20% - 輔色2 2 2 6 3 3 3 8" xfId="14221"/>
    <cellStyle name="20% - 輔色2 2 2 6 3 3 3 8 2" xfId="26297"/>
    <cellStyle name="20% - 輔色2 2 2 6 3 3 3 9" xfId="20273"/>
    <cellStyle name="20% - 輔色2 2 2 6 3 3 4" xfId="1350"/>
    <cellStyle name="20% - 輔色2 2 2 6 3 3 4 2" xfId="2315"/>
    <cellStyle name="20% - 輔色2 2 2 6 3 3 4 2 2" xfId="4098"/>
    <cellStyle name="20% - 輔色2 2 2 6 3 3 4 2 3" xfId="6217"/>
    <cellStyle name="20% - 輔色2 2 2 6 3 3 4 2 3 2" xfId="13501"/>
    <cellStyle name="20% - 輔色2 2 2 6 3 3 4 2 3 2 2" xfId="19525"/>
    <cellStyle name="20% - 輔色2 2 2 6 3 3 4 2 3 2 2 2" xfId="31601"/>
    <cellStyle name="20% - 輔色2 2 2 6 3 3 4 2 3 2 3" xfId="25577"/>
    <cellStyle name="20% - 輔色2 2 2 6 3 3 4 2 3 3" xfId="16513"/>
    <cellStyle name="20% - 輔色2 2 2 6 3 3 4 2 3 3 2" xfId="28589"/>
    <cellStyle name="20% - 輔色2 2 2 6 3 3 4 2 3 4" xfId="22565"/>
    <cellStyle name="20% - 輔色2 2 2 6 3 3 4 2 4" xfId="8095"/>
    <cellStyle name="20% - 輔色2 2 2 6 3 3 4 2 5" xfId="6683"/>
    <cellStyle name="20% - 輔色2 2 2 6 3 3 4 2 6" xfId="12001"/>
    <cellStyle name="20% - 輔色2 2 2 6 3 3 4 2 6 2" xfId="18025"/>
    <cellStyle name="20% - 輔色2 2 2 6 3 3 4 2 6 2 2" xfId="30101"/>
    <cellStyle name="20% - 輔色2 2 2 6 3 3 4 2 6 3" xfId="24077"/>
    <cellStyle name="20% - 輔色2 2 2 6 3 3 4 2 7" xfId="15013"/>
    <cellStyle name="20% - 輔色2 2 2 6 3 3 4 2 7 2" xfId="27089"/>
    <cellStyle name="20% - 輔色2 2 2 6 3 3 4 2 8" xfId="21065"/>
    <cellStyle name="20% - 輔色2 2 2 6 3 3 4 3" xfId="6684"/>
    <cellStyle name="20% - 輔色2 2 2 6 3 3 5" xfId="2761"/>
    <cellStyle name="20% - 輔色2 2 2 6 3 3 5 2" xfId="4099"/>
    <cellStyle name="20% - 輔色2 2 2 6 3 3 5 3" xfId="6681"/>
    <cellStyle name="20% - 輔色2 2 2 6 3 3 6" xfId="2537"/>
    <cellStyle name="20% - 輔色2 2 2 6 3 3 6 2" xfId="4100"/>
    <cellStyle name="20% - 輔色2 2 2 6 3 3 6 3" xfId="6680"/>
    <cellStyle name="20% - 輔色2 2 2 6 3 3 7" xfId="1643"/>
    <cellStyle name="20% - 輔色2 2 2 6 3 3 7 2" xfId="4101"/>
    <cellStyle name="20% - 輔色2 2 2 6 3 3 7 3" xfId="5546"/>
    <cellStyle name="20% - 輔色2 2 2 6 3 3 7 3 2" xfId="12830"/>
    <cellStyle name="20% - 輔色2 2 2 6 3 3 7 3 2 2" xfId="18854"/>
    <cellStyle name="20% - 輔色2 2 2 6 3 3 7 3 2 2 2" xfId="30930"/>
    <cellStyle name="20% - 輔色2 2 2 6 3 3 7 3 2 3" xfId="24906"/>
    <cellStyle name="20% - 輔色2 2 2 6 3 3 7 3 3" xfId="15842"/>
    <cellStyle name="20% - 輔色2 2 2 6 3 3 7 3 3 2" xfId="27918"/>
    <cellStyle name="20% - 輔色2 2 2 6 3 3 7 3 4" xfId="21894"/>
    <cellStyle name="20% - 輔色2 2 2 6 3 3 7 4" xfId="8098"/>
    <cellStyle name="20% - 輔色2 2 2 6 3 3 7 5" xfId="6678"/>
    <cellStyle name="20% - 輔色2 2 2 6 3 3 7 6" xfId="11330"/>
    <cellStyle name="20% - 輔色2 2 2 6 3 3 7 6 2" xfId="17354"/>
    <cellStyle name="20% - 輔色2 2 2 6 3 3 7 6 2 2" xfId="29430"/>
    <cellStyle name="20% - 輔色2 2 2 6 3 3 7 6 3" xfId="23406"/>
    <cellStyle name="20% - 輔色2 2 2 6 3 3 7 7" xfId="14342"/>
    <cellStyle name="20% - 輔色2 2 2 6 3 3 7 7 2" xfId="26418"/>
    <cellStyle name="20% - 輔色2 2 2 6 3 3 7 8" xfId="20394"/>
    <cellStyle name="20% - 輔色2 2 2 6 3 3 8" xfId="5125"/>
    <cellStyle name="20% - 輔色2 2 2 6 3 3 8 2" xfId="12409"/>
    <cellStyle name="20% - 輔色2 2 2 6 3 3 8 2 2" xfId="18433"/>
    <cellStyle name="20% - 輔色2 2 2 6 3 3 8 2 2 2" xfId="30509"/>
    <cellStyle name="20% - 輔色2 2 2 6 3 3 8 2 3" xfId="24485"/>
    <cellStyle name="20% - 輔色2 2 2 6 3 3 8 3" xfId="15421"/>
    <cellStyle name="20% - 輔色2 2 2 6 3 3 8 3 2" xfId="27497"/>
    <cellStyle name="20% - 輔色2 2 2 6 3 3 8 4" xfId="21473"/>
    <cellStyle name="20% - 輔色2 2 2 6 3 3 9" xfId="6693"/>
    <cellStyle name="20% - 輔色2 2 2 6 3 4" xfId="886"/>
    <cellStyle name="20% - 輔色2 2 2 6 3 4 2" xfId="2022"/>
    <cellStyle name="20% - 輔色2 2 2 6 3 4 2 2" xfId="4103"/>
    <cellStyle name="20% - 輔色2 2 2 6 3 4 2 3" xfId="5924"/>
    <cellStyle name="20% - 輔色2 2 2 6 3 4 2 3 2" xfId="13208"/>
    <cellStyle name="20% - 輔色2 2 2 6 3 4 2 3 2 2" xfId="19232"/>
    <cellStyle name="20% - 輔色2 2 2 6 3 4 2 3 2 2 2" xfId="31308"/>
    <cellStyle name="20% - 輔色2 2 2 6 3 4 2 3 2 3" xfId="25284"/>
    <cellStyle name="20% - 輔色2 2 2 6 3 4 2 3 3" xfId="16220"/>
    <cellStyle name="20% - 輔色2 2 2 6 3 4 2 3 3 2" xfId="28296"/>
    <cellStyle name="20% - 輔色2 2 2 6 3 4 2 3 4" xfId="22272"/>
    <cellStyle name="20% - 輔色2 2 2 6 3 4 2 4" xfId="8100"/>
    <cellStyle name="20% - 輔色2 2 2 6 3 4 2 5" xfId="6674"/>
    <cellStyle name="20% - 輔色2 2 2 6 3 4 2 6" xfId="11708"/>
    <cellStyle name="20% - 輔色2 2 2 6 3 4 2 6 2" xfId="17732"/>
    <cellStyle name="20% - 輔色2 2 2 6 3 4 2 6 2 2" xfId="29808"/>
    <cellStyle name="20% - 輔色2 2 2 6 3 4 2 6 3" xfId="23784"/>
    <cellStyle name="20% - 輔色2 2 2 6 3 4 2 7" xfId="14720"/>
    <cellStyle name="20% - 輔色2 2 2 6 3 4 2 7 2" xfId="26796"/>
    <cellStyle name="20% - 輔色2 2 2 6 3 4 2 8" xfId="20772"/>
    <cellStyle name="20% - 輔色2 2 2 6 3 4 3" xfId="4102"/>
    <cellStyle name="20% - 輔色2 2 2 6 3 4 4" xfId="5275"/>
    <cellStyle name="20% - 輔色2 2 2 6 3 4 4 2" xfId="12559"/>
    <cellStyle name="20% - 輔色2 2 2 6 3 4 4 2 2" xfId="18583"/>
    <cellStyle name="20% - 輔色2 2 2 6 3 4 4 2 2 2" xfId="30659"/>
    <cellStyle name="20% - 輔色2 2 2 6 3 4 4 2 3" xfId="24635"/>
    <cellStyle name="20% - 輔色2 2 2 6 3 4 4 3" xfId="15571"/>
    <cellStyle name="20% - 輔色2 2 2 6 3 4 4 3 2" xfId="27647"/>
    <cellStyle name="20% - 輔色2 2 2 6 3 4 4 4" xfId="21623"/>
    <cellStyle name="20% - 輔色2 2 2 6 3 4 5" xfId="8099"/>
    <cellStyle name="20% - 輔色2 2 2 6 3 4 6" xfId="6675"/>
    <cellStyle name="20% - 輔色2 2 2 6 3 4 7" xfId="11059"/>
    <cellStyle name="20% - 輔色2 2 2 6 3 4 7 2" xfId="17083"/>
    <cellStyle name="20% - 輔色2 2 2 6 3 4 7 2 2" xfId="29159"/>
    <cellStyle name="20% - 輔色2 2 2 6 3 4 7 3" xfId="23135"/>
    <cellStyle name="20% - 輔色2 2 2 6 3 4 8" xfId="14071"/>
    <cellStyle name="20% - 輔色2 2 2 6 3 4 8 2" xfId="26147"/>
    <cellStyle name="20% - 輔色2 2 2 6 3 4 9" xfId="20123"/>
    <cellStyle name="20% - 輔色2 2 2 6 3 5" xfId="2458"/>
    <cellStyle name="20% - 輔色2 2 2 6 3 5 2" xfId="4104"/>
    <cellStyle name="20% - 輔色2 2 2 6 3 5 3" xfId="6360"/>
    <cellStyle name="20% - 輔色2 2 2 6 3 5 3 2" xfId="13644"/>
    <cellStyle name="20% - 輔色2 2 2 6 3 5 3 2 2" xfId="19668"/>
    <cellStyle name="20% - 輔色2 2 2 6 3 5 3 2 2 2" xfId="31744"/>
    <cellStyle name="20% - 輔色2 2 2 6 3 5 3 2 3" xfId="25720"/>
    <cellStyle name="20% - 輔色2 2 2 6 3 5 3 3" xfId="16656"/>
    <cellStyle name="20% - 輔色2 2 2 6 3 5 3 3 2" xfId="28732"/>
    <cellStyle name="20% - 輔色2 2 2 6 3 5 3 4" xfId="22708"/>
    <cellStyle name="20% - 輔色2 2 2 6 3 5 4" xfId="8101"/>
    <cellStyle name="20% - 輔色2 2 2 6 3 5 5" xfId="6673"/>
    <cellStyle name="20% - 輔色2 2 2 6 3 5 6" xfId="12144"/>
    <cellStyle name="20% - 輔色2 2 2 6 3 5 6 2" xfId="18168"/>
    <cellStyle name="20% - 輔色2 2 2 6 3 5 6 2 2" xfId="30244"/>
    <cellStyle name="20% - 輔色2 2 2 6 3 5 6 3" xfId="24220"/>
    <cellStyle name="20% - 輔色2 2 2 6 3 5 7" xfId="15156"/>
    <cellStyle name="20% - 輔色2 2 2 6 3 5 7 2" xfId="27232"/>
    <cellStyle name="20% - 輔色2 2 2 6 3 5 8" xfId="21208"/>
    <cellStyle name="20% - 輔色2 2 2 6 3 6" xfId="2759"/>
    <cellStyle name="20% - 輔色2 2 2 6 3 6 2" xfId="4105"/>
    <cellStyle name="20% - 輔色2 2 2 6 3 6 3" xfId="6671"/>
    <cellStyle name="20% - 輔色2 2 2 6 3 7" xfId="2540"/>
    <cellStyle name="20% - 輔色2 2 2 6 3 7 2" xfId="4106"/>
    <cellStyle name="20% - 輔色2 2 2 6 3 7 3" xfId="6670"/>
    <cellStyle name="20% - 輔色2 2 2 6 3 8" xfId="1793"/>
    <cellStyle name="20% - 輔色2 2 2 6 3 8 2" xfId="4107"/>
    <cellStyle name="20% - 輔色2 2 2 6 3 8 3" xfId="5696"/>
    <cellStyle name="20% - 輔色2 2 2 6 3 8 3 2" xfId="12980"/>
    <cellStyle name="20% - 輔色2 2 2 6 3 8 3 2 2" xfId="19004"/>
    <cellStyle name="20% - 輔色2 2 2 6 3 8 3 2 2 2" xfId="31080"/>
    <cellStyle name="20% - 輔色2 2 2 6 3 8 3 2 3" xfId="25056"/>
    <cellStyle name="20% - 輔色2 2 2 6 3 8 3 3" xfId="15992"/>
    <cellStyle name="20% - 輔色2 2 2 6 3 8 3 3 2" xfId="28068"/>
    <cellStyle name="20% - 輔色2 2 2 6 3 8 3 4" xfId="22044"/>
    <cellStyle name="20% - 輔色2 2 2 6 3 8 4" xfId="8104"/>
    <cellStyle name="20% - 輔色2 2 2 6 3 8 5" xfId="6665"/>
    <cellStyle name="20% - 輔色2 2 2 6 3 8 6" xfId="11480"/>
    <cellStyle name="20% - 輔色2 2 2 6 3 8 6 2" xfId="17504"/>
    <cellStyle name="20% - 輔色2 2 2 6 3 8 6 2 2" xfId="29580"/>
    <cellStyle name="20% - 輔色2 2 2 6 3 8 6 3" xfId="23556"/>
    <cellStyle name="20% - 輔色2 2 2 6 3 8 7" xfId="14492"/>
    <cellStyle name="20% - 輔色2 2 2 6 3 8 7 2" xfId="26568"/>
    <cellStyle name="20% - 輔色2 2 2 6 3 8 8" xfId="20544"/>
    <cellStyle name="20% - 輔色2 2 2 6 3 9" xfId="4975"/>
    <cellStyle name="20% - 輔色2 2 2 6 3 9 2" xfId="12259"/>
    <cellStyle name="20% - 輔色2 2 2 6 3 9 2 2" xfId="18283"/>
    <cellStyle name="20% - 輔色2 2 2 6 3 9 2 2 2" xfId="30359"/>
    <cellStyle name="20% - 輔色2 2 2 6 3 9 2 3" xfId="24335"/>
    <cellStyle name="20% - 輔色2 2 2 6 3 9 3" xfId="15271"/>
    <cellStyle name="20% - 輔色2 2 2 6 3 9 3 2" xfId="27347"/>
    <cellStyle name="20% - 輔色2 2 2 6 3 9 4" xfId="21323"/>
    <cellStyle name="20% - 輔色2 2 2 6 4" xfId="202"/>
    <cellStyle name="20% - 輔色2 2 2 6 4 10" xfId="6664"/>
    <cellStyle name="20% - 輔色2 2 2 6 4 11" xfId="10778"/>
    <cellStyle name="20% - 輔色2 2 2 6 4 11 2" xfId="16802"/>
    <cellStyle name="20% - 輔色2 2 2 6 4 11 2 2" xfId="28878"/>
    <cellStyle name="20% - 輔色2 2 2 6 4 11 3" xfId="22854"/>
    <cellStyle name="20% - 輔色2 2 2 6 4 12" xfId="13790"/>
    <cellStyle name="20% - 輔色2 2 2 6 4 12 2" xfId="25866"/>
    <cellStyle name="20% - 輔色2 2 2 6 4 13" xfId="19842"/>
    <cellStyle name="20% - 輔色2 2 2 6 4 2" xfId="301"/>
    <cellStyle name="20% - 輔色2 2 2 6 4 2 2" xfId="608"/>
    <cellStyle name="20% - 輔色2 2 2 6 4 2 2 2" xfId="1352"/>
    <cellStyle name="20% - 輔色2 2 2 6 4 2 2 2 2" xfId="6658"/>
    <cellStyle name="20% - 輔色2 2 2 6 4 2 2 3" xfId="6659"/>
    <cellStyle name="20% - 輔色2 2 2 6 4 2 3" xfId="6662"/>
    <cellStyle name="20% - 輔色2 2 2 6 4 3" xfId="453"/>
    <cellStyle name="20% - 輔色2 2 2 6 4 3 10" xfId="10928"/>
    <cellStyle name="20% - 輔色2 2 2 6 4 3 10 2" xfId="16952"/>
    <cellStyle name="20% - 輔色2 2 2 6 4 3 10 2 2" xfId="29028"/>
    <cellStyle name="20% - 輔色2 2 2 6 4 3 10 3" xfId="23004"/>
    <cellStyle name="20% - 輔色2 2 2 6 4 3 11" xfId="13940"/>
    <cellStyle name="20% - 輔色2 2 2 6 4 3 11 2" xfId="26016"/>
    <cellStyle name="20% - 輔色2 2 2 6 4 3 12" xfId="19992"/>
    <cellStyle name="20% - 輔色2 2 2 6 4 3 2" xfId="733"/>
    <cellStyle name="20% - 輔色2 2 2 6 4 3 2 2" xfId="1354"/>
    <cellStyle name="20% - 輔色2 2 2 6 4 3 2 2 2" xfId="6655"/>
    <cellStyle name="20% - 輔色2 2 2 6 4 3 2 3" xfId="6656"/>
    <cellStyle name="20% - 輔色2 2 2 6 4 3 3" xfId="1055"/>
    <cellStyle name="20% - 輔色2 2 2 6 4 3 3 2" xfId="2254"/>
    <cellStyle name="20% - 輔色2 2 2 6 4 3 3 2 2" xfId="4109"/>
    <cellStyle name="20% - 輔色2 2 2 6 4 3 3 2 3" xfId="6156"/>
    <cellStyle name="20% - 輔色2 2 2 6 4 3 3 2 3 2" xfId="13440"/>
    <cellStyle name="20% - 輔色2 2 2 6 4 3 3 2 3 2 2" xfId="19464"/>
    <cellStyle name="20% - 輔色2 2 2 6 4 3 3 2 3 2 2 2" xfId="31540"/>
    <cellStyle name="20% - 輔色2 2 2 6 4 3 3 2 3 2 3" xfId="25516"/>
    <cellStyle name="20% - 輔色2 2 2 6 4 3 3 2 3 3" xfId="16452"/>
    <cellStyle name="20% - 輔色2 2 2 6 4 3 3 2 3 3 2" xfId="28528"/>
    <cellStyle name="20% - 輔色2 2 2 6 4 3 3 2 3 4" xfId="22504"/>
    <cellStyle name="20% - 輔色2 2 2 6 4 3 3 2 4" xfId="8113"/>
    <cellStyle name="20% - 輔色2 2 2 6 4 3 3 2 5" xfId="6653"/>
    <cellStyle name="20% - 輔色2 2 2 6 4 3 3 2 6" xfId="11940"/>
    <cellStyle name="20% - 輔色2 2 2 6 4 3 3 2 6 2" xfId="17964"/>
    <cellStyle name="20% - 輔色2 2 2 6 4 3 3 2 6 2 2" xfId="30040"/>
    <cellStyle name="20% - 輔色2 2 2 6 4 3 3 2 6 3" xfId="24016"/>
    <cellStyle name="20% - 輔色2 2 2 6 4 3 3 2 7" xfId="14952"/>
    <cellStyle name="20% - 輔色2 2 2 6 4 3 3 2 7 2" xfId="27028"/>
    <cellStyle name="20% - 輔色2 2 2 6 4 3 3 2 8" xfId="21004"/>
    <cellStyle name="20% - 輔色2 2 2 6 4 3 3 3" xfId="4108"/>
    <cellStyle name="20% - 輔色2 2 2 6 4 3 3 4" xfId="5444"/>
    <cellStyle name="20% - 輔色2 2 2 6 4 3 3 4 2" xfId="12728"/>
    <cellStyle name="20% - 輔色2 2 2 6 4 3 3 4 2 2" xfId="18752"/>
    <cellStyle name="20% - 輔色2 2 2 6 4 3 3 4 2 2 2" xfId="30828"/>
    <cellStyle name="20% - 輔色2 2 2 6 4 3 3 4 2 3" xfId="24804"/>
    <cellStyle name="20% - 輔色2 2 2 6 4 3 3 4 3" xfId="15740"/>
    <cellStyle name="20% - 輔色2 2 2 6 4 3 3 4 3 2" xfId="27816"/>
    <cellStyle name="20% - 輔色2 2 2 6 4 3 3 4 4" xfId="21792"/>
    <cellStyle name="20% - 輔色2 2 2 6 4 3 3 5" xfId="8112"/>
    <cellStyle name="20% - 輔色2 2 2 6 4 3 3 6" xfId="6654"/>
    <cellStyle name="20% - 輔色2 2 2 6 4 3 3 7" xfId="11228"/>
    <cellStyle name="20% - 輔色2 2 2 6 4 3 3 7 2" xfId="17252"/>
    <cellStyle name="20% - 輔色2 2 2 6 4 3 3 7 2 2" xfId="29328"/>
    <cellStyle name="20% - 輔色2 2 2 6 4 3 3 7 3" xfId="23304"/>
    <cellStyle name="20% - 輔色2 2 2 6 4 3 3 8" xfId="14240"/>
    <cellStyle name="20% - 輔色2 2 2 6 4 3 3 8 2" xfId="26316"/>
    <cellStyle name="20% - 輔色2 2 2 6 4 3 3 9" xfId="20292"/>
    <cellStyle name="20% - 輔色2 2 2 6 4 3 4" xfId="1353"/>
    <cellStyle name="20% - 輔色2 2 2 6 4 3 4 2" xfId="2421"/>
    <cellStyle name="20% - 輔色2 2 2 6 4 3 4 2 2" xfId="4110"/>
    <cellStyle name="20% - 輔色2 2 2 6 4 3 4 2 3" xfId="6323"/>
    <cellStyle name="20% - 輔色2 2 2 6 4 3 4 2 3 2" xfId="13607"/>
    <cellStyle name="20% - 輔色2 2 2 6 4 3 4 2 3 2 2" xfId="19631"/>
    <cellStyle name="20% - 輔色2 2 2 6 4 3 4 2 3 2 2 2" xfId="31707"/>
    <cellStyle name="20% - 輔色2 2 2 6 4 3 4 2 3 2 3" xfId="25683"/>
    <cellStyle name="20% - 輔色2 2 2 6 4 3 4 2 3 3" xfId="16619"/>
    <cellStyle name="20% - 輔色2 2 2 6 4 3 4 2 3 3 2" xfId="28695"/>
    <cellStyle name="20% - 輔色2 2 2 6 4 3 4 2 3 4" xfId="22671"/>
    <cellStyle name="20% - 輔色2 2 2 6 4 3 4 2 4" xfId="8115"/>
    <cellStyle name="20% - 輔色2 2 2 6 4 3 4 2 5" xfId="6650"/>
    <cellStyle name="20% - 輔色2 2 2 6 4 3 4 2 6" xfId="12107"/>
    <cellStyle name="20% - 輔色2 2 2 6 4 3 4 2 6 2" xfId="18131"/>
    <cellStyle name="20% - 輔色2 2 2 6 4 3 4 2 6 2 2" xfId="30207"/>
    <cellStyle name="20% - 輔色2 2 2 6 4 3 4 2 6 3" xfId="24183"/>
    <cellStyle name="20% - 輔色2 2 2 6 4 3 4 2 7" xfId="15119"/>
    <cellStyle name="20% - 輔色2 2 2 6 4 3 4 2 7 2" xfId="27195"/>
    <cellStyle name="20% - 輔色2 2 2 6 4 3 4 2 8" xfId="21171"/>
    <cellStyle name="20% - 輔色2 2 2 6 4 3 4 3" xfId="6651"/>
    <cellStyle name="20% - 輔色2 2 2 6 4 3 5" xfId="2764"/>
    <cellStyle name="20% - 輔色2 2 2 6 4 3 5 2" xfId="4111"/>
    <cellStyle name="20% - 輔色2 2 2 6 4 3 5 3" xfId="6645"/>
    <cellStyle name="20% - 輔色2 2 2 6 4 3 6" xfId="2532"/>
    <cellStyle name="20% - 輔色2 2 2 6 4 3 6 2" xfId="4112"/>
    <cellStyle name="20% - 輔色2 2 2 6 4 3 6 3" xfId="6644"/>
    <cellStyle name="20% - 輔色2 2 2 6 4 3 7" xfId="1624"/>
    <cellStyle name="20% - 輔色2 2 2 6 4 3 7 2" xfId="4113"/>
    <cellStyle name="20% - 輔色2 2 2 6 4 3 7 3" xfId="5527"/>
    <cellStyle name="20% - 輔色2 2 2 6 4 3 7 3 2" xfId="12811"/>
    <cellStyle name="20% - 輔色2 2 2 6 4 3 7 3 2 2" xfId="18835"/>
    <cellStyle name="20% - 輔色2 2 2 6 4 3 7 3 2 2 2" xfId="30911"/>
    <cellStyle name="20% - 輔色2 2 2 6 4 3 7 3 2 3" xfId="24887"/>
    <cellStyle name="20% - 輔色2 2 2 6 4 3 7 3 3" xfId="15823"/>
    <cellStyle name="20% - 輔色2 2 2 6 4 3 7 3 3 2" xfId="27899"/>
    <cellStyle name="20% - 輔色2 2 2 6 4 3 7 3 4" xfId="21875"/>
    <cellStyle name="20% - 輔色2 2 2 6 4 3 7 4" xfId="8118"/>
    <cellStyle name="20% - 輔色2 2 2 6 4 3 7 5" xfId="6642"/>
    <cellStyle name="20% - 輔色2 2 2 6 4 3 7 6" xfId="11311"/>
    <cellStyle name="20% - 輔色2 2 2 6 4 3 7 6 2" xfId="17335"/>
    <cellStyle name="20% - 輔色2 2 2 6 4 3 7 6 2 2" xfId="29411"/>
    <cellStyle name="20% - 輔色2 2 2 6 4 3 7 6 3" xfId="23387"/>
    <cellStyle name="20% - 輔色2 2 2 6 4 3 7 7" xfId="14323"/>
    <cellStyle name="20% - 輔色2 2 2 6 4 3 7 7 2" xfId="26399"/>
    <cellStyle name="20% - 輔色2 2 2 6 4 3 7 8" xfId="20375"/>
    <cellStyle name="20% - 輔色2 2 2 6 4 3 8" xfId="5144"/>
    <cellStyle name="20% - 輔色2 2 2 6 4 3 8 2" xfId="12428"/>
    <cellStyle name="20% - 輔色2 2 2 6 4 3 8 2 2" xfId="18452"/>
    <cellStyle name="20% - 輔色2 2 2 6 4 3 8 2 2 2" xfId="30528"/>
    <cellStyle name="20% - 輔色2 2 2 6 4 3 8 2 3" xfId="24504"/>
    <cellStyle name="20% - 輔色2 2 2 6 4 3 8 3" xfId="15440"/>
    <cellStyle name="20% - 輔色2 2 2 6 4 3 8 3 2" xfId="27516"/>
    <cellStyle name="20% - 輔色2 2 2 6 4 3 8 4" xfId="21492"/>
    <cellStyle name="20% - 輔色2 2 2 6 4 3 9" xfId="6657"/>
    <cellStyle name="20% - 輔色2 2 2 6 4 4" xfId="905"/>
    <cellStyle name="20% - 輔色2 2 2 6 4 4 2" xfId="2041"/>
    <cellStyle name="20% - 輔色2 2 2 6 4 4 2 2" xfId="4115"/>
    <cellStyle name="20% - 輔色2 2 2 6 4 4 2 3" xfId="5943"/>
    <cellStyle name="20% - 輔色2 2 2 6 4 4 2 3 2" xfId="13227"/>
    <cellStyle name="20% - 輔色2 2 2 6 4 4 2 3 2 2" xfId="19251"/>
    <cellStyle name="20% - 輔色2 2 2 6 4 4 2 3 2 2 2" xfId="31327"/>
    <cellStyle name="20% - 輔色2 2 2 6 4 4 2 3 2 3" xfId="25303"/>
    <cellStyle name="20% - 輔色2 2 2 6 4 4 2 3 3" xfId="16239"/>
    <cellStyle name="20% - 輔色2 2 2 6 4 4 2 3 3 2" xfId="28315"/>
    <cellStyle name="20% - 輔色2 2 2 6 4 4 2 3 4" xfId="22291"/>
    <cellStyle name="20% - 輔色2 2 2 6 4 4 2 4" xfId="8120"/>
    <cellStyle name="20% - 輔色2 2 2 6 4 4 2 5" xfId="6638"/>
    <cellStyle name="20% - 輔色2 2 2 6 4 4 2 6" xfId="11727"/>
    <cellStyle name="20% - 輔色2 2 2 6 4 4 2 6 2" xfId="17751"/>
    <cellStyle name="20% - 輔色2 2 2 6 4 4 2 6 2 2" xfId="29827"/>
    <cellStyle name="20% - 輔色2 2 2 6 4 4 2 6 3" xfId="23803"/>
    <cellStyle name="20% - 輔色2 2 2 6 4 4 2 7" xfId="14739"/>
    <cellStyle name="20% - 輔色2 2 2 6 4 4 2 7 2" xfId="26815"/>
    <cellStyle name="20% - 輔色2 2 2 6 4 4 2 8" xfId="20791"/>
    <cellStyle name="20% - 輔色2 2 2 6 4 4 3" xfId="4114"/>
    <cellStyle name="20% - 輔色2 2 2 6 4 4 4" xfId="5294"/>
    <cellStyle name="20% - 輔色2 2 2 6 4 4 4 2" xfId="12578"/>
    <cellStyle name="20% - 輔色2 2 2 6 4 4 4 2 2" xfId="18602"/>
    <cellStyle name="20% - 輔色2 2 2 6 4 4 4 2 2 2" xfId="30678"/>
    <cellStyle name="20% - 輔色2 2 2 6 4 4 4 2 3" xfId="24654"/>
    <cellStyle name="20% - 輔色2 2 2 6 4 4 4 3" xfId="15590"/>
    <cellStyle name="20% - 輔色2 2 2 6 4 4 4 3 2" xfId="27666"/>
    <cellStyle name="20% - 輔色2 2 2 6 4 4 4 4" xfId="21642"/>
    <cellStyle name="20% - 輔色2 2 2 6 4 4 5" xfId="8119"/>
    <cellStyle name="20% - 輔色2 2 2 6 4 4 6" xfId="6639"/>
    <cellStyle name="20% - 輔色2 2 2 6 4 4 7" xfId="11078"/>
    <cellStyle name="20% - 輔色2 2 2 6 4 4 7 2" xfId="17102"/>
    <cellStyle name="20% - 輔色2 2 2 6 4 4 7 2 2" xfId="29178"/>
    <cellStyle name="20% - 輔色2 2 2 6 4 4 7 3" xfId="23154"/>
    <cellStyle name="20% - 輔色2 2 2 6 4 4 8" xfId="14090"/>
    <cellStyle name="20% - 輔色2 2 2 6 4 4 8 2" xfId="26166"/>
    <cellStyle name="20% - 輔色2 2 2 6 4 4 9" xfId="20142"/>
    <cellStyle name="20% - 輔色2 2 2 6 4 5" xfId="2368"/>
    <cellStyle name="20% - 輔色2 2 2 6 4 5 2" xfId="4116"/>
    <cellStyle name="20% - 輔色2 2 2 6 4 5 3" xfId="6270"/>
    <cellStyle name="20% - 輔色2 2 2 6 4 5 3 2" xfId="13554"/>
    <cellStyle name="20% - 輔色2 2 2 6 4 5 3 2 2" xfId="19578"/>
    <cellStyle name="20% - 輔色2 2 2 6 4 5 3 2 2 2" xfId="31654"/>
    <cellStyle name="20% - 輔色2 2 2 6 4 5 3 2 3" xfId="25630"/>
    <cellStyle name="20% - 輔色2 2 2 6 4 5 3 3" xfId="16566"/>
    <cellStyle name="20% - 輔色2 2 2 6 4 5 3 3 2" xfId="28642"/>
    <cellStyle name="20% - 輔色2 2 2 6 4 5 3 4" xfId="22618"/>
    <cellStyle name="20% - 輔色2 2 2 6 4 5 4" xfId="8121"/>
    <cellStyle name="20% - 輔色2 2 2 6 4 5 5" xfId="6637"/>
    <cellStyle name="20% - 輔色2 2 2 6 4 5 6" xfId="12054"/>
    <cellStyle name="20% - 輔色2 2 2 6 4 5 6 2" xfId="18078"/>
    <cellStyle name="20% - 輔色2 2 2 6 4 5 6 2 2" xfId="30154"/>
    <cellStyle name="20% - 輔色2 2 2 6 4 5 6 3" xfId="24130"/>
    <cellStyle name="20% - 輔色2 2 2 6 4 5 7" xfId="15066"/>
    <cellStyle name="20% - 輔色2 2 2 6 4 5 7 2" xfId="27142"/>
    <cellStyle name="20% - 輔色2 2 2 6 4 5 8" xfId="21118"/>
    <cellStyle name="20% - 輔色2 2 2 6 4 6" xfId="2763"/>
    <cellStyle name="20% - 輔色2 2 2 6 4 6 2" xfId="4117"/>
    <cellStyle name="20% - 輔色2 2 2 6 4 6 3" xfId="6636"/>
    <cellStyle name="20% - 輔色2 2 2 6 4 7" xfId="2535"/>
    <cellStyle name="20% - 輔色2 2 2 6 4 7 2" xfId="4118"/>
    <cellStyle name="20% - 輔色2 2 2 6 4 7 3" xfId="6635"/>
    <cellStyle name="20% - 輔色2 2 2 6 4 8" xfId="1774"/>
    <cellStyle name="20% - 輔色2 2 2 6 4 8 2" xfId="4119"/>
    <cellStyle name="20% - 輔色2 2 2 6 4 8 3" xfId="5677"/>
    <cellStyle name="20% - 輔色2 2 2 6 4 8 3 2" xfId="12961"/>
    <cellStyle name="20% - 輔色2 2 2 6 4 8 3 2 2" xfId="18985"/>
    <cellStyle name="20% - 輔色2 2 2 6 4 8 3 2 2 2" xfId="31061"/>
    <cellStyle name="20% - 輔色2 2 2 6 4 8 3 2 3" xfId="25037"/>
    <cellStyle name="20% - 輔色2 2 2 6 4 8 3 3" xfId="15973"/>
    <cellStyle name="20% - 輔色2 2 2 6 4 8 3 3 2" xfId="28049"/>
    <cellStyle name="20% - 輔色2 2 2 6 4 8 3 4" xfId="22025"/>
    <cellStyle name="20% - 輔色2 2 2 6 4 8 4" xfId="8124"/>
    <cellStyle name="20% - 輔色2 2 2 6 4 8 5" xfId="6634"/>
    <cellStyle name="20% - 輔色2 2 2 6 4 8 6" xfId="11461"/>
    <cellStyle name="20% - 輔色2 2 2 6 4 8 6 2" xfId="17485"/>
    <cellStyle name="20% - 輔色2 2 2 6 4 8 6 2 2" xfId="29561"/>
    <cellStyle name="20% - 輔色2 2 2 6 4 8 6 3" xfId="23537"/>
    <cellStyle name="20% - 輔色2 2 2 6 4 8 7" xfId="14473"/>
    <cellStyle name="20% - 輔色2 2 2 6 4 8 7 2" xfId="26549"/>
    <cellStyle name="20% - 輔色2 2 2 6 4 8 8" xfId="20525"/>
    <cellStyle name="20% - 輔色2 2 2 6 4 9" xfId="4994"/>
    <cellStyle name="20% - 輔色2 2 2 6 4 9 2" xfId="12278"/>
    <cellStyle name="20% - 輔色2 2 2 6 4 9 2 2" xfId="18302"/>
    <cellStyle name="20% - 輔色2 2 2 6 4 9 2 2 2" xfId="30378"/>
    <cellStyle name="20% - 輔色2 2 2 6 4 9 2 3" xfId="24354"/>
    <cellStyle name="20% - 輔色2 2 2 6 4 9 3" xfId="15290"/>
    <cellStyle name="20% - 輔色2 2 2 6 4 9 3 2" xfId="27366"/>
    <cellStyle name="20% - 輔色2 2 2 6 4 9 4" xfId="21342"/>
    <cellStyle name="20% - 輔色2 2 2 6 5" xfId="352"/>
    <cellStyle name="20% - 輔色2 2 2 6 5 10" xfId="10827"/>
    <cellStyle name="20% - 輔色2 2 2 6 5 10 2" xfId="16851"/>
    <cellStyle name="20% - 輔色2 2 2 6 5 10 2 2" xfId="28927"/>
    <cellStyle name="20% - 輔色2 2 2 6 5 10 3" xfId="22903"/>
    <cellStyle name="20% - 輔色2 2 2 6 5 11" xfId="13839"/>
    <cellStyle name="20% - 輔色2 2 2 6 5 11 2" xfId="25915"/>
    <cellStyle name="20% - 輔色2 2 2 6 5 12" xfId="19891"/>
    <cellStyle name="20% - 輔色2 2 2 6 5 2" xfId="605"/>
    <cellStyle name="20% - 輔色2 2 2 6 5 2 2" xfId="1356"/>
    <cellStyle name="20% - 輔色2 2 2 6 5 2 2 2" xfId="6630"/>
    <cellStyle name="20% - 輔色2 2 2 6 5 2 3" xfId="6632"/>
    <cellStyle name="20% - 輔色2 2 2 6 5 3" xfId="954"/>
    <cellStyle name="20% - 輔色2 2 2 6 5 3 2" xfId="2153"/>
    <cellStyle name="20% - 輔色2 2 2 6 5 3 2 2" xfId="4121"/>
    <cellStyle name="20% - 輔色2 2 2 6 5 3 2 3" xfId="6055"/>
    <cellStyle name="20% - 輔色2 2 2 6 5 3 2 3 2" xfId="13339"/>
    <cellStyle name="20% - 輔色2 2 2 6 5 3 2 3 2 2" xfId="19363"/>
    <cellStyle name="20% - 輔色2 2 2 6 5 3 2 3 2 2 2" xfId="31439"/>
    <cellStyle name="20% - 輔色2 2 2 6 5 3 2 3 2 3" xfId="25415"/>
    <cellStyle name="20% - 輔色2 2 2 6 5 3 2 3 3" xfId="16351"/>
    <cellStyle name="20% - 輔色2 2 2 6 5 3 2 3 3 2" xfId="28427"/>
    <cellStyle name="20% - 輔色2 2 2 6 5 3 2 3 4" xfId="22403"/>
    <cellStyle name="20% - 輔色2 2 2 6 5 3 2 4" xfId="8129"/>
    <cellStyle name="20% - 輔色2 2 2 6 5 3 2 5" xfId="6628"/>
    <cellStyle name="20% - 輔色2 2 2 6 5 3 2 6" xfId="11839"/>
    <cellStyle name="20% - 輔色2 2 2 6 5 3 2 6 2" xfId="17863"/>
    <cellStyle name="20% - 輔色2 2 2 6 5 3 2 6 2 2" xfId="29939"/>
    <cellStyle name="20% - 輔色2 2 2 6 5 3 2 6 3" xfId="23915"/>
    <cellStyle name="20% - 輔色2 2 2 6 5 3 2 7" xfId="14851"/>
    <cellStyle name="20% - 輔色2 2 2 6 5 3 2 7 2" xfId="26927"/>
    <cellStyle name="20% - 輔色2 2 2 6 5 3 2 8" xfId="20903"/>
    <cellStyle name="20% - 輔色2 2 2 6 5 3 3" xfId="4120"/>
    <cellStyle name="20% - 輔色2 2 2 6 5 3 4" xfId="5343"/>
    <cellStyle name="20% - 輔色2 2 2 6 5 3 4 2" xfId="12627"/>
    <cellStyle name="20% - 輔色2 2 2 6 5 3 4 2 2" xfId="18651"/>
    <cellStyle name="20% - 輔色2 2 2 6 5 3 4 2 2 2" xfId="30727"/>
    <cellStyle name="20% - 輔色2 2 2 6 5 3 4 2 3" xfId="24703"/>
    <cellStyle name="20% - 輔色2 2 2 6 5 3 4 3" xfId="15639"/>
    <cellStyle name="20% - 輔色2 2 2 6 5 3 4 3 2" xfId="27715"/>
    <cellStyle name="20% - 輔色2 2 2 6 5 3 4 4" xfId="21691"/>
    <cellStyle name="20% - 輔色2 2 2 6 5 3 5" xfId="8128"/>
    <cellStyle name="20% - 輔色2 2 2 6 5 3 6" xfId="6629"/>
    <cellStyle name="20% - 輔色2 2 2 6 5 3 7" xfId="11127"/>
    <cellStyle name="20% - 輔色2 2 2 6 5 3 7 2" xfId="17151"/>
    <cellStyle name="20% - 輔色2 2 2 6 5 3 7 2 2" xfId="29227"/>
    <cellStyle name="20% - 輔色2 2 2 6 5 3 7 3" xfId="23203"/>
    <cellStyle name="20% - 輔色2 2 2 6 5 3 8" xfId="14139"/>
    <cellStyle name="20% - 輔色2 2 2 6 5 3 8 2" xfId="26215"/>
    <cellStyle name="20% - 輔色2 2 2 6 5 3 9" xfId="20191"/>
    <cellStyle name="20% - 輔色2 2 2 6 5 4" xfId="1355"/>
    <cellStyle name="20% - 輔色2 2 2 6 5 4 2" xfId="2112"/>
    <cellStyle name="20% - 輔色2 2 2 6 5 4 2 2" xfId="4122"/>
    <cellStyle name="20% - 輔色2 2 2 6 5 4 2 3" xfId="6014"/>
    <cellStyle name="20% - 輔色2 2 2 6 5 4 2 3 2" xfId="13298"/>
    <cellStyle name="20% - 輔色2 2 2 6 5 4 2 3 2 2" xfId="19322"/>
    <cellStyle name="20% - 輔色2 2 2 6 5 4 2 3 2 2 2" xfId="31398"/>
    <cellStyle name="20% - 輔色2 2 2 6 5 4 2 3 2 3" xfId="25374"/>
    <cellStyle name="20% - 輔色2 2 2 6 5 4 2 3 3" xfId="16310"/>
    <cellStyle name="20% - 輔色2 2 2 6 5 4 2 3 3 2" xfId="28386"/>
    <cellStyle name="20% - 輔色2 2 2 6 5 4 2 3 4" xfId="22362"/>
    <cellStyle name="20% - 輔色2 2 2 6 5 4 2 4" xfId="8131"/>
    <cellStyle name="20% - 輔色2 2 2 6 5 4 2 5" xfId="6623"/>
    <cellStyle name="20% - 輔色2 2 2 6 5 4 2 6" xfId="11798"/>
    <cellStyle name="20% - 輔色2 2 2 6 5 4 2 6 2" xfId="17822"/>
    <cellStyle name="20% - 輔色2 2 2 6 5 4 2 6 2 2" xfId="29898"/>
    <cellStyle name="20% - 輔色2 2 2 6 5 4 2 6 3" xfId="23874"/>
    <cellStyle name="20% - 輔色2 2 2 6 5 4 2 7" xfId="14810"/>
    <cellStyle name="20% - 輔色2 2 2 6 5 4 2 7 2" xfId="26886"/>
    <cellStyle name="20% - 輔色2 2 2 6 5 4 2 8" xfId="20862"/>
    <cellStyle name="20% - 輔色2 2 2 6 5 4 3" xfId="6624"/>
    <cellStyle name="20% - 輔色2 2 2 6 5 5" xfId="2766"/>
    <cellStyle name="20% - 輔色2 2 2 6 5 5 2" xfId="4123"/>
    <cellStyle name="20% - 輔色2 2 2 6 5 5 3" xfId="6621"/>
    <cellStyle name="20% - 輔色2 2 2 6 5 6" xfId="2529"/>
    <cellStyle name="20% - 輔色2 2 2 6 5 6 2" xfId="4124"/>
    <cellStyle name="20% - 輔色2 2 2 6 5 6 3" xfId="6620"/>
    <cellStyle name="20% - 輔色2 2 2 6 5 7" xfId="1725"/>
    <cellStyle name="20% - 輔色2 2 2 6 5 7 2" xfId="4125"/>
    <cellStyle name="20% - 輔色2 2 2 6 5 7 3" xfId="5628"/>
    <cellStyle name="20% - 輔色2 2 2 6 5 7 3 2" xfId="12912"/>
    <cellStyle name="20% - 輔色2 2 2 6 5 7 3 2 2" xfId="18936"/>
    <cellStyle name="20% - 輔色2 2 2 6 5 7 3 2 2 2" xfId="31012"/>
    <cellStyle name="20% - 輔色2 2 2 6 5 7 3 2 3" xfId="24988"/>
    <cellStyle name="20% - 輔色2 2 2 6 5 7 3 3" xfId="15924"/>
    <cellStyle name="20% - 輔色2 2 2 6 5 7 3 3 2" xfId="28000"/>
    <cellStyle name="20% - 輔色2 2 2 6 5 7 3 4" xfId="21976"/>
    <cellStyle name="20% - 輔色2 2 2 6 5 7 4" xfId="8134"/>
    <cellStyle name="20% - 輔色2 2 2 6 5 7 5" xfId="6618"/>
    <cellStyle name="20% - 輔色2 2 2 6 5 7 6" xfId="11412"/>
    <cellStyle name="20% - 輔色2 2 2 6 5 7 6 2" xfId="17436"/>
    <cellStyle name="20% - 輔色2 2 2 6 5 7 6 2 2" xfId="29512"/>
    <cellStyle name="20% - 輔色2 2 2 6 5 7 6 3" xfId="23488"/>
    <cellStyle name="20% - 輔色2 2 2 6 5 7 7" xfId="14424"/>
    <cellStyle name="20% - 輔色2 2 2 6 5 7 7 2" xfId="26500"/>
    <cellStyle name="20% - 輔色2 2 2 6 5 7 8" xfId="20476"/>
    <cellStyle name="20% - 輔色2 2 2 6 5 8" xfId="5043"/>
    <cellStyle name="20% - 輔色2 2 2 6 5 8 2" xfId="12327"/>
    <cellStyle name="20% - 輔色2 2 2 6 5 8 2 2" xfId="18351"/>
    <cellStyle name="20% - 輔色2 2 2 6 5 8 2 2 2" xfId="30427"/>
    <cellStyle name="20% - 輔色2 2 2 6 5 8 2 3" xfId="24403"/>
    <cellStyle name="20% - 輔色2 2 2 6 5 8 3" xfId="15339"/>
    <cellStyle name="20% - 輔色2 2 2 6 5 8 3 2" xfId="27415"/>
    <cellStyle name="20% - 輔色2 2 2 6 5 8 4" xfId="21391"/>
    <cellStyle name="20% - 輔色2 2 2 6 5 9" xfId="6633"/>
    <cellStyle name="20% - 輔色2 2 2 6 6" xfId="731"/>
    <cellStyle name="20% - 輔色2 2 2 6 6 2" xfId="1357"/>
    <cellStyle name="20% - 輔色2 2 2 6 6 2 2" xfId="6614"/>
    <cellStyle name="20% - 輔色2 2 2 6 6 3" xfId="6615"/>
    <cellStyle name="20% - 輔色2 2 2 6 7" xfId="804"/>
    <cellStyle name="20% - 輔色2 2 2 6 7 2" xfId="1895"/>
    <cellStyle name="20% - 輔色2 2 2 6 7 2 2" xfId="4127"/>
    <cellStyle name="20% - 輔色2 2 2 6 7 2 3" xfId="5797"/>
    <cellStyle name="20% - 輔色2 2 2 6 7 2 3 2" xfId="13081"/>
    <cellStyle name="20% - 輔色2 2 2 6 7 2 3 2 2" xfId="19105"/>
    <cellStyle name="20% - 輔色2 2 2 6 7 2 3 2 2 2" xfId="31181"/>
    <cellStyle name="20% - 輔色2 2 2 6 7 2 3 2 3" xfId="25157"/>
    <cellStyle name="20% - 輔色2 2 2 6 7 2 3 3" xfId="16093"/>
    <cellStyle name="20% - 輔色2 2 2 6 7 2 3 3 2" xfId="28169"/>
    <cellStyle name="20% - 輔色2 2 2 6 7 2 3 4" xfId="22145"/>
    <cellStyle name="20% - 輔色2 2 2 6 7 2 4" xfId="8138"/>
    <cellStyle name="20% - 輔色2 2 2 6 7 2 5" xfId="6611"/>
    <cellStyle name="20% - 輔色2 2 2 6 7 2 6" xfId="11581"/>
    <cellStyle name="20% - 輔色2 2 2 6 7 2 6 2" xfId="17605"/>
    <cellStyle name="20% - 輔色2 2 2 6 7 2 6 2 2" xfId="29681"/>
    <cellStyle name="20% - 輔色2 2 2 6 7 2 6 3" xfId="23657"/>
    <cellStyle name="20% - 輔色2 2 2 6 7 2 7" xfId="14593"/>
    <cellStyle name="20% - 輔色2 2 2 6 7 2 7 2" xfId="26669"/>
    <cellStyle name="20% - 輔色2 2 2 6 7 2 8" xfId="20645"/>
    <cellStyle name="20% - 輔色2 2 2 6 7 3" xfId="4126"/>
    <cellStyle name="20% - 輔色2 2 2 6 7 4" xfId="5193"/>
    <cellStyle name="20% - 輔色2 2 2 6 7 4 2" xfId="12477"/>
    <cellStyle name="20% - 輔色2 2 2 6 7 4 2 2" xfId="18501"/>
    <cellStyle name="20% - 輔色2 2 2 6 7 4 2 2 2" xfId="30577"/>
    <cellStyle name="20% - 輔色2 2 2 6 7 4 2 3" xfId="24553"/>
    <cellStyle name="20% - 輔色2 2 2 6 7 4 3" xfId="15489"/>
    <cellStyle name="20% - 輔色2 2 2 6 7 4 3 2" xfId="27565"/>
    <cellStyle name="20% - 輔色2 2 2 6 7 4 4" xfId="21541"/>
    <cellStyle name="20% - 輔色2 2 2 6 7 5" xfId="8137"/>
    <cellStyle name="20% - 輔色2 2 2 6 7 6" xfId="6613"/>
    <cellStyle name="20% - 輔色2 2 2 6 7 7" xfId="10977"/>
    <cellStyle name="20% - 輔色2 2 2 6 7 7 2" xfId="17001"/>
    <cellStyle name="20% - 輔色2 2 2 6 7 7 2 2" xfId="29077"/>
    <cellStyle name="20% - 輔色2 2 2 6 7 7 3" xfId="23053"/>
    <cellStyle name="20% - 輔色2 2 2 6 7 8" xfId="13989"/>
    <cellStyle name="20% - 輔色2 2 2 6 7 8 2" xfId="26065"/>
    <cellStyle name="20% - 輔色2 2 2 6 7 9" xfId="20041"/>
    <cellStyle name="20% - 輔色2 2 2 6 8" xfId="2413"/>
    <cellStyle name="20% - 輔色2 2 2 6 8 2" xfId="4128"/>
    <cellStyle name="20% - 輔色2 2 2 6 8 3" xfId="6315"/>
    <cellStyle name="20% - 輔色2 2 2 6 8 3 2" xfId="13599"/>
    <cellStyle name="20% - 輔色2 2 2 6 8 3 2 2" xfId="19623"/>
    <cellStyle name="20% - 輔色2 2 2 6 8 3 2 2 2" xfId="31699"/>
    <cellStyle name="20% - 輔色2 2 2 6 8 3 2 3" xfId="25675"/>
    <cellStyle name="20% - 輔色2 2 2 6 8 3 3" xfId="16611"/>
    <cellStyle name="20% - 輔色2 2 2 6 8 3 3 2" xfId="28687"/>
    <cellStyle name="20% - 輔色2 2 2 6 8 3 4" xfId="22663"/>
    <cellStyle name="20% - 輔色2 2 2 6 8 4" xfId="8139"/>
    <cellStyle name="20% - 輔色2 2 2 6 8 5" xfId="6610"/>
    <cellStyle name="20% - 輔色2 2 2 6 8 6" xfId="12099"/>
    <cellStyle name="20% - 輔色2 2 2 6 8 6 2" xfId="18123"/>
    <cellStyle name="20% - 輔色2 2 2 6 8 6 2 2" xfId="30199"/>
    <cellStyle name="20% - 輔色2 2 2 6 8 6 3" xfId="24175"/>
    <cellStyle name="20% - 輔色2 2 2 6 8 7" xfId="15111"/>
    <cellStyle name="20% - 輔色2 2 2 6 8 7 2" xfId="27187"/>
    <cellStyle name="20% - 輔色2 2 2 6 8 8" xfId="21163"/>
    <cellStyle name="20% - 輔色2 2 2 6 9" xfId="2758"/>
    <cellStyle name="20% - 輔色2 2 2 6 9 2" xfId="4129"/>
    <cellStyle name="20% - 輔色2 2 2 6 9 3" xfId="6605"/>
    <cellStyle name="20% - 輔色2 2 2 7" xfId="58"/>
    <cellStyle name="20% - 輔色2 2 2 7 10" xfId="2526"/>
    <cellStyle name="20% - 輔色2 2 2 7 10 2" xfId="4130"/>
    <cellStyle name="20% - 輔色2 2 2 7 10 3" xfId="6602"/>
    <cellStyle name="20% - 輔色2 2 2 7 11" xfId="1858"/>
    <cellStyle name="20% - 輔色2 2 2 7 11 2" xfId="4131"/>
    <cellStyle name="20% - 輔色2 2 2 7 11 3" xfId="5761"/>
    <cellStyle name="20% - 輔色2 2 2 7 11 3 2" xfId="13045"/>
    <cellStyle name="20% - 輔色2 2 2 7 11 3 2 2" xfId="19069"/>
    <cellStyle name="20% - 輔色2 2 2 7 11 3 2 2 2" xfId="31145"/>
    <cellStyle name="20% - 輔色2 2 2 7 11 3 2 3" xfId="25121"/>
    <cellStyle name="20% - 輔色2 2 2 7 11 3 3" xfId="16057"/>
    <cellStyle name="20% - 輔色2 2 2 7 11 3 3 2" xfId="28133"/>
    <cellStyle name="20% - 輔色2 2 2 7 11 3 4" xfId="22109"/>
    <cellStyle name="20% - 輔色2 2 2 7 11 4" xfId="8143"/>
    <cellStyle name="20% - 輔色2 2 2 7 11 5" xfId="6599"/>
    <cellStyle name="20% - 輔色2 2 2 7 11 6" xfId="11545"/>
    <cellStyle name="20% - 輔色2 2 2 7 11 6 2" xfId="17569"/>
    <cellStyle name="20% - 輔色2 2 2 7 11 6 2 2" xfId="29645"/>
    <cellStyle name="20% - 輔色2 2 2 7 11 6 3" xfId="23621"/>
    <cellStyle name="20% - 輔色2 2 2 7 11 7" xfId="14557"/>
    <cellStyle name="20% - 輔色2 2 2 7 11 7 2" xfId="26633"/>
    <cellStyle name="20% - 輔色2 2 2 7 11 8" xfId="20609"/>
    <cellStyle name="20% - 輔色2 2 2 7 12" xfId="4910"/>
    <cellStyle name="20% - 輔色2 2 2 7 12 2" xfId="12194"/>
    <cellStyle name="20% - 輔色2 2 2 7 12 2 2" xfId="18218"/>
    <cellStyle name="20% - 輔色2 2 2 7 12 2 2 2" xfId="30294"/>
    <cellStyle name="20% - 輔色2 2 2 7 12 2 3" xfId="24270"/>
    <cellStyle name="20% - 輔色2 2 2 7 12 3" xfId="15206"/>
    <cellStyle name="20% - 輔色2 2 2 7 12 3 2" xfId="27282"/>
    <cellStyle name="20% - 輔色2 2 2 7 12 4" xfId="21258"/>
    <cellStyle name="20% - 輔色2 2 2 7 13" xfId="6604"/>
    <cellStyle name="20% - 輔色2 2 2 7 14" xfId="10679"/>
    <cellStyle name="20% - 輔色2 2 2 7 14 2" xfId="16712"/>
    <cellStyle name="20% - 輔色2 2 2 7 14 2 2" xfId="28788"/>
    <cellStyle name="20% - 輔色2 2 2 7 14 3" xfId="22764"/>
    <cellStyle name="20% - 輔色2 2 2 7 15" xfId="13706"/>
    <cellStyle name="20% - 輔色2 2 2 7 15 2" xfId="25782"/>
    <cellStyle name="20% - 輔色2 2 2 7 16" xfId="19758"/>
    <cellStyle name="20% - 輔色2 2 2 7 2" xfId="129"/>
    <cellStyle name="20% - 輔色2 2 2 7 2 2" xfId="6598"/>
    <cellStyle name="20% - 輔色2 2 2 7 3" xfId="157"/>
    <cellStyle name="20% - 輔色2 2 2 7 3 10" xfId="6597"/>
    <cellStyle name="20% - 輔色2 2 2 7 3 11" xfId="10733"/>
    <cellStyle name="20% - 輔色2 2 2 7 3 11 2" xfId="16757"/>
    <cellStyle name="20% - 輔色2 2 2 7 3 11 2 2" xfId="28833"/>
    <cellStyle name="20% - 輔色2 2 2 7 3 11 3" xfId="22809"/>
    <cellStyle name="20% - 輔色2 2 2 7 3 12" xfId="13745"/>
    <cellStyle name="20% - 輔色2 2 2 7 3 12 2" xfId="25821"/>
    <cellStyle name="20% - 輔色2 2 2 7 3 13" xfId="19797"/>
    <cellStyle name="20% - 輔色2 2 2 7 3 2" xfId="302"/>
    <cellStyle name="20% - 輔色2 2 2 7 3 2 2" xfId="611"/>
    <cellStyle name="20% - 輔色2 2 2 7 3 2 2 2" xfId="1358"/>
    <cellStyle name="20% - 輔色2 2 2 7 3 2 2 2 2" xfId="6594"/>
    <cellStyle name="20% - 輔色2 2 2 7 3 2 2 3" xfId="6595"/>
    <cellStyle name="20% - 輔色2 2 2 7 3 2 3" xfId="6596"/>
    <cellStyle name="20% - 輔色2 2 2 7 3 3" xfId="408"/>
    <cellStyle name="20% - 輔色2 2 2 7 3 3 10" xfId="10883"/>
    <cellStyle name="20% - 輔色2 2 2 7 3 3 10 2" xfId="16907"/>
    <cellStyle name="20% - 輔色2 2 2 7 3 3 10 2 2" xfId="28983"/>
    <cellStyle name="20% - 輔色2 2 2 7 3 3 10 3" xfId="22959"/>
    <cellStyle name="20% - 輔色2 2 2 7 3 3 11" xfId="13895"/>
    <cellStyle name="20% - 輔色2 2 2 7 3 3 11 2" xfId="25971"/>
    <cellStyle name="20% - 輔色2 2 2 7 3 3 12" xfId="19947"/>
    <cellStyle name="20% - 輔色2 2 2 7 3 3 2" xfId="735"/>
    <cellStyle name="20% - 輔色2 2 2 7 3 3 2 2" xfId="1360"/>
    <cellStyle name="20% - 輔色2 2 2 7 3 3 2 2 2" xfId="6590"/>
    <cellStyle name="20% - 輔色2 2 2 7 3 3 2 3" xfId="6591"/>
    <cellStyle name="20% - 輔色2 2 2 7 3 3 3" xfId="1010"/>
    <cellStyle name="20% - 輔色2 2 2 7 3 3 3 2" xfId="2209"/>
    <cellStyle name="20% - 輔色2 2 2 7 3 3 3 2 2" xfId="4133"/>
    <cellStyle name="20% - 輔色2 2 2 7 3 3 3 2 3" xfId="6111"/>
    <cellStyle name="20% - 輔色2 2 2 7 3 3 3 2 3 2" xfId="13395"/>
    <cellStyle name="20% - 輔色2 2 2 7 3 3 3 2 3 2 2" xfId="19419"/>
    <cellStyle name="20% - 輔色2 2 2 7 3 3 3 2 3 2 2 2" xfId="31495"/>
    <cellStyle name="20% - 輔色2 2 2 7 3 3 3 2 3 2 3" xfId="25471"/>
    <cellStyle name="20% - 輔色2 2 2 7 3 3 3 2 3 3" xfId="16407"/>
    <cellStyle name="20% - 輔色2 2 2 7 3 3 3 2 3 3 2" xfId="28483"/>
    <cellStyle name="20% - 輔色2 2 2 7 3 3 3 2 3 4" xfId="22459"/>
    <cellStyle name="20% - 輔色2 2 2 7 3 3 3 2 4" xfId="8153"/>
    <cellStyle name="20% - 輔色2 2 2 7 3 3 3 2 5" xfId="6584"/>
    <cellStyle name="20% - 輔色2 2 2 7 3 3 3 2 6" xfId="11895"/>
    <cellStyle name="20% - 輔色2 2 2 7 3 3 3 2 6 2" xfId="17919"/>
    <cellStyle name="20% - 輔色2 2 2 7 3 3 3 2 6 2 2" xfId="29995"/>
    <cellStyle name="20% - 輔色2 2 2 7 3 3 3 2 6 3" xfId="23971"/>
    <cellStyle name="20% - 輔色2 2 2 7 3 3 3 2 7" xfId="14907"/>
    <cellStyle name="20% - 輔色2 2 2 7 3 3 3 2 7 2" xfId="26983"/>
    <cellStyle name="20% - 輔色2 2 2 7 3 3 3 2 8" xfId="20959"/>
    <cellStyle name="20% - 輔色2 2 2 7 3 3 3 3" xfId="4132"/>
    <cellStyle name="20% - 輔色2 2 2 7 3 3 3 4" xfId="5399"/>
    <cellStyle name="20% - 輔色2 2 2 7 3 3 3 4 2" xfId="12683"/>
    <cellStyle name="20% - 輔色2 2 2 7 3 3 3 4 2 2" xfId="18707"/>
    <cellStyle name="20% - 輔色2 2 2 7 3 3 3 4 2 2 2" xfId="30783"/>
    <cellStyle name="20% - 輔色2 2 2 7 3 3 3 4 2 3" xfId="24759"/>
    <cellStyle name="20% - 輔色2 2 2 7 3 3 3 4 3" xfId="15695"/>
    <cellStyle name="20% - 輔色2 2 2 7 3 3 3 4 3 2" xfId="27771"/>
    <cellStyle name="20% - 輔色2 2 2 7 3 3 3 4 4" xfId="21747"/>
    <cellStyle name="20% - 輔色2 2 2 7 3 3 3 5" xfId="8152"/>
    <cellStyle name="20% - 輔色2 2 2 7 3 3 3 6" xfId="6585"/>
    <cellStyle name="20% - 輔色2 2 2 7 3 3 3 7" xfId="11183"/>
    <cellStyle name="20% - 輔色2 2 2 7 3 3 3 7 2" xfId="17207"/>
    <cellStyle name="20% - 輔色2 2 2 7 3 3 3 7 2 2" xfId="29283"/>
    <cellStyle name="20% - 輔色2 2 2 7 3 3 3 7 3" xfId="23259"/>
    <cellStyle name="20% - 輔色2 2 2 7 3 3 3 8" xfId="14195"/>
    <cellStyle name="20% - 輔色2 2 2 7 3 3 3 8 2" xfId="26271"/>
    <cellStyle name="20% - 輔色2 2 2 7 3 3 3 9" xfId="20247"/>
    <cellStyle name="20% - 輔色2 2 2 7 3 3 4" xfId="1359"/>
    <cellStyle name="20% - 輔色2 2 2 7 3 3 4 2" xfId="1959"/>
    <cellStyle name="20% - 輔色2 2 2 7 3 3 4 2 2" xfId="4134"/>
    <cellStyle name="20% - 輔色2 2 2 7 3 3 4 2 3" xfId="5861"/>
    <cellStyle name="20% - 輔色2 2 2 7 3 3 4 2 3 2" xfId="13145"/>
    <cellStyle name="20% - 輔色2 2 2 7 3 3 4 2 3 2 2" xfId="19169"/>
    <cellStyle name="20% - 輔色2 2 2 7 3 3 4 2 3 2 2 2" xfId="31245"/>
    <cellStyle name="20% - 輔色2 2 2 7 3 3 4 2 3 2 3" xfId="25221"/>
    <cellStyle name="20% - 輔色2 2 2 7 3 3 4 2 3 3" xfId="16157"/>
    <cellStyle name="20% - 輔色2 2 2 7 3 3 4 2 3 3 2" xfId="28233"/>
    <cellStyle name="20% - 輔色2 2 2 7 3 3 4 2 3 4" xfId="22209"/>
    <cellStyle name="20% - 輔色2 2 2 7 3 3 4 2 4" xfId="8155"/>
    <cellStyle name="20% - 輔色2 2 2 7 3 3 4 2 5" xfId="6579"/>
    <cellStyle name="20% - 輔色2 2 2 7 3 3 4 2 6" xfId="11645"/>
    <cellStyle name="20% - 輔色2 2 2 7 3 3 4 2 6 2" xfId="17669"/>
    <cellStyle name="20% - 輔色2 2 2 7 3 3 4 2 6 2 2" xfId="29745"/>
    <cellStyle name="20% - 輔色2 2 2 7 3 3 4 2 6 3" xfId="23721"/>
    <cellStyle name="20% - 輔色2 2 2 7 3 3 4 2 7" xfId="14657"/>
    <cellStyle name="20% - 輔色2 2 2 7 3 3 4 2 7 2" xfId="26733"/>
    <cellStyle name="20% - 輔色2 2 2 7 3 3 4 2 8" xfId="20709"/>
    <cellStyle name="20% - 輔色2 2 2 7 3 3 4 3" xfId="6582"/>
    <cellStyle name="20% - 輔色2 2 2 7 3 3 5" xfId="2771"/>
    <cellStyle name="20% - 輔色2 2 2 7 3 3 5 2" xfId="4135"/>
    <cellStyle name="20% - 輔色2 2 2 7 3 3 5 3" xfId="6578"/>
    <cellStyle name="20% - 輔色2 2 2 7 3 3 6" xfId="2521"/>
    <cellStyle name="20% - 輔色2 2 2 7 3 3 6 2" xfId="4136"/>
    <cellStyle name="20% - 輔色2 2 2 7 3 3 6 3" xfId="6577"/>
    <cellStyle name="20% - 輔色2 2 2 7 3 3 7" xfId="1669"/>
    <cellStyle name="20% - 輔色2 2 2 7 3 3 7 2" xfId="4137"/>
    <cellStyle name="20% - 輔色2 2 2 7 3 3 7 3" xfId="5572"/>
    <cellStyle name="20% - 輔色2 2 2 7 3 3 7 3 2" xfId="12856"/>
    <cellStyle name="20% - 輔色2 2 2 7 3 3 7 3 2 2" xfId="18880"/>
    <cellStyle name="20% - 輔色2 2 2 7 3 3 7 3 2 2 2" xfId="30956"/>
    <cellStyle name="20% - 輔色2 2 2 7 3 3 7 3 2 3" xfId="24932"/>
    <cellStyle name="20% - 輔色2 2 2 7 3 3 7 3 3" xfId="15868"/>
    <cellStyle name="20% - 輔色2 2 2 7 3 3 7 3 3 2" xfId="27944"/>
    <cellStyle name="20% - 輔色2 2 2 7 3 3 7 3 4" xfId="21920"/>
    <cellStyle name="20% - 輔色2 2 2 7 3 3 7 4" xfId="8158"/>
    <cellStyle name="20% - 輔色2 2 2 7 3 3 7 5" xfId="6576"/>
    <cellStyle name="20% - 輔色2 2 2 7 3 3 7 6" xfId="11356"/>
    <cellStyle name="20% - 輔色2 2 2 7 3 3 7 6 2" xfId="17380"/>
    <cellStyle name="20% - 輔色2 2 2 7 3 3 7 6 2 2" xfId="29456"/>
    <cellStyle name="20% - 輔色2 2 2 7 3 3 7 6 3" xfId="23432"/>
    <cellStyle name="20% - 輔色2 2 2 7 3 3 7 7" xfId="14368"/>
    <cellStyle name="20% - 輔色2 2 2 7 3 3 7 7 2" xfId="26444"/>
    <cellStyle name="20% - 輔色2 2 2 7 3 3 7 8" xfId="20420"/>
    <cellStyle name="20% - 輔色2 2 2 7 3 3 8" xfId="5099"/>
    <cellStyle name="20% - 輔色2 2 2 7 3 3 8 2" xfId="12383"/>
    <cellStyle name="20% - 輔色2 2 2 7 3 3 8 2 2" xfId="18407"/>
    <cellStyle name="20% - 輔色2 2 2 7 3 3 8 2 2 2" xfId="30483"/>
    <cellStyle name="20% - 輔色2 2 2 7 3 3 8 2 3" xfId="24459"/>
    <cellStyle name="20% - 輔色2 2 2 7 3 3 8 3" xfId="15395"/>
    <cellStyle name="20% - 輔色2 2 2 7 3 3 8 3 2" xfId="27471"/>
    <cellStyle name="20% - 輔色2 2 2 7 3 3 8 4" xfId="21447"/>
    <cellStyle name="20% - 輔色2 2 2 7 3 3 9" xfId="6593"/>
    <cellStyle name="20% - 輔色2 2 2 7 3 4" xfId="860"/>
    <cellStyle name="20% - 輔色2 2 2 7 3 4 2" xfId="1996"/>
    <cellStyle name="20% - 輔色2 2 2 7 3 4 2 2" xfId="4139"/>
    <cellStyle name="20% - 輔色2 2 2 7 3 4 2 3" xfId="5898"/>
    <cellStyle name="20% - 輔色2 2 2 7 3 4 2 3 2" xfId="13182"/>
    <cellStyle name="20% - 輔色2 2 2 7 3 4 2 3 2 2" xfId="19206"/>
    <cellStyle name="20% - 輔色2 2 2 7 3 4 2 3 2 2 2" xfId="31282"/>
    <cellStyle name="20% - 輔色2 2 2 7 3 4 2 3 2 3" xfId="25258"/>
    <cellStyle name="20% - 輔色2 2 2 7 3 4 2 3 3" xfId="16194"/>
    <cellStyle name="20% - 輔色2 2 2 7 3 4 2 3 3 2" xfId="28270"/>
    <cellStyle name="20% - 輔色2 2 2 7 3 4 2 3 4" xfId="22246"/>
    <cellStyle name="20% - 輔色2 2 2 7 3 4 2 4" xfId="8160"/>
    <cellStyle name="20% - 輔色2 2 2 7 3 4 2 5" xfId="6574"/>
    <cellStyle name="20% - 輔色2 2 2 7 3 4 2 6" xfId="11682"/>
    <cellStyle name="20% - 輔色2 2 2 7 3 4 2 6 2" xfId="17706"/>
    <cellStyle name="20% - 輔色2 2 2 7 3 4 2 6 2 2" xfId="29782"/>
    <cellStyle name="20% - 輔色2 2 2 7 3 4 2 6 3" xfId="23758"/>
    <cellStyle name="20% - 輔色2 2 2 7 3 4 2 7" xfId="14694"/>
    <cellStyle name="20% - 輔色2 2 2 7 3 4 2 7 2" xfId="26770"/>
    <cellStyle name="20% - 輔色2 2 2 7 3 4 2 8" xfId="20746"/>
    <cellStyle name="20% - 輔色2 2 2 7 3 4 3" xfId="4138"/>
    <cellStyle name="20% - 輔色2 2 2 7 3 4 4" xfId="5249"/>
    <cellStyle name="20% - 輔色2 2 2 7 3 4 4 2" xfId="12533"/>
    <cellStyle name="20% - 輔色2 2 2 7 3 4 4 2 2" xfId="18557"/>
    <cellStyle name="20% - 輔色2 2 2 7 3 4 4 2 2 2" xfId="30633"/>
    <cellStyle name="20% - 輔色2 2 2 7 3 4 4 2 3" xfId="24609"/>
    <cellStyle name="20% - 輔色2 2 2 7 3 4 4 3" xfId="15545"/>
    <cellStyle name="20% - 輔色2 2 2 7 3 4 4 3 2" xfId="27621"/>
    <cellStyle name="20% - 輔色2 2 2 7 3 4 4 4" xfId="21597"/>
    <cellStyle name="20% - 輔色2 2 2 7 3 4 5" xfId="8159"/>
    <cellStyle name="20% - 輔色2 2 2 7 3 4 6" xfId="6575"/>
    <cellStyle name="20% - 輔色2 2 2 7 3 4 7" xfId="11033"/>
    <cellStyle name="20% - 輔色2 2 2 7 3 4 7 2" xfId="17057"/>
    <cellStyle name="20% - 輔色2 2 2 7 3 4 7 2 2" xfId="29133"/>
    <cellStyle name="20% - 輔色2 2 2 7 3 4 7 3" xfId="23109"/>
    <cellStyle name="20% - 輔色2 2 2 7 3 4 8" xfId="14045"/>
    <cellStyle name="20% - 輔色2 2 2 7 3 4 8 2" xfId="26121"/>
    <cellStyle name="20% - 輔色2 2 2 7 3 4 9" xfId="20097"/>
    <cellStyle name="20% - 輔色2 2 2 7 3 5" xfId="2387"/>
    <cellStyle name="20% - 輔色2 2 2 7 3 5 2" xfId="4140"/>
    <cellStyle name="20% - 輔色2 2 2 7 3 5 3" xfId="6289"/>
    <cellStyle name="20% - 輔色2 2 2 7 3 5 3 2" xfId="13573"/>
    <cellStyle name="20% - 輔色2 2 2 7 3 5 3 2 2" xfId="19597"/>
    <cellStyle name="20% - 輔色2 2 2 7 3 5 3 2 2 2" xfId="31673"/>
    <cellStyle name="20% - 輔色2 2 2 7 3 5 3 2 3" xfId="25649"/>
    <cellStyle name="20% - 輔色2 2 2 7 3 5 3 3" xfId="16585"/>
    <cellStyle name="20% - 輔色2 2 2 7 3 5 3 3 2" xfId="28661"/>
    <cellStyle name="20% - 輔色2 2 2 7 3 5 3 4" xfId="22637"/>
    <cellStyle name="20% - 輔色2 2 2 7 3 5 4" xfId="8161"/>
    <cellStyle name="20% - 輔色2 2 2 7 3 5 5" xfId="6573"/>
    <cellStyle name="20% - 輔色2 2 2 7 3 5 6" xfId="12073"/>
    <cellStyle name="20% - 輔色2 2 2 7 3 5 6 2" xfId="18097"/>
    <cellStyle name="20% - 輔色2 2 2 7 3 5 6 2 2" xfId="30173"/>
    <cellStyle name="20% - 輔色2 2 2 7 3 5 6 3" xfId="24149"/>
    <cellStyle name="20% - 輔色2 2 2 7 3 5 7" xfId="15085"/>
    <cellStyle name="20% - 輔色2 2 2 7 3 5 7 2" xfId="27161"/>
    <cellStyle name="20% - 輔色2 2 2 7 3 5 8" xfId="21137"/>
    <cellStyle name="20% - 輔色2 2 2 7 3 6" xfId="2769"/>
    <cellStyle name="20% - 輔色2 2 2 7 3 6 2" xfId="4141"/>
    <cellStyle name="20% - 輔色2 2 2 7 3 6 3" xfId="6572"/>
    <cellStyle name="20% - 輔色2 2 2 7 3 7" xfId="2524"/>
    <cellStyle name="20% - 輔色2 2 2 7 3 7 2" xfId="4142"/>
    <cellStyle name="20% - 輔色2 2 2 7 3 7 3" xfId="6570"/>
    <cellStyle name="20% - 輔色2 2 2 7 3 8" xfId="1819"/>
    <cellStyle name="20% - 輔色2 2 2 7 3 8 2" xfId="4143"/>
    <cellStyle name="20% - 輔色2 2 2 7 3 8 3" xfId="5722"/>
    <cellStyle name="20% - 輔色2 2 2 7 3 8 3 2" xfId="13006"/>
    <cellStyle name="20% - 輔色2 2 2 7 3 8 3 2 2" xfId="19030"/>
    <cellStyle name="20% - 輔色2 2 2 7 3 8 3 2 2 2" xfId="31106"/>
    <cellStyle name="20% - 輔色2 2 2 7 3 8 3 2 3" xfId="25082"/>
    <cellStyle name="20% - 輔色2 2 2 7 3 8 3 3" xfId="16018"/>
    <cellStyle name="20% - 輔色2 2 2 7 3 8 3 3 2" xfId="28094"/>
    <cellStyle name="20% - 輔色2 2 2 7 3 8 3 4" xfId="22070"/>
    <cellStyle name="20% - 輔色2 2 2 7 3 8 4" xfId="8164"/>
    <cellStyle name="20% - 輔色2 2 2 7 3 8 5" xfId="6569"/>
    <cellStyle name="20% - 輔色2 2 2 7 3 8 6" xfId="11506"/>
    <cellStyle name="20% - 輔色2 2 2 7 3 8 6 2" xfId="17530"/>
    <cellStyle name="20% - 輔色2 2 2 7 3 8 6 2 2" xfId="29606"/>
    <cellStyle name="20% - 輔色2 2 2 7 3 8 6 3" xfId="23582"/>
    <cellStyle name="20% - 輔色2 2 2 7 3 8 7" xfId="14518"/>
    <cellStyle name="20% - 輔色2 2 2 7 3 8 7 2" xfId="26594"/>
    <cellStyle name="20% - 輔色2 2 2 7 3 8 8" xfId="20570"/>
    <cellStyle name="20% - 輔色2 2 2 7 3 9" xfId="4949"/>
    <cellStyle name="20% - 輔色2 2 2 7 3 9 2" xfId="12233"/>
    <cellStyle name="20% - 輔色2 2 2 7 3 9 2 2" xfId="18257"/>
    <cellStyle name="20% - 輔色2 2 2 7 3 9 2 2 2" xfId="30333"/>
    <cellStyle name="20% - 輔色2 2 2 7 3 9 2 3" xfId="24309"/>
    <cellStyle name="20% - 輔色2 2 2 7 3 9 3" xfId="15245"/>
    <cellStyle name="20% - 輔色2 2 2 7 3 9 3 2" xfId="27321"/>
    <cellStyle name="20% - 輔色2 2 2 7 3 9 4" xfId="21297"/>
    <cellStyle name="20% - 輔色2 2 2 7 4" xfId="218"/>
    <cellStyle name="20% - 輔色2 2 2 7 4 10" xfId="6568"/>
    <cellStyle name="20% - 輔色2 2 2 7 4 11" xfId="10794"/>
    <cellStyle name="20% - 輔色2 2 2 7 4 11 2" xfId="16818"/>
    <cellStyle name="20% - 輔色2 2 2 7 4 11 2 2" xfId="28894"/>
    <cellStyle name="20% - 輔色2 2 2 7 4 11 3" xfId="22870"/>
    <cellStyle name="20% - 輔色2 2 2 7 4 12" xfId="13806"/>
    <cellStyle name="20% - 輔色2 2 2 7 4 12 2" xfId="25882"/>
    <cellStyle name="20% - 輔色2 2 2 7 4 13" xfId="19858"/>
    <cellStyle name="20% - 輔色2 2 2 7 4 2" xfId="303"/>
    <cellStyle name="20% - 輔色2 2 2 7 4 2 2" xfId="612"/>
    <cellStyle name="20% - 輔色2 2 2 7 4 2 2 2" xfId="1361"/>
    <cellStyle name="20% - 輔色2 2 2 7 4 2 2 2 2" xfId="6561"/>
    <cellStyle name="20% - 輔色2 2 2 7 4 2 2 3" xfId="6563"/>
    <cellStyle name="20% - 輔色2 2 2 7 4 2 3" xfId="6564"/>
    <cellStyle name="20% - 輔色2 2 2 7 4 3" xfId="469"/>
    <cellStyle name="20% - 輔色2 2 2 7 4 3 10" xfId="10944"/>
    <cellStyle name="20% - 輔色2 2 2 7 4 3 10 2" xfId="16968"/>
    <cellStyle name="20% - 輔色2 2 2 7 4 3 10 2 2" xfId="29044"/>
    <cellStyle name="20% - 輔色2 2 2 7 4 3 10 3" xfId="23020"/>
    <cellStyle name="20% - 輔色2 2 2 7 4 3 11" xfId="13956"/>
    <cellStyle name="20% - 輔色2 2 2 7 4 3 11 2" xfId="26032"/>
    <cellStyle name="20% - 輔色2 2 2 7 4 3 12" xfId="20008"/>
    <cellStyle name="20% - 輔色2 2 2 7 4 3 2" xfId="736"/>
    <cellStyle name="20% - 輔色2 2 2 7 4 3 2 2" xfId="1363"/>
    <cellStyle name="20% - 輔色2 2 2 7 4 3 2 2 2" xfId="6555"/>
    <cellStyle name="20% - 輔色2 2 2 7 4 3 2 3" xfId="6558"/>
    <cellStyle name="20% - 輔色2 2 2 7 4 3 3" xfId="1071"/>
    <cellStyle name="20% - 輔色2 2 2 7 4 3 3 2" xfId="2270"/>
    <cellStyle name="20% - 輔色2 2 2 7 4 3 3 2 2" xfId="4145"/>
    <cellStyle name="20% - 輔色2 2 2 7 4 3 3 2 3" xfId="6172"/>
    <cellStyle name="20% - 輔色2 2 2 7 4 3 3 2 3 2" xfId="13456"/>
    <cellStyle name="20% - 輔色2 2 2 7 4 3 3 2 3 2 2" xfId="19480"/>
    <cellStyle name="20% - 輔色2 2 2 7 4 3 3 2 3 2 2 2" xfId="31556"/>
    <cellStyle name="20% - 輔色2 2 2 7 4 3 3 2 3 2 3" xfId="25532"/>
    <cellStyle name="20% - 輔色2 2 2 7 4 3 3 2 3 3" xfId="16468"/>
    <cellStyle name="20% - 輔色2 2 2 7 4 3 3 2 3 3 2" xfId="28544"/>
    <cellStyle name="20% - 輔色2 2 2 7 4 3 3 2 3 4" xfId="22520"/>
    <cellStyle name="20% - 輔色2 2 2 7 4 3 3 2 4" xfId="8173"/>
    <cellStyle name="20% - 輔色2 2 2 7 4 3 3 2 5" xfId="6553"/>
    <cellStyle name="20% - 輔色2 2 2 7 4 3 3 2 6" xfId="11956"/>
    <cellStyle name="20% - 輔色2 2 2 7 4 3 3 2 6 2" xfId="17980"/>
    <cellStyle name="20% - 輔色2 2 2 7 4 3 3 2 6 2 2" xfId="30056"/>
    <cellStyle name="20% - 輔色2 2 2 7 4 3 3 2 6 3" xfId="24032"/>
    <cellStyle name="20% - 輔色2 2 2 7 4 3 3 2 7" xfId="14968"/>
    <cellStyle name="20% - 輔色2 2 2 7 4 3 3 2 7 2" xfId="27044"/>
    <cellStyle name="20% - 輔色2 2 2 7 4 3 3 2 8" xfId="21020"/>
    <cellStyle name="20% - 輔色2 2 2 7 4 3 3 3" xfId="4144"/>
    <cellStyle name="20% - 輔色2 2 2 7 4 3 3 4" xfId="5460"/>
    <cellStyle name="20% - 輔色2 2 2 7 4 3 3 4 2" xfId="12744"/>
    <cellStyle name="20% - 輔色2 2 2 7 4 3 3 4 2 2" xfId="18768"/>
    <cellStyle name="20% - 輔色2 2 2 7 4 3 3 4 2 2 2" xfId="30844"/>
    <cellStyle name="20% - 輔色2 2 2 7 4 3 3 4 2 3" xfId="24820"/>
    <cellStyle name="20% - 輔色2 2 2 7 4 3 3 4 3" xfId="15756"/>
    <cellStyle name="20% - 輔色2 2 2 7 4 3 3 4 3 2" xfId="27832"/>
    <cellStyle name="20% - 輔色2 2 2 7 4 3 3 4 4" xfId="21808"/>
    <cellStyle name="20% - 輔色2 2 2 7 4 3 3 5" xfId="8172"/>
    <cellStyle name="20% - 輔色2 2 2 7 4 3 3 6" xfId="6554"/>
    <cellStyle name="20% - 輔色2 2 2 7 4 3 3 7" xfId="11244"/>
    <cellStyle name="20% - 輔色2 2 2 7 4 3 3 7 2" xfId="17268"/>
    <cellStyle name="20% - 輔色2 2 2 7 4 3 3 7 2 2" xfId="29344"/>
    <cellStyle name="20% - 輔色2 2 2 7 4 3 3 7 3" xfId="23320"/>
    <cellStyle name="20% - 輔色2 2 2 7 4 3 3 8" xfId="14256"/>
    <cellStyle name="20% - 輔色2 2 2 7 4 3 3 8 2" xfId="26332"/>
    <cellStyle name="20% - 輔色2 2 2 7 4 3 3 9" xfId="20308"/>
    <cellStyle name="20% - 輔色2 2 2 7 4 3 4" xfId="1362"/>
    <cellStyle name="20% - 輔色2 2 2 7 4 3 4 2" xfId="2429"/>
    <cellStyle name="20% - 輔色2 2 2 7 4 3 4 2 2" xfId="4146"/>
    <cellStyle name="20% - 輔色2 2 2 7 4 3 4 2 3" xfId="6331"/>
    <cellStyle name="20% - 輔色2 2 2 7 4 3 4 2 3 2" xfId="13615"/>
    <cellStyle name="20% - 輔色2 2 2 7 4 3 4 2 3 2 2" xfId="19639"/>
    <cellStyle name="20% - 輔色2 2 2 7 4 3 4 2 3 2 2 2" xfId="31715"/>
    <cellStyle name="20% - 輔色2 2 2 7 4 3 4 2 3 2 3" xfId="25691"/>
    <cellStyle name="20% - 輔色2 2 2 7 4 3 4 2 3 3" xfId="16627"/>
    <cellStyle name="20% - 輔色2 2 2 7 4 3 4 2 3 3 2" xfId="28703"/>
    <cellStyle name="20% - 輔色2 2 2 7 4 3 4 2 3 4" xfId="22679"/>
    <cellStyle name="20% - 輔色2 2 2 7 4 3 4 2 4" xfId="8175"/>
    <cellStyle name="20% - 輔色2 2 2 7 4 3 4 2 5" xfId="6550"/>
    <cellStyle name="20% - 輔色2 2 2 7 4 3 4 2 6" xfId="12115"/>
    <cellStyle name="20% - 輔色2 2 2 7 4 3 4 2 6 2" xfId="18139"/>
    <cellStyle name="20% - 輔色2 2 2 7 4 3 4 2 6 2 2" xfId="30215"/>
    <cellStyle name="20% - 輔色2 2 2 7 4 3 4 2 6 3" xfId="24191"/>
    <cellStyle name="20% - 輔色2 2 2 7 4 3 4 2 7" xfId="15127"/>
    <cellStyle name="20% - 輔色2 2 2 7 4 3 4 2 7 2" xfId="27203"/>
    <cellStyle name="20% - 輔色2 2 2 7 4 3 4 2 8" xfId="21179"/>
    <cellStyle name="20% - 輔色2 2 2 7 4 3 4 3" xfId="6551"/>
    <cellStyle name="20% - 輔色2 2 2 7 4 3 5" xfId="2774"/>
    <cellStyle name="20% - 輔色2 2 2 7 4 3 5 2" xfId="4147"/>
    <cellStyle name="20% - 輔色2 2 2 7 4 3 5 3" xfId="6545"/>
    <cellStyle name="20% - 輔色2 2 2 7 4 3 6" xfId="2516"/>
    <cellStyle name="20% - 輔色2 2 2 7 4 3 6 2" xfId="4148"/>
    <cellStyle name="20% - 輔色2 2 2 7 4 3 6 3" xfId="6544"/>
    <cellStyle name="20% - 輔色2 2 2 7 4 3 7" xfId="1608"/>
    <cellStyle name="20% - 輔色2 2 2 7 4 3 7 2" xfId="4149"/>
    <cellStyle name="20% - 輔色2 2 2 7 4 3 7 3" xfId="5511"/>
    <cellStyle name="20% - 輔色2 2 2 7 4 3 7 3 2" xfId="12795"/>
    <cellStyle name="20% - 輔色2 2 2 7 4 3 7 3 2 2" xfId="18819"/>
    <cellStyle name="20% - 輔色2 2 2 7 4 3 7 3 2 2 2" xfId="30895"/>
    <cellStyle name="20% - 輔色2 2 2 7 4 3 7 3 2 3" xfId="24871"/>
    <cellStyle name="20% - 輔色2 2 2 7 4 3 7 3 3" xfId="15807"/>
    <cellStyle name="20% - 輔色2 2 2 7 4 3 7 3 3 2" xfId="27883"/>
    <cellStyle name="20% - 輔色2 2 2 7 4 3 7 3 4" xfId="21859"/>
    <cellStyle name="20% - 輔色2 2 2 7 4 3 7 4" xfId="8178"/>
    <cellStyle name="20% - 輔色2 2 2 7 4 3 7 5" xfId="6542"/>
    <cellStyle name="20% - 輔色2 2 2 7 4 3 7 6" xfId="11295"/>
    <cellStyle name="20% - 輔色2 2 2 7 4 3 7 6 2" xfId="17319"/>
    <cellStyle name="20% - 輔色2 2 2 7 4 3 7 6 2 2" xfId="29395"/>
    <cellStyle name="20% - 輔色2 2 2 7 4 3 7 6 3" xfId="23371"/>
    <cellStyle name="20% - 輔色2 2 2 7 4 3 7 7" xfId="14307"/>
    <cellStyle name="20% - 輔色2 2 2 7 4 3 7 7 2" xfId="26383"/>
    <cellStyle name="20% - 輔色2 2 2 7 4 3 7 8" xfId="20359"/>
    <cellStyle name="20% - 輔色2 2 2 7 4 3 8" xfId="5160"/>
    <cellStyle name="20% - 輔色2 2 2 7 4 3 8 2" xfId="12444"/>
    <cellStyle name="20% - 輔色2 2 2 7 4 3 8 2 2" xfId="18468"/>
    <cellStyle name="20% - 輔色2 2 2 7 4 3 8 2 2 2" xfId="30544"/>
    <cellStyle name="20% - 輔色2 2 2 7 4 3 8 2 3" xfId="24520"/>
    <cellStyle name="20% - 輔色2 2 2 7 4 3 8 3" xfId="15456"/>
    <cellStyle name="20% - 輔色2 2 2 7 4 3 8 3 2" xfId="27532"/>
    <cellStyle name="20% - 輔色2 2 2 7 4 3 8 4" xfId="21508"/>
    <cellStyle name="20% - 輔色2 2 2 7 4 3 9" xfId="6560"/>
    <cellStyle name="20% - 輔色2 2 2 7 4 4" xfId="921"/>
    <cellStyle name="20% - 輔色2 2 2 7 4 4 2" xfId="2057"/>
    <cellStyle name="20% - 輔色2 2 2 7 4 4 2 2" xfId="4151"/>
    <cellStyle name="20% - 輔色2 2 2 7 4 4 2 3" xfId="5959"/>
    <cellStyle name="20% - 輔色2 2 2 7 4 4 2 3 2" xfId="13243"/>
    <cellStyle name="20% - 輔色2 2 2 7 4 4 2 3 2 2" xfId="19267"/>
    <cellStyle name="20% - 輔色2 2 2 7 4 4 2 3 2 2 2" xfId="31343"/>
    <cellStyle name="20% - 輔色2 2 2 7 4 4 2 3 2 3" xfId="25319"/>
    <cellStyle name="20% - 輔色2 2 2 7 4 4 2 3 3" xfId="16255"/>
    <cellStyle name="20% - 輔色2 2 2 7 4 4 2 3 3 2" xfId="28331"/>
    <cellStyle name="20% - 輔色2 2 2 7 4 4 2 3 4" xfId="22307"/>
    <cellStyle name="20% - 輔色2 2 2 7 4 4 2 4" xfId="8180"/>
    <cellStyle name="20% - 輔色2 2 2 7 4 4 2 5" xfId="6538"/>
    <cellStyle name="20% - 輔色2 2 2 7 4 4 2 6" xfId="11743"/>
    <cellStyle name="20% - 輔色2 2 2 7 4 4 2 6 2" xfId="17767"/>
    <cellStyle name="20% - 輔色2 2 2 7 4 4 2 6 2 2" xfId="29843"/>
    <cellStyle name="20% - 輔色2 2 2 7 4 4 2 6 3" xfId="23819"/>
    <cellStyle name="20% - 輔色2 2 2 7 4 4 2 7" xfId="14755"/>
    <cellStyle name="20% - 輔色2 2 2 7 4 4 2 7 2" xfId="26831"/>
    <cellStyle name="20% - 輔色2 2 2 7 4 4 2 8" xfId="20807"/>
    <cellStyle name="20% - 輔色2 2 2 7 4 4 3" xfId="4150"/>
    <cellStyle name="20% - 輔色2 2 2 7 4 4 4" xfId="5310"/>
    <cellStyle name="20% - 輔色2 2 2 7 4 4 4 2" xfId="12594"/>
    <cellStyle name="20% - 輔色2 2 2 7 4 4 4 2 2" xfId="18618"/>
    <cellStyle name="20% - 輔色2 2 2 7 4 4 4 2 2 2" xfId="30694"/>
    <cellStyle name="20% - 輔色2 2 2 7 4 4 4 2 3" xfId="24670"/>
    <cellStyle name="20% - 輔色2 2 2 7 4 4 4 3" xfId="15606"/>
    <cellStyle name="20% - 輔色2 2 2 7 4 4 4 3 2" xfId="27682"/>
    <cellStyle name="20% - 輔色2 2 2 7 4 4 4 4" xfId="21658"/>
    <cellStyle name="20% - 輔色2 2 2 7 4 4 5" xfId="8179"/>
    <cellStyle name="20% - 輔色2 2 2 7 4 4 6" xfId="6539"/>
    <cellStyle name="20% - 輔色2 2 2 7 4 4 7" xfId="11094"/>
    <cellStyle name="20% - 輔色2 2 2 7 4 4 7 2" xfId="17118"/>
    <cellStyle name="20% - 輔色2 2 2 7 4 4 7 2 2" xfId="29194"/>
    <cellStyle name="20% - 輔色2 2 2 7 4 4 7 3" xfId="23170"/>
    <cellStyle name="20% - 輔色2 2 2 7 4 4 8" xfId="14106"/>
    <cellStyle name="20% - 輔色2 2 2 7 4 4 8 2" xfId="26182"/>
    <cellStyle name="20% - 輔色2 2 2 7 4 4 9" xfId="20158"/>
    <cellStyle name="20% - 輔色2 2 2 7 4 5" xfId="2119"/>
    <cellStyle name="20% - 輔色2 2 2 7 4 5 2" xfId="4152"/>
    <cellStyle name="20% - 輔色2 2 2 7 4 5 3" xfId="6021"/>
    <cellStyle name="20% - 輔色2 2 2 7 4 5 3 2" xfId="13305"/>
    <cellStyle name="20% - 輔色2 2 2 7 4 5 3 2 2" xfId="19329"/>
    <cellStyle name="20% - 輔色2 2 2 7 4 5 3 2 2 2" xfId="31405"/>
    <cellStyle name="20% - 輔色2 2 2 7 4 5 3 2 3" xfId="25381"/>
    <cellStyle name="20% - 輔色2 2 2 7 4 5 3 3" xfId="16317"/>
    <cellStyle name="20% - 輔色2 2 2 7 4 5 3 3 2" xfId="28393"/>
    <cellStyle name="20% - 輔色2 2 2 7 4 5 3 4" xfId="22369"/>
    <cellStyle name="20% - 輔色2 2 2 7 4 5 4" xfId="8181"/>
    <cellStyle name="20% - 輔色2 2 2 7 4 5 5" xfId="6537"/>
    <cellStyle name="20% - 輔色2 2 2 7 4 5 6" xfId="11805"/>
    <cellStyle name="20% - 輔色2 2 2 7 4 5 6 2" xfId="17829"/>
    <cellStyle name="20% - 輔色2 2 2 7 4 5 6 2 2" xfId="29905"/>
    <cellStyle name="20% - 輔色2 2 2 7 4 5 6 3" xfId="23881"/>
    <cellStyle name="20% - 輔色2 2 2 7 4 5 7" xfId="14817"/>
    <cellStyle name="20% - 輔色2 2 2 7 4 5 7 2" xfId="26893"/>
    <cellStyle name="20% - 輔色2 2 2 7 4 5 8" xfId="20869"/>
    <cellStyle name="20% - 輔色2 2 2 7 4 6" xfId="2772"/>
    <cellStyle name="20% - 輔色2 2 2 7 4 6 2" xfId="4153"/>
    <cellStyle name="20% - 輔色2 2 2 7 4 6 3" xfId="6536"/>
    <cellStyle name="20% - 輔色2 2 2 7 4 7" xfId="2519"/>
    <cellStyle name="20% - 輔色2 2 2 7 4 7 2" xfId="4154"/>
    <cellStyle name="20% - 輔色2 2 2 7 4 7 3" xfId="6535"/>
    <cellStyle name="20% - 輔色2 2 2 7 4 8" xfId="1758"/>
    <cellStyle name="20% - 輔色2 2 2 7 4 8 2" xfId="4155"/>
    <cellStyle name="20% - 輔色2 2 2 7 4 8 3" xfId="5661"/>
    <cellStyle name="20% - 輔色2 2 2 7 4 8 3 2" xfId="12945"/>
    <cellStyle name="20% - 輔色2 2 2 7 4 8 3 2 2" xfId="18969"/>
    <cellStyle name="20% - 輔色2 2 2 7 4 8 3 2 2 2" xfId="31045"/>
    <cellStyle name="20% - 輔色2 2 2 7 4 8 3 2 3" xfId="25021"/>
    <cellStyle name="20% - 輔色2 2 2 7 4 8 3 3" xfId="15957"/>
    <cellStyle name="20% - 輔色2 2 2 7 4 8 3 3 2" xfId="28033"/>
    <cellStyle name="20% - 輔色2 2 2 7 4 8 3 4" xfId="22009"/>
    <cellStyle name="20% - 輔色2 2 2 7 4 8 4" xfId="8184"/>
    <cellStyle name="20% - 輔色2 2 2 7 4 8 5" xfId="6534"/>
    <cellStyle name="20% - 輔色2 2 2 7 4 8 6" xfId="11445"/>
    <cellStyle name="20% - 輔色2 2 2 7 4 8 6 2" xfId="17469"/>
    <cellStyle name="20% - 輔色2 2 2 7 4 8 6 2 2" xfId="29545"/>
    <cellStyle name="20% - 輔色2 2 2 7 4 8 6 3" xfId="23521"/>
    <cellStyle name="20% - 輔色2 2 2 7 4 8 7" xfId="14457"/>
    <cellStyle name="20% - 輔色2 2 2 7 4 8 7 2" xfId="26533"/>
    <cellStyle name="20% - 輔色2 2 2 7 4 8 8" xfId="20509"/>
    <cellStyle name="20% - 輔色2 2 2 7 4 9" xfId="5010"/>
    <cellStyle name="20% - 輔色2 2 2 7 4 9 2" xfId="12294"/>
    <cellStyle name="20% - 輔色2 2 2 7 4 9 2 2" xfId="18318"/>
    <cellStyle name="20% - 輔色2 2 2 7 4 9 2 2 2" xfId="30394"/>
    <cellStyle name="20% - 輔色2 2 2 7 4 9 2 3" xfId="24370"/>
    <cellStyle name="20% - 輔色2 2 2 7 4 9 3" xfId="15306"/>
    <cellStyle name="20% - 輔色2 2 2 7 4 9 3 2" xfId="27382"/>
    <cellStyle name="20% - 輔色2 2 2 7 4 9 4" xfId="21358"/>
    <cellStyle name="20% - 輔色2 2 2 7 5" xfId="369"/>
    <cellStyle name="20% - 輔色2 2 2 7 5 10" xfId="10844"/>
    <cellStyle name="20% - 輔色2 2 2 7 5 10 2" xfId="16868"/>
    <cellStyle name="20% - 輔色2 2 2 7 5 10 2 2" xfId="28944"/>
    <cellStyle name="20% - 輔色2 2 2 7 5 10 3" xfId="22920"/>
    <cellStyle name="20% - 輔色2 2 2 7 5 11" xfId="13856"/>
    <cellStyle name="20% - 輔色2 2 2 7 5 11 2" xfId="25932"/>
    <cellStyle name="20% - 輔色2 2 2 7 5 12" xfId="19908"/>
    <cellStyle name="20% - 輔色2 2 2 7 5 2" xfId="609"/>
    <cellStyle name="20% - 輔色2 2 2 7 5 2 2" xfId="1365"/>
    <cellStyle name="20% - 輔色2 2 2 7 5 2 2 2" xfId="6530"/>
    <cellStyle name="20% - 輔色2 2 2 7 5 2 3" xfId="6531"/>
    <cellStyle name="20% - 輔色2 2 2 7 5 3" xfId="971"/>
    <cellStyle name="20% - 輔色2 2 2 7 5 3 2" xfId="2170"/>
    <cellStyle name="20% - 輔色2 2 2 7 5 3 2 2" xfId="4157"/>
    <cellStyle name="20% - 輔色2 2 2 7 5 3 2 3" xfId="6072"/>
    <cellStyle name="20% - 輔色2 2 2 7 5 3 2 3 2" xfId="13356"/>
    <cellStyle name="20% - 輔色2 2 2 7 5 3 2 3 2 2" xfId="19380"/>
    <cellStyle name="20% - 輔色2 2 2 7 5 3 2 3 2 2 2" xfId="31456"/>
    <cellStyle name="20% - 輔色2 2 2 7 5 3 2 3 2 3" xfId="25432"/>
    <cellStyle name="20% - 輔色2 2 2 7 5 3 2 3 3" xfId="16368"/>
    <cellStyle name="20% - 輔色2 2 2 7 5 3 2 3 3 2" xfId="28444"/>
    <cellStyle name="20% - 輔色2 2 2 7 5 3 2 3 4" xfId="22420"/>
    <cellStyle name="20% - 輔色2 2 2 7 5 3 2 4" xfId="8189"/>
    <cellStyle name="20% - 輔色2 2 2 7 5 3 2 5" xfId="6524"/>
    <cellStyle name="20% - 輔色2 2 2 7 5 3 2 6" xfId="11856"/>
    <cellStyle name="20% - 輔色2 2 2 7 5 3 2 6 2" xfId="17880"/>
    <cellStyle name="20% - 輔色2 2 2 7 5 3 2 6 2 2" xfId="29956"/>
    <cellStyle name="20% - 輔色2 2 2 7 5 3 2 6 3" xfId="23932"/>
    <cellStyle name="20% - 輔色2 2 2 7 5 3 2 7" xfId="14868"/>
    <cellStyle name="20% - 輔色2 2 2 7 5 3 2 7 2" xfId="26944"/>
    <cellStyle name="20% - 輔色2 2 2 7 5 3 2 8" xfId="20920"/>
    <cellStyle name="20% - 輔色2 2 2 7 5 3 3" xfId="4156"/>
    <cellStyle name="20% - 輔色2 2 2 7 5 3 4" xfId="5360"/>
    <cellStyle name="20% - 輔色2 2 2 7 5 3 4 2" xfId="12644"/>
    <cellStyle name="20% - 輔色2 2 2 7 5 3 4 2 2" xfId="18668"/>
    <cellStyle name="20% - 輔色2 2 2 7 5 3 4 2 2 2" xfId="30744"/>
    <cellStyle name="20% - 輔色2 2 2 7 5 3 4 2 3" xfId="24720"/>
    <cellStyle name="20% - 輔色2 2 2 7 5 3 4 3" xfId="15656"/>
    <cellStyle name="20% - 輔色2 2 2 7 5 3 4 3 2" xfId="27732"/>
    <cellStyle name="20% - 輔色2 2 2 7 5 3 4 4" xfId="21708"/>
    <cellStyle name="20% - 輔色2 2 2 7 5 3 5" xfId="8188"/>
    <cellStyle name="20% - 輔色2 2 2 7 5 3 6" xfId="6525"/>
    <cellStyle name="20% - 輔色2 2 2 7 5 3 7" xfId="11144"/>
    <cellStyle name="20% - 輔色2 2 2 7 5 3 7 2" xfId="17168"/>
    <cellStyle name="20% - 輔色2 2 2 7 5 3 7 2 2" xfId="29244"/>
    <cellStyle name="20% - 輔色2 2 2 7 5 3 7 3" xfId="23220"/>
    <cellStyle name="20% - 輔色2 2 2 7 5 3 8" xfId="14156"/>
    <cellStyle name="20% - 輔色2 2 2 7 5 3 8 2" xfId="26232"/>
    <cellStyle name="20% - 輔色2 2 2 7 5 3 9" xfId="20208"/>
    <cellStyle name="20% - 輔色2 2 2 7 5 4" xfId="1364"/>
    <cellStyle name="20% - 輔色2 2 2 7 5 4 2" xfId="1964"/>
    <cellStyle name="20% - 輔色2 2 2 7 5 4 2 2" xfId="4158"/>
    <cellStyle name="20% - 輔色2 2 2 7 5 4 2 3" xfId="5866"/>
    <cellStyle name="20% - 輔色2 2 2 7 5 4 2 3 2" xfId="13150"/>
    <cellStyle name="20% - 輔色2 2 2 7 5 4 2 3 2 2" xfId="19174"/>
    <cellStyle name="20% - 輔色2 2 2 7 5 4 2 3 2 2 2" xfId="31250"/>
    <cellStyle name="20% - 輔色2 2 2 7 5 4 2 3 2 3" xfId="25226"/>
    <cellStyle name="20% - 輔色2 2 2 7 5 4 2 3 3" xfId="16162"/>
    <cellStyle name="20% - 輔色2 2 2 7 5 4 2 3 3 2" xfId="28238"/>
    <cellStyle name="20% - 輔色2 2 2 7 5 4 2 3 4" xfId="22214"/>
    <cellStyle name="20% - 輔色2 2 2 7 5 4 2 4" xfId="8191"/>
    <cellStyle name="20% - 輔色2 2 2 7 5 4 2 5" xfId="6519"/>
    <cellStyle name="20% - 輔色2 2 2 7 5 4 2 6" xfId="11650"/>
    <cellStyle name="20% - 輔色2 2 2 7 5 4 2 6 2" xfId="17674"/>
    <cellStyle name="20% - 輔色2 2 2 7 5 4 2 6 2 2" xfId="29750"/>
    <cellStyle name="20% - 輔色2 2 2 7 5 4 2 6 3" xfId="23726"/>
    <cellStyle name="20% - 輔色2 2 2 7 5 4 2 7" xfId="14662"/>
    <cellStyle name="20% - 輔色2 2 2 7 5 4 2 7 2" xfId="26738"/>
    <cellStyle name="20% - 輔色2 2 2 7 5 4 2 8" xfId="20714"/>
    <cellStyle name="20% - 輔色2 2 2 7 5 4 3" xfId="6522"/>
    <cellStyle name="20% - 輔色2 2 2 7 5 5" xfId="2775"/>
    <cellStyle name="20% - 輔色2 2 2 7 5 5 2" xfId="4159"/>
    <cellStyle name="20% - 輔色2 2 2 7 5 5 3" xfId="6518"/>
    <cellStyle name="20% - 輔色2 2 2 7 5 6" xfId="2513"/>
    <cellStyle name="20% - 輔色2 2 2 7 5 6 2" xfId="4160"/>
    <cellStyle name="20% - 輔色2 2 2 7 5 6 3" xfId="6517"/>
    <cellStyle name="20% - 輔色2 2 2 7 5 7" xfId="1708"/>
    <cellStyle name="20% - 輔色2 2 2 7 5 7 2" xfId="4161"/>
    <cellStyle name="20% - 輔色2 2 2 7 5 7 3" xfId="5611"/>
    <cellStyle name="20% - 輔色2 2 2 7 5 7 3 2" xfId="12895"/>
    <cellStyle name="20% - 輔色2 2 2 7 5 7 3 2 2" xfId="18919"/>
    <cellStyle name="20% - 輔色2 2 2 7 5 7 3 2 2 2" xfId="30995"/>
    <cellStyle name="20% - 輔色2 2 2 7 5 7 3 2 3" xfId="24971"/>
    <cellStyle name="20% - 輔色2 2 2 7 5 7 3 3" xfId="15907"/>
    <cellStyle name="20% - 輔色2 2 2 7 5 7 3 3 2" xfId="27983"/>
    <cellStyle name="20% - 輔色2 2 2 7 5 7 3 4" xfId="21959"/>
    <cellStyle name="20% - 輔色2 2 2 7 5 7 4" xfId="8194"/>
    <cellStyle name="20% - 輔色2 2 2 7 5 7 5" xfId="6516"/>
    <cellStyle name="20% - 輔色2 2 2 7 5 7 6" xfId="11395"/>
    <cellStyle name="20% - 輔色2 2 2 7 5 7 6 2" xfId="17419"/>
    <cellStyle name="20% - 輔色2 2 2 7 5 7 6 2 2" xfId="29495"/>
    <cellStyle name="20% - 輔色2 2 2 7 5 7 6 3" xfId="23471"/>
    <cellStyle name="20% - 輔色2 2 2 7 5 7 7" xfId="14407"/>
    <cellStyle name="20% - 輔色2 2 2 7 5 7 7 2" xfId="26483"/>
    <cellStyle name="20% - 輔色2 2 2 7 5 7 8" xfId="20459"/>
    <cellStyle name="20% - 輔色2 2 2 7 5 8" xfId="5060"/>
    <cellStyle name="20% - 輔色2 2 2 7 5 8 2" xfId="12344"/>
    <cellStyle name="20% - 輔色2 2 2 7 5 8 2 2" xfId="18368"/>
    <cellStyle name="20% - 輔色2 2 2 7 5 8 2 2 2" xfId="30444"/>
    <cellStyle name="20% - 輔色2 2 2 7 5 8 2 3" xfId="24420"/>
    <cellStyle name="20% - 輔色2 2 2 7 5 8 3" xfId="15356"/>
    <cellStyle name="20% - 輔色2 2 2 7 5 8 3 2" xfId="27432"/>
    <cellStyle name="20% - 輔色2 2 2 7 5 8 4" xfId="21408"/>
    <cellStyle name="20% - 輔色2 2 2 7 5 9" xfId="6533"/>
    <cellStyle name="20% - 輔色2 2 2 7 6" xfId="734"/>
    <cellStyle name="20% - 輔色2 2 2 7 6 2" xfId="1366"/>
    <cellStyle name="20% - 輔色2 2 2 7 6 2 2" xfId="6514"/>
    <cellStyle name="20% - 輔色2 2 2 7 6 3" xfId="6515"/>
    <cellStyle name="20% - 輔色2 2 2 7 7" xfId="821"/>
    <cellStyle name="20% - 輔色2 2 2 7 7 2" xfId="1912"/>
    <cellStyle name="20% - 輔色2 2 2 7 7 2 2" xfId="4163"/>
    <cellStyle name="20% - 輔色2 2 2 7 7 2 3" xfId="5814"/>
    <cellStyle name="20% - 輔色2 2 2 7 7 2 3 2" xfId="13098"/>
    <cellStyle name="20% - 輔色2 2 2 7 7 2 3 2 2" xfId="19122"/>
    <cellStyle name="20% - 輔色2 2 2 7 7 2 3 2 2 2" xfId="31198"/>
    <cellStyle name="20% - 輔色2 2 2 7 7 2 3 2 3" xfId="25174"/>
    <cellStyle name="20% - 輔色2 2 2 7 7 2 3 3" xfId="16110"/>
    <cellStyle name="20% - 輔色2 2 2 7 7 2 3 3 2" xfId="28186"/>
    <cellStyle name="20% - 輔色2 2 2 7 7 2 3 4" xfId="22162"/>
    <cellStyle name="20% - 輔色2 2 2 7 7 2 4" xfId="8198"/>
    <cellStyle name="20% - 輔色2 2 2 7 7 2 5" xfId="6512"/>
    <cellStyle name="20% - 輔色2 2 2 7 7 2 6" xfId="11598"/>
    <cellStyle name="20% - 輔色2 2 2 7 7 2 6 2" xfId="17622"/>
    <cellStyle name="20% - 輔色2 2 2 7 7 2 6 2 2" xfId="29698"/>
    <cellStyle name="20% - 輔色2 2 2 7 7 2 6 3" xfId="23674"/>
    <cellStyle name="20% - 輔色2 2 2 7 7 2 7" xfId="14610"/>
    <cellStyle name="20% - 輔色2 2 2 7 7 2 7 2" xfId="26686"/>
    <cellStyle name="20% - 輔色2 2 2 7 7 2 8" xfId="20662"/>
    <cellStyle name="20% - 輔色2 2 2 7 7 3" xfId="4162"/>
    <cellStyle name="20% - 輔色2 2 2 7 7 4" xfId="5210"/>
    <cellStyle name="20% - 輔色2 2 2 7 7 4 2" xfId="12494"/>
    <cellStyle name="20% - 輔色2 2 2 7 7 4 2 2" xfId="18518"/>
    <cellStyle name="20% - 輔色2 2 2 7 7 4 2 2 2" xfId="30594"/>
    <cellStyle name="20% - 輔色2 2 2 7 7 4 2 3" xfId="24570"/>
    <cellStyle name="20% - 輔色2 2 2 7 7 4 3" xfId="15506"/>
    <cellStyle name="20% - 輔色2 2 2 7 7 4 3 2" xfId="27582"/>
    <cellStyle name="20% - 輔色2 2 2 7 7 4 4" xfId="21558"/>
    <cellStyle name="20% - 輔色2 2 2 7 7 5" xfId="8197"/>
    <cellStyle name="20% - 輔色2 2 2 7 7 6" xfId="6513"/>
    <cellStyle name="20% - 輔色2 2 2 7 7 7" xfId="10994"/>
    <cellStyle name="20% - 輔色2 2 2 7 7 7 2" xfId="17018"/>
    <cellStyle name="20% - 輔色2 2 2 7 7 7 2 2" xfId="29094"/>
    <cellStyle name="20% - 輔色2 2 2 7 7 7 3" xfId="23070"/>
    <cellStyle name="20% - 輔色2 2 2 7 7 8" xfId="14006"/>
    <cellStyle name="20% - 輔色2 2 2 7 7 8 2" xfId="26082"/>
    <cellStyle name="20% - 輔色2 2 2 7 7 9" xfId="20058"/>
    <cellStyle name="20% - 輔色2 2 2 7 8" xfId="2407"/>
    <cellStyle name="20% - 輔色2 2 2 7 8 2" xfId="4164"/>
    <cellStyle name="20% - 輔色2 2 2 7 8 3" xfId="6309"/>
    <cellStyle name="20% - 輔色2 2 2 7 8 3 2" xfId="13593"/>
    <cellStyle name="20% - 輔色2 2 2 7 8 3 2 2" xfId="19617"/>
    <cellStyle name="20% - 輔色2 2 2 7 8 3 2 2 2" xfId="31693"/>
    <cellStyle name="20% - 輔色2 2 2 7 8 3 2 3" xfId="25669"/>
    <cellStyle name="20% - 輔色2 2 2 7 8 3 3" xfId="16605"/>
    <cellStyle name="20% - 輔色2 2 2 7 8 3 3 2" xfId="28681"/>
    <cellStyle name="20% - 輔色2 2 2 7 8 3 4" xfId="22657"/>
    <cellStyle name="20% - 輔色2 2 2 7 8 4" xfId="8199"/>
    <cellStyle name="20% - 輔色2 2 2 7 8 5" xfId="6510"/>
    <cellStyle name="20% - 輔色2 2 2 7 8 6" xfId="12093"/>
    <cellStyle name="20% - 輔色2 2 2 7 8 6 2" xfId="18117"/>
    <cellStyle name="20% - 輔色2 2 2 7 8 6 2 2" xfId="30193"/>
    <cellStyle name="20% - 輔色2 2 2 7 8 6 3" xfId="24169"/>
    <cellStyle name="20% - 輔色2 2 2 7 8 7" xfId="15105"/>
    <cellStyle name="20% - 輔色2 2 2 7 8 7 2" xfId="27181"/>
    <cellStyle name="20% - 輔色2 2 2 7 8 8" xfId="21157"/>
    <cellStyle name="20% - 輔色2 2 2 7 9" xfId="2768"/>
    <cellStyle name="20% - 輔色2 2 2 7 9 2" xfId="4165"/>
    <cellStyle name="20% - 輔色2 2 2 7 9 3" xfId="6509"/>
    <cellStyle name="20% - 輔色2 2 2 8" xfId="55"/>
    <cellStyle name="20% - 輔色2 2 2 8 10" xfId="2510"/>
    <cellStyle name="20% - 輔色2 2 2 8 10 2" xfId="4166"/>
    <cellStyle name="20% - 輔色2 2 2 8 10 3" xfId="6504"/>
    <cellStyle name="20% - 輔色2 2 2 8 11" xfId="1861"/>
    <cellStyle name="20% - 輔色2 2 2 8 11 2" xfId="4167"/>
    <cellStyle name="20% - 輔色2 2 2 8 11 3" xfId="5764"/>
    <cellStyle name="20% - 輔色2 2 2 8 11 3 2" xfId="13048"/>
    <cellStyle name="20% - 輔色2 2 2 8 11 3 2 2" xfId="19072"/>
    <cellStyle name="20% - 輔色2 2 2 8 11 3 2 2 2" xfId="31148"/>
    <cellStyle name="20% - 輔色2 2 2 8 11 3 2 3" xfId="25124"/>
    <cellStyle name="20% - 輔色2 2 2 8 11 3 3" xfId="16060"/>
    <cellStyle name="20% - 輔色2 2 2 8 11 3 3 2" xfId="28136"/>
    <cellStyle name="20% - 輔色2 2 2 8 11 3 4" xfId="22112"/>
    <cellStyle name="20% - 輔色2 2 2 8 11 4" xfId="8203"/>
    <cellStyle name="20% - 輔色2 2 2 8 11 5" xfId="6503"/>
    <cellStyle name="20% - 輔色2 2 2 8 11 6" xfId="11548"/>
    <cellStyle name="20% - 輔色2 2 2 8 11 6 2" xfId="17572"/>
    <cellStyle name="20% - 輔色2 2 2 8 11 6 2 2" xfId="29648"/>
    <cellStyle name="20% - 輔色2 2 2 8 11 6 3" xfId="23624"/>
    <cellStyle name="20% - 輔色2 2 2 8 11 7" xfId="14560"/>
    <cellStyle name="20% - 輔色2 2 2 8 11 7 2" xfId="26636"/>
    <cellStyle name="20% - 輔色2 2 2 8 11 8" xfId="20612"/>
    <cellStyle name="20% - 輔色2 2 2 8 12" xfId="4907"/>
    <cellStyle name="20% - 輔色2 2 2 8 12 2" xfId="12191"/>
    <cellStyle name="20% - 輔色2 2 2 8 12 2 2" xfId="18215"/>
    <cellStyle name="20% - 輔色2 2 2 8 12 2 2 2" xfId="30291"/>
    <cellStyle name="20% - 輔色2 2 2 8 12 2 3" xfId="24267"/>
    <cellStyle name="20% - 輔色2 2 2 8 12 3" xfId="15203"/>
    <cellStyle name="20% - 輔色2 2 2 8 12 3 2" xfId="27279"/>
    <cellStyle name="20% - 輔色2 2 2 8 12 4" xfId="21255"/>
    <cellStyle name="20% - 輔色2 2 2 8 13" xfId="6508"/>
    <cellStyle name="20% - 輔色2 2 2 8 14" xfId="10676"/>
    <cellStyle name="20% - 輔色2 2 2 8 14 2" xfId="16709"/>
    <cellStyle name="20% - 輔色2 2 2 8 14 2 2" xfId="28785"/>
    <cellStyle name="20% - 輔色2 2 2 8 14 3" xfId="22761"/>
    <cellStyle name="20% - 輔色2 2 2 8 15" xfId="13703"/>
    <cellStyle name="20% - 輔色2 2 2 8 15 2" xfId="25779"/>
    <cellStyle name="20% - 輔色2 2 2 8 16" xfId="19755"/>
    <cellStyle name="20% - 輔色2 2 2 8 2" xfId="130"/>
    <cellStyle name="20% - 輔色2 2 2 8 2 2" xfId="6501"/>
    <cellStyle name="20% - 輔色2 2 2 8 3" xfId="154"/>
    <cellStyle name="20% - 輔色2 2 2 8 3 10" xfId="6500"/>
    <cellStyle name="20% - 輔色2 2 2 8 3 11" xfId="10730"/>
    <cellStyle name="20% - 輔色2 2 2 8 3 11 2" xfId="16754"/>
    <cellStyle name="20% - 輔色2 2 2 8 3 11 2 2" xfId="28830"/>
    <cellStyle name="20% - 輔色2 2 2 8 3 11 3" xfId="22806"/>
    <cellStyle name="20% - 輔色2 2 2 8 3 12" xfId="13742"/>
    <cellStyle name="20% - 輔色2 2 2 8 3 12 2" xfId="25818"/>
    <cellStyle name="20% - 輔色2 2 2 8 3 13" xfId="19794"/>
    <cellStyle name="20% - 輔色2 2 2 8 3 2" xfId="304"/>
    <cellStyle name="20% - 輔色2 2 2 8 3 2 2" xfId="615"/>
    <cellStyle name="20% - 輔色2 2 2 8 3 2 2 2" xfId="1367"/>
    <cellStyle name="20% - 輔色2 2 2 8 3 2 2 2 2" xfId="6494"/>
    <cellStyle name="20% - 輔色2 2 2 8 3 2 2 3" xfId="6495"/>
    <cellStyle name="20% - 輔色2 2 2 8 3 2 3" xfId="6498"/>
    <cellStyle name="20% - 輔色2 2 2 8 3 3" xfId="405"/>
    <cellStyle name="20% - 輔色2 2 2 8 3 3 10" xfId="10880"/>
    <cellStyle name="20% - 輔色2 2 2 8 3 3 10 2" xfId="16904"/>
    <cellStyle name="20% - 輔色2 2 2 8 3 3 10 2 2" xfId="28980"/>
    <cellStyle name="20% - 輔色2 2 2 8 3 3 10 3" xfId="22956"/>
    <cellStyle name="20% - 輔色2 2 2 8 3 3 11" xfId="13892"/>
    <cellStyle name="20% - 輔色2 2 2 8 3 3 11 2" xfId="25968"/>
    <cellStyle name="20% - 輔色2 2 2 8 3 3 12" xfId="19944"/>
    <cellStyle name="20% - 輔色2 2 2 8 3 3 2" xfId="738"/>
    <cellStyle name="20% - 輔色2 2 2 8 3 3 2 2" xfId="1369"/>
    <cellStyle name="20% - 輔色2 2 2 8 3 3 2 2 2" xfId="6490"/>
    <cellStyle name="20% - 輔色2 2 2 8 3 3 2 3" xfId="6491"/>
    <cellStyle name="20% - 輔色2 2 2 8 3 3 3" xfId="1007"/>
    <cellStyle name="20% - 輔色2 2 2 8 3 3 3 2" xfId="2206"/>
    <cellStyle name="20% - 輔色2 2 2 8 3 3 3 2 2" xfId="4169"/>
    <cellStyle name="20% - 輔色2 2 2 8 3 3 3 2 3" xfId="6108"/>
    <cellStyle name="20% - 輔色2 2 2 8 3 3 3 2 3 2" xfId="13392"/>
    <cellStyle name="20% - 輔色2 2 2 8 3 3 3 2 3 2 2" xfId="19416"/>
    <cellStyle name="20% - 輔色2 2 2 8 3 3 3 2 3 2 2 2" xfId="31492"/>
    <cellStyle name="20% - 輔色2 2 2 8 3 3 3 2 3 2 3" xfId="25468"/>
    <cellStyle name="20% - 輔色2 2 2 8 3 3 3 2 3 3" xfId="16404"/>
    <cellStyle name="20% - 輔色2 2 2 8 3 3 3 2 3 3 2" xfId="28480"/>
    <cellStyle name="20% - 輔色2 2 2 8 3 3 3 2 3 4" xfId="22456"/>
    <cellStyle name="20% - 輔色2 2 2 8 3 3 3 2 4" xfId="8213"/>
    <cellStyle name="20% - 輔色2 2 2 8 3 3 3 2 5" xfId="6484"/>
    <cellStyle name="20% - 輔色2 2 2 8 3 3 3 2 6" xfId="11892"/>
    <cellStyle name="20% - 輔色2 2 2 8 3 3 3 2 6 2" xfId="17916"/>
    <cellStyle name="20% - 輔色2 2 2 8 3 3 3 2 6 2 2" xfId="29992"/>
    <cellStyle name="20% - 輔色2 2 2 8 3 3 3 2 6 3" xfId="23968"/>
    <cellStyle name="20% - 輔色2 2 2 8 3 3 3 2 7" xfId="14904"/>
    <cellStyle name="20% - 輔色2 2 2 8 3 3 3 2 7 2" xfId="26980"/>
    <cellStyle name="20% - 輔色2 2 2 8 3 3 3 2 8" xfId="20956"/>
    <cellStyle name="20% - 輔色2 2 2 8 3 3 3 3" xfId="4168"/>
    <cellStyle name="20% - 輔色2 2 2 8 3 3 3 4" xfId="5396"/>
    <cellStyle name="20% - 輔色2 2 2 8 3 3 3 4 2" xfId="12680"/>
    <cellStyle name="20% - 輔色2 2 2 8 3 3 3 4 2 2" xfId="18704"/>
    <cellStyle name="20% - 輔色2 2 2 8 3 3 3 4 2 2 2" xfId="30780"/>
    <cellStyle name="20% - 輔色2 2 2 8 3 3 3 4 2 3" xfId="24756"/>
    <cellStyle name="20% - 輔色2 2 2 8 3 3 3 4 3" xfId="15692"/>
    <cellStyle name="20% - 輔色2 2 2 8 3 3 3 4 3 2" xfId="27768"/>
    <cellStyle name="20% - 輔色2 2 2 8 3 3 3 4 4" xfId="21744"/>
    <cellStyle name="20% - 輔色2 2 2 8 3 3 3 5" xfId="8212"/>
    <cellStyle name="20% - 輔色2 2 2 8 3 3 3 6" xfId="6485"/>
    <cellStyle name="20% - 輔色2 2 2 8 3 3 3 7" xfId="11180"/>
    <cellStyle name="20% - 輔色2 2 2 8 3 3 3 7 2" xfId="17204"/>
    <cellStyle name="20% - 輔色2 2 2 8 3 3 3 7 2 2" xfId="29280"/>
    <cellStyle name="20% - 輔色2 2 2 8 3 3 3 7 3" xfId="23256"/>
    <cellStyle name="20% - 輔色2 2 2 8 3 3 3 8" xfId="14192"/>
    <cellStyle name="20% - 輔色2 2 2 8 3 3 3 8 2" xfId="26268"/>
    <cellStyle name="20% - 輔色2 2 2 8 3 3 3 9" xfId="20244"/>
    <cellStyle name="20% - 輔色2 2 2 8 3 3 4" xfId="1368"/>
    <cellStyle name="20% - 輔色2 2 2 8 3 3 4 2" xfId="2390"/>
    <cellStyle name="20% - 輔色2 2 2 8 3 3 4 2 2" xfId="4170"/>
    <cellStyle name="20% - 輔色2 2 2 8 3 3 4 2 3" xfId="6292"/>
    <cellStyle name="20% - 輔色2 2 2 8 3 3 4 2 3 2" xfId="13576"/>
    <cellStyle name="20% - 輔色2 2 2 8 3 3 4 2 3 2 2" xfId="19600"/>
    <cellStyle name="20% - 輔色2 2 2 8 3 3 4 2 3 2 2 2" xfId="31676"/>
    <cellStyle name="20% - 輔色2 2 2 8 3 3 4 2 3 2 3" xfId="25652"/>
    <cellStyle name="20% - 輔色2 2 2 8 3 3 4 2 3 3" xfId="16588"/>
    <cellStyle name="20% - 輔色2 2 2 8 3 3 4 2 3 3 2" xfId="28664"/>
    <cellStyle name="20% - 輔色2 2 2 8 3 3 4 2 3 4" xfId="22640"/>
    <cellStyle name="20% - 輔色2 2 2 8 3 3 4 2 4" xfId="8215"/>
    <cellStyle name="20% - 輔色2 2 2 8 3 3 4 2 5" xfId="6479"/>
    <cellStyle name="20% - 輔色2 2 2 8 3 3 4 2 6" xfId="12076"/>
    <cellStyle name="20% - 輔色2 2 2 8 3 3 4 2 6 2" xfId="18100"/>
    <cellStyle name="20% - 輔色2 2 2 8 3 3 4 2 6 2 2" xfId="30176"/>
    <cellStyle name="20% - 輔色2 2 2 8 3 3 4 2 6 3" xfId="24152"/>
    <cellStyle name="20% - 輔色2 2 2 8 3 3 4 2 7" xfId="15088"/>
    <cellStyle name="20% - 輔色2 2 2 8 3 3 4 2 7 2" xfId="27164"/>
    <cellStyle name="20% - 輔色2 2 2 8 3 3 4 2 8" xfId="21140"/>
    <cellStyle name="20% - 輔色2 2 2 8 3 3 4 3" xfId="6482"/>
    <cellStyle name="20% - 輔色2 2 2 8 3 3 5" xfId="2778"/>
    <cellStyle name="20% - 輔色2 2 2 8 3 3 5 2" xfId="4171"/>
    <cellStyle name="20% - 輔色2 2 2 8 3 3 5 3" xfId="6478"/>
    <cellStyle name="20% - 輔色2 2 2 8 3 3 6" xfId="2505"/>
    <cellStyle name="20% - 輔色2 2 2 8 3 3 6 2" xfId="4172"/>
    <cellStyle name="20% - 輔色2 2 2 8 3 3 6 3" xfId="6477"/>
    <cellStyle name="20% - 輔色2 2 2 8 3 3 7" xfId="1672"/>
    <cellStyle name="20% - 輔色2 2 2 8 3 3 7 2" xfId="4173"/>
    <cellStyle name="20% - 輔色2 2 2 8 3 3 7 3" xfId="5575"/>
    <cellStyle name="20% - 輔色2 2 2 8 3 3 7 3 2" xfId="12859"/>
    <cellStyle name="20% - 輔色2 2 2 8 3 3 7 3 2 2" xfId="18883"/>
    <cellStyle name="20% - 輔色2 2 2 8 3 3 7 3 2 2 2" xfId="30959"/>
    <cellStyle name="20% - 輔色2 2 2 8 3 3 7 3 2 3" xfId="24935"/>
    <cellStyle name="20% - 輔色2 2 2 8 3 3 7 3 3" xfId="15871"/>
    <cellStyle name="20% - 輔色2 2 2 8 3 3 7 3 3 2" xfId="27947"/>
    <cellStyle name="20% - 輔色2 2 2 8 3 3 7 3 4" xfId="21923"/>
    <cellStyle name="20% - 輔色2 2 2 8 3 3 7 4" xfId="8218"/>
    <cellStyle name="20% - 輔色2 2 2 8 3 3 7 5" xfId="6476"/>
    <cellStyle name="20% - 輔色2 2 2 8 3 3 7 6" xfId="11359"/>
    <cellStyle name="20% - 輔色2 2 2 8 3 3 7 6 2" xfId="17383"/>
    <cellStyle name="20% - 輔色2 2 2 8 3 3 7 6 2 2" xfId="29459"/>
    <cellStyle name="20% - 輔色2 2 2 8 3 3 7 6 3" xfId="23435"/>
    <cellStyle name="20% - 輔色2 2 2 8 3 3 7 7" xfId="14371"/>
    <cellStyle name="20% - 輔色2 2 2 8 3 3 7 7 2" xfId="26447"/>
    <cellStyle name="20% - 輔色2 2 2 8 3 3 7 8" xfId="20423"/>
    <cellStyle name="20% - 輔色2 2 2 8 3 3 8" xfId="5096"/>
    <cellStyle name="20% - 輔色2 2 2 8 3 3 8 2" xfId="12380"/>
    <cellStyle name="20% - 輔色2 2 2 8 3 3 8 2 2" xfId="18404"/>
    <cellStyle name="20% - 輔色2 2 2 8 3 3 8 2 2 2" xfId="30480"/>
    <cellStyle name="20% - 輔色2 2 2 8 3 3 8 2 3" xfId="24456"/>
    <cellStyle name="20% - 輔色2 2 2 8 3 3 8 3" xfId="15392"/>
    <cellStyle name="20% - 輔色2 2 2 8 3 3 8 3 2" xfId="27468"/>
    <cellStyle name="20% - 輔色2 2 2 8 3 3 8 4" xfId="21444"/>
    <cellStyle name="20% - 輔色2 2 2 8 3 3 9" xfId="6493"/>
    <cellStyle name="20% - 輔色2 2 2 8 3 4" xfId="857"/>
    <cellStyle name="20% - 輔色2 2 2 8 3 4 2" xfId="1993"/>
    <cellStyle name="20% - 輔色2 2 2 8 3 4 2 2" xfId="4175"/>
    <cellStyle name="20% - 輔色2 2 2 8 3 4 2 3" xfId="5895"/>
    <cellStyle name="20% - 輔色2 2 2 8 3 4 2 3 2" xfId="13179"/>
    <cellStyle name="20% - 輔色2 2 2 8 3 4 2 3 2 2" xfId="19203"/>
    <cellStyle name="20% - 輔色2 2 2 8 3 4 2 3 2 2 2" xfId="31279"/>
    <cellStyle name="20% - 輔色2 2 2 8 3 4 2 3 2 3" xfId="25255"/>
    <cellStyle name="20% - 輔色2 2 2 8 3 4 2 3 3" xfId="16191"/>
    <cellStyle name="20% - 輔色2 2 2 8 3 4 2 3 3 2" xfId="28267"/>
    <cellStyle name="20% - 輔色2 2 2 8 3 4 2 3 4" xfId="22243"/>
    <cellStyle name="20% - 輔色2 2 2 8 3 4 2 4" xfId="8220"/>
    <cellStyle name="20% - 輔色2 2 2 8 3 4 2 5" xfId="6474"/>
    <cellStyle name="20% - 輔色2 2 2 8 3 4 2 6" xfId="11679"/>
    <cellStyle name="20% - 輔色2 2 2 8 3 4 2 6 2" xfId="17703"/>
    <cellStyle name="20% - 輔色2 2 2 8 3 4 2 6 2 2" xfId="29779"/>
    <cellStyle name="20% - 輔色2 2 2 8 3 4 2 6 3" xfId="23755"/>
    <cellStyle name="20% - 輔色2 2 2 8 3 4 2 7" xfId="14691"/>
    <cellStyle name="20% - 輔色2 2 2 8 3 4 2 7 2" xfId="26767"/>
    <cellStyle name="20% - 輔色2 2 2 8 3 4 2 8" xfId="20743"/>
    <cellStyle name="20% - 輔色2 2 2 8 3 4 3" xfId="4174"/>
    <cellStyle name="20% - 輔色2 2 2 8 3 4 4" xfId="5246"/>
    <cellStyle name="20% - 輔色2 2 2 8 3 4 4 2" xfId="12530"/>
    <cellStyle name="20% - 輔色2 2 2 8 3 4 4 2 2" xfId="18554"/>
    <cellStyle name="20% - 輔色2 2 2 8 3 4 4 2 2 2" xfId="30630"/>
    <cellStyle name="20% - 輔色2 2 2 8 3 4 4 2 3" xfId="24606"/>
    <cellStyle name="20% - 輔色2 2 2 8 3 4 4 3" xfId="15542"/>
    <cellStyle name="20% - 輔色2 2 2 8 3 4 4 3 2" xfId="27618"/>
    <cellStyle name="20% - 輔色2 2 2 8 3 4 4 4" xfId="21594"/>
    <cellStyle name="20% - 輔色2 2 2 8 3 4 5" xfId="8219"/>
    <cellStyle name="20% - 輔色2 2 2 8 3 4 6" xfId="6475"/>
    <cellStyle name="20% - 輔色2 2 2 8 3 4 7" xfId="11030"/>
    <cellStyle name="20% - 輔色2 2 2 8 3 4 7 2" xfId="17054"/>
    <cellStyle name="20% - 輔色2 2 2 8 3 4 7 2 2" xfId="29130"/>
    <cellStyle name="20% - 輔色2 2 2 8 3 4 7 3" xfId="23106"/>
    <cellStyle name="20% - 輔色2 2 2 8 3 4 8" xfId="14042"/>
    <cellStyle name="20% - 輔色2 2 2 8 3 4 8 2" xfId="26118"/>
    <cellStyle name="20% - 輔色2 2 2 8 3 4 9" xfId="20094"/>
    <cellStyle name="20% - 輔色2 2 2 8 3 5" xfId="2388"/>
    <cellStyle name="20% - 輔色2 2 2 8 3 5 2" xfId="4176"/>
    <cellStyle name="20% - 輔色2 2 2 8 3 5 3" xfId="6290"/>
    <cellStyle name="20% - 輔色2 2 2 8 3 5 3 2" xfId="13574"/>
    <cellStyle name="20% - 輔色2 2 2 8 3 5 3 2 2" xfId="19598"/>
    <cellStyle name="20% - 輔色2 2 2 8 3 5 3 2 2 2" xfId="31674"/>
    <cellStyle name="20% - 輔色2 2 2 8 3 5 3 2 3" xfId="25650"/>
    <cellStyle name="20% - 輔色2 2 2 8 3 5 3 3" xfId="16586"/>
    <cellStyle name="20% - 輔色2 2 2 8 3 5 3 3 2" xfId="28662"/>
    <cellStyle name="20% - 輔色2 2 2 8 3 5 3 4" xfId="22638"/>
    <cellStyle name="20% - 輔色2 2 2 8 3 5 4" xfId="8221"/>
    <cellStyle name="20% - 輔色2 2 2 8 3 5 5" xfId="6473"/>
    <cellStyle name="20% - 輔色2 2 2 8 3 5 6" xfId="12074"/>
    <cellStyle name="20% - 輔色2 2 2 8 3 5 6 2" xfId="18098"/>
    <cellStyle name="20% - 輔色2 2 2 8 3 5 6 2 2" xfId="30174"/>
    <cellStyle name="20% - 輔色2 2 2 8 3 5 6 3" xfId="24150"/>
    <cellStyle name="20% - 輔色2 2 2 8 3 5 7" xfId="15086"/>
    <cellStyle name="20% - 輔色2 2 2 8 3 5 7 2" xfId="27162"/>
    <cellStyle name="20% - 輔色2 2 2 8 3 5 8" xfId="21138"/>
    <cellStyle name="20% - 輔色2 2 2 8 3 6" xfId="2777"/>
    <cellStyle name="20% - 輔色2 2 2 8 3 6 2" xfId="4177"/>
    <cellStyle name="20% - 輔色2 2 2 8 3 6 3" xfId="6471"/>
    <cellStyle name="20% - 輔色2 2 2 8 3 7" xfId="2508"/>
    <cellStyle name="20% - 輔色2 2 2 8 3 7 2" xfId="4178"/>
    <cellStyle name="20% - 輔色2 2 2 8 3 7 3" xfId="6470"/>
    <cellStyle name="20% - 輔色2 2 2 8 3 8" xfId="1822"/>
    <cellStyle name="20% - 輔色2 2 2 8 3 8 2" xfId="4179"/>
    <cellStyle name="20% - 輔色2 2 2 8 3 8 3" xfId="5725"/>
    <cellStyle name="20% - 輔色2 2 2 8 3 8 3 2" xfId="13009"/>
    <cellStyle name="20% - 輔色2 2 2 8 3 8 3 2 2" xfId="19033"/>
    <cellStyle name="20% - 輔色2 2 2 8 3 8 3 2 2 2" xfId="31109"/>
    <cellStyle name="20% - 輔色2 2 2 8 3 8 3 2 3" xfId="25085"/>
    <cellStyle name="20% - 輔色2 2 2 8 3 8 3 3" xfId="16021"/>
    <cellStyle name="20% - 輔色2 2 2 8 3 8 3 3 2" xfId="28097"/>
    <cellStyle name="20% - 輔色2 2 2 8 3 8 3 4" xfId="22073"/>
    <cellStyle name="20% - 輔色2 2 2 8 3 8 4" xfId="8224"/>
    <cellStyle name="20% - 輔色2 2 2 8 3 8 5" xfId="6465"/>
    <cellStyle name="20% - 輔色2 2 2 8 3 8 6" xfId="11509"/>
    <cellStyle name="20% - 輔色2 2 2 8 3 8 6 2" xfId="17533"/>
    <cellStyle name="20% - 輔色2 2 2 8 3 8 6 2 2" xfId="29609"/>
    <cellStyle name="20% - 輔色2 2 2 8 3 8 6 3" xfId="23585"/>
    <cellStyle name="20% - 輔色2 2 2 8 3 8 7" xfId="14521"/>
    <cellStyle name="20% - 輔色2 2 2 8 3 8 7 2" xfId="26597"/>
    <cellStyle name="20% - 輔色2 2 2 8 3 8 8" xfId="20573"/>
    <cellStyle name="20% - 輔色2 2 2 8 3 9" xfId="4946"/>
    <cellStyle name="20% - 輔色2 2 2 8 3 9 2" xfId="12230"/>
    <cellStyle name="20% - 輔色2 2 2 8 3 9 2 2" xfId="18254"/>
    <cellStyle name="20% - 輔色2 2 2 8 3 9 2 2 2" xfId="30330"/>
    <cellStyle name="20% - 輔色2 2 2 8 3 9 2 3" xfId="24306"/>
    <cellStyle name="20% - 輔色2 2 2 8 3 9 3" xfId="15242"/>
    <cellStyle name="20% - 輔色2 2 2 8 3 9 3 2" xfId="27318"/>
    <cellStyle name="20% - 輔色2 2 2 8 3 9 4" xfId="21294"/>
    <cellStyle name="20% - 輔色2 2 2 8 4" xfId="215"/>
    <cellStyle name="20% - 輔色2 2 2 8 4 10" xfId="6464"/>
    <cellStyle name="20% - 輔色2 2 2 8 4 11" xfId="10791"/>
    <cellStyle name="20% - 輔色2 2 2 8 4 11 2" xfId="16815"/>
    <cellStyle name="20% - 輔色2 2 2 8 4 11 2 2" xfId="28891"/>
    <cellStyle name="20% - 輔色2 2 2 8 4 11 3" xfId="22867"/>
    <cellStyle name="20% - 輔色2 2 2 8 4 12" xfId="13803"/>
    <cellStyle name="20% - 輔色2 2 2 8 4 12 2" xfId="25879"/>
    <cellStyle name="20% - 輔色2 2 2 8 4 13" xfId="19855"/>
    <cellStyle name="20% - 輔色2 2 2 8 4 2" xfId="305"/>
    <cellStyle name="20% - 輔色2 2 2 8 4 2 2" xfId="616"/>
    <cellStyle name="20% - 輔色2 2 2 8 4 2 2 2" xfId="1370"/>
    <cellStyle name="20% - 輔色2 2 2 8 4 2 2 2 2" xfId="6458"/>
    <cellStyle name="20% - 輔色2 2 2 8 4 2 2 3" xfId="6459"/>
    <cellStyle name="20% - 輔色2 2 2 8 4 2 3" xfId="6462"/>
    <cellStyle name="20% - 輔色2 2 2 8 4 3" xfId="466"/>
    <cellStyle name="20% - 輔色2 2 2 8 4 3 10" xfId="10941"/>
    <cellStyle name="20% - 輔色2 2 2 8 4 3 10 2" xfId="16965"/>
    <cellStyle name="20% - 輔色2 2 2 8 4 3 10 2 2" xfId="29041"/>
    <cellStyle name="20% - 輔色2 2 2 8 4 3 10 3" xfId="23017"/>
    <cellStyle name="20% - 輔色2 2 2 8 4 3 11" xfId="13953"/>
    <cellStyle name="20% - 輔色2 2 2 8 4 3 11 2" xfId="26029"/>
    <cellStyle name="20% - 輔色2 2 2 8 4 3 12" xfId="20005"/>
    <cellStyle name="20% - 輔色2 2 2 8 4 3 2" xfId="739"/>
    <cellStyle name="20% - 輔色2 2 2 8 4 3 2 2" xfId="1372"/>
    <cellStyle name="20% - 輔色2 2 2 8 4 3 2 2 2" xfId="6455"/>
    <cellStyle name="20% - 輔色2 2 2 8 4 3 2 3" xfId="6456"/>
    <cellStyle name="20% - 輔色2 2 2 8 4 3 3" xfId="1068"/>
    <cellStyle name="20% - 輔色2 2 2 8 4 3 3 2" xfId="2267"/>
    <cellStyle name="20% - 輔色2 2 2 8 4 3 3 2 2" xfId="4181"/>
    <cellStyle name="20% - 輔色2 2 2 8 4 3 3 2 3" xfId="6169"/>
    <cellStyle name="20% - 輔色2 2 2 8 4 3 3 2 3 2" xfId="13453"/>
    <cellStyle name="20% - 輔色2 2 2 8 4 3 3 2 3 2 2" xfId="19477"/>
    <cellStyle name="20% - 輔色2 2 2 8 4 3 3 2 3 2 2 2" xfId="31553"/>
    <cellStyle name="20% - 輔色2 2 2 8 4 3 3 2 3 2 3" xfId="25529"/>
    <cellStyle name="20% - 輔色2 2 2 8 4 3 3 2 3 3" xfId="16465"/>
    <cellStyle name="20% - 輔色2 2 2 8 4 3 3 2 3 3 2" xfId="28541"/>
    <cellStyle name="20% - 輔色2 2 2 8 4 3 3 2 3 4" xfId="22517"/>
    <cellStyle name="20% - 輔色2 2 2 8 4 3 3 2 4" xfId="8233"/>
    <cellStyle name="20% - 輔色2 2 2 8 4 3 3 2 5" xfId="6453"/>
    <cellStyle name="20% - 輔色2 2 2 8 4 3 3 2 6" xfId="11953"/>
    <cellStyle name="20% - 輔色2 2 2 8 4 3 3 2 6 2" xfId="17977"/>
    <cellStyle name="20% - 輔色2 2 2 8 4 3 3 2 6 2 2" xfId="30053"/>
    <cellStyle name="20% - 輔色2 2 2 8 4 3 3 2 6 3" xfId="24029"/>
    <cellStyle name="20% - 輔色2 2 2 8 4 3 3 2 7" xfId="14965"/>
    <cellStyle name="20% - 輔色2 2 2 8 4 3 3 2 7 2" xfId="27041"/>
    <cellStyle name="20% - 輔色2 2 2 8 4 3 3 2 8" xfId="21017"/>
    <cellStyle name="20% - 輔色2 2 2 8 4 3 3 3" xfId="4180"/>
    <cellStyle name="20% - 輔色2 2 2 8 4 3 3 4" xfId="5457"/>
    <cellStyle name="20% - 輔色2 2 2 8 4 3 3 4 2" xfId="12741"/>
    <cellStyle name="20% - 輔色2 2 2 8 4 3 3 4 2 2" xfId="18765"/>
    <cellStyle name="20% - 輔色2 2 2 8 4 3 3 4 2 2 2" xfId="30841"/>
    <cellStyle name="20% - 輔色2 2 2 8 4 3 3 4 2 3" xfId="24817"/>
    <cellStyle name="20% - 輔色2 2 2 8 4 3 3 4 3" xfId="15753"/>
    <cellStyle name="20% - 輔色2 2 2 8 4 3 3 4 3 2" xfId="27829"/>
    <cellStyle name="20% - 輔色2 2 2 8 4 3 3 4 4" xfId="21805"/>
    <cellStyle name="20% - 輔色2 2 2 8 4 3 3 5" xfId="8232"/>
    <cellStyle name="20% - 輔色2 2 2 8 4 3 3 6" xfId="6454"/>
    <cellStyle name="20% - 輔色2 2 2 8 4 3 3 7" xfId="11241"/>
    <cellStyle name="20% - 輔色2 2 2 8 4 3 3 7 2" xfId="17265"/>
    <cellStyle name="20% - 輔色2 2 2 8 4 3 3 7 2 2" xfId="29341"/>
    <cellStyle name="20% - 輔色2 2 2 8 4 3 3 7 3" xfId="23317"/>
    <cellStyle name="20% - 輔色2 2 2 8 4 3 3 8" xfId="14253"/>
    <cellStyle name="20% - 輔色2 2 2 8 4 3 3 8 2" xfId="26329"/>
    <cellStyle name="20% - 輔色2 2 2 8 4 3 3 9" xfId="20305"/>
    <cellStyle name="20% - 輔色2 2 2 8 4 3 4" xfId="1371"/>
    <cellStyle name="20% - 輔色2 2 2 8 4 3 4 2" xfId="2307"/>
    <cellStyle name="20% - 輔色2 2 2 8 4 3 4 2 2" xfId="4182"/>
    <cellStyle name="20% - 輔色2 2 2 8 4 3 4 2 3" xfId="6209"/>
    <cellStyle name="20% - 輔色2 2 2 8 4 3 4 2 3 2" xfId="13493"/>
    <cellStyle name="20% - 輔色2 2 2 8 4 3 4 2 3 2 2" xfId="19517"/>
    <cellStyle name="20% - 輔色2 2 2 8 4 3 4 2 3 2 2 2" xfId="31593"/>
    <cellStyle name="20% - 輔色2 2 2 8 4 3 4 2 3 2 3" xfId="25569"/>
    <cellStyle name="20% - 輔色2 2 2 8 4 3 4 2 3 3" xfId="16505"/>
    <cellStyle name="20% - 輔色2 2 2 8 4 3 4 2 3 3 2" xfId="28581"/>
    <cellStyle name="20% - 輔色2 2 2 8 4 3 4 2 3 4" xfId="22557"/>
    <cellStyle name="20% - 輔色2 2 2 8 4 3 4 2 4" xfId="8235"/>
    <cellStyle name="20% - 輔色2 2 2 8 4 3 4 2 5" xfId="6450"/>
    <cellStyle name="20% - 輔色2 2 2 8 4 3 4 2 6" xfId="11993"/>
    <cellStyle name="20% - 輔色2 2 2 8 4 3 4 2 6 2" xfId="18017"/>
    <cellStyle name="20% - 輔色2 2 2 8 4 3 4 2 6 2 2" xfId="30093"/>
    <cellStyle name="20% - 輔色2 2 2 8 4 3 4 2 6 3" xfId="24069"/>
    <cellStyle name="20% - 輔色2 2 2 8 4 3 4 2 7" xfId="15005"/>
    <cellStyle name="20% - 輔色2 2 2 8 4 3 4 2 7 2" xfId="27081"/>
    <cellStyle name="20% - 輔色2 2 2 8 4 3 4 2 8" xfId="21057"/>
    <cellStyle name="20% - 輔色2 2 2 8 4 3 4 3" xfId="6452"/>
    <cellStyle name="20% - 輔色2 2 2 8 4 3 5" xfId="2781"/>
    <cellStyle name="20% - 輔色2 2 2 8 4 3 5 2" xfId="4183"/>
    <cellStyle name="20% - 輔色2 2 2 8 4 3 5 3" xfId="6449"/>
    <cellStyle name="20% - 輔色2 2 2 8 4 3 6" xfId="2500"/>
    <cellStyle name="20% - 輔色2 2 2 8 4 3 6 2" xfId="4184"/>
    <cellStyle name="20% - 輔色2 2 2 8 4 3 6 3" xfId="6448"/>
    <cellStyle name="20% - 輔色2 2 2 8 4 3 7" xfId="1611"/>
    <cellStyle name="20% - 輔色2 2 2 8 4 3 7 2" xfId="4185"/>
    <cellStyle name="20% - 輔色2 2 2 8 4 3 7 3" xfId="5514"/>
    <cellStyle name="20% - 輔色2 2 2 8 4 3 7 3 2" xfId="12798"/>
    <cellStyle name="20% - 輔色2 2 2 8 4 3 7 3 2 2" xfId="18822"/>
    <cellStyle name="20% - 輔色2 2 2 8 4 3 7 3 2 2 2" xfId="30898"/>
    <cellStyle name="20% - 輔色2 2 2 8 4 3 7 3 2 3" xfId="24874"/>
    <cellStyle name="20% - 輔色2 2 2 8 4 3 7 3 3" xfId="15810"/>
    <cellStyle name="20% - 輔色2 2 2 8 4 3 7 3 3 2" xfId="27886"/>
    <cellStyle name="20% - 輔色2 2 2 8 4 3 7 3 4" xfId="21862"/>
    <cellStyle name="20% - 輔色2 2 2 8 4 3 7 4" xfId="8238"/>
    <cellStyle name="20% - 輔色2 2 2 8 4 3 7 5" xfId="6444"/>
    <cellStyle name="20% - 輔色2 2 2 8 4 3 7 6" xfId="11298"/>
    <cellStyle name="20% - 輔色2 2 2 8 4 3 7 6 2" xfId="17322"/>
    <cellStyle name="20% - 輔色2 2 2 8 4 3 7 6 2 2" xfId="29398"/>
    <cellStyle name="20% - 輔色2 2 2 8 4 3 7 6 3" xfId="23374"/>
    <cellStyle name="20% - 輔色2 2 2 8 4 3 7 7" xfId="14310"/>
    <cellStyle name="20% - 輔色2 2 2 8 4 3 7 7 2" xfId="26386"/>
    <cellStyle name="20% - 輔色2 2 2 8 4 3 7 8" xfId="20362"/>
    <cellStyle name="20% - 輔色2 2 2 8 4 3 8" xfId="5157"/>
    <cellStyle name="20% - 輔色2 2 2 8 4 3 8 2" xfId="12441"/>
    <cellStyle name="20% - 輔色2 2 2 8 4 3 8 2 2" xfId="18465"/>
    <cellStyle name="20% - 輔色2 2 2 8 4 3 8 2 2 2" xfId="30541"/>
    <cellStyle name="20% - 輔色2 2 2 8 4 3 8 2 3" xfId="24517"/>
    <cellStyle name="20% - 輔色2 2 2 8 4 3 8 3" xfId="15453"/>
    <cellStyle name="20% - 輔色2 2 2 8 4 3 8 3 2" xfId="27529"/>
    <cellStyle name="20% - 輔色2 2 2 8 4 3 8 4" xfId="21505"/>
    <cellStyle name="20% - 輔色2 2 2 8 4 3 9" xfId="6457"/>
    <cellStyle name="20% - 輔色2 2 2 8 4 4" xfId="918"/>
    <cellStyle name="20% - 輔色2 2 2 8 4 4 2" xfId="2054"/>
    <cellStyle name="20% - 輔色2 2 2 8 4 4 2 2" xfId="4187"/>
    <cellStyle name="20% - 輔色2 2 2 8 4 4 2 3" xfId="5956"/>
    <cellStyle name="20% - 輔色2 2 2 8 4 4 2 3 2" xfId="13240"/>
    <cellStyle name="20% - 輔色2 2 2 8 4 4 2 3 2 2" xfId="19264"/>
    <cellStyle name="20% - 輔色2 2 2 8 4 4 2 3 2 2 2" xfId="31340"/>
    <cellStyle name="20% - 輔色2 2 2 8 4 4 2 3 2 3" xfId="25316"/>
    <cellStyle name="20% - 輔色2 2 2 8 4 4 2 3 3" xfId="16252"/>
    <cellStyle name="20% - 輔色2 2 2 8 4 4 2 3 3 2" xfId="28328"/>
    <cellStyle name="20% - 輔色2 2 2 8 4 4 2 3 4" xfId="22304"/>
    <cellStyle name="20% - 輔色2 2 2 8 4 4 2 4" xfId="8240"/>
    <cellStyle name="20% - 輔色2 2 2 8 4 4 2 5" xfId="6441"/>
    <cellStyle name="20% - 輔色2 2 2 8 4 4 2 6" xfId="11740"/>
    <cellStyle name="20% - 輔色2 2 2 8 4 4 2 6 2" xfId="17764"/>
    <cellStyle name="20% - 輔色2 2 2 8 4 4 2 6 2 2" xfId="29840"/>
    <cellStyle name="20% - 輔色2 2 2 8 4 4 2 6 3" xfId="23816"/>
    <cellStyle name="20% - 輔色2 2 2 8 4 4 2 7" xfId="14752"/>
    <cellStyle name="20% - 輔色2 2 2 8 4 4 2 7 2" xfId="26828"/>
    <cellStyle name="20% - 輔色2 2 2 8 4 4 2 8" xfId="20804"/>
    <cellStyle name="20% - 輔色2 2 2 8 4 4 3" xfId="4186"/>
    <cellStyle name="20% - 輔色2 2 2 8 4 4 4" xfId="5307"/>
    <cellStyle name="20% - 輔色2 2 2 8 4 4 4 2" xfId="12591"/>
    <cellStyle name="20% - 輔色2 2 2 8 4 4 4 2 2" xfId="18615"/>
    <cellStyle name="20% - 輔色2 2 2 8 4 4 4 2 2 2" xfId="30691"/>
    <cellStyle name="20% - 輔色2 2 2 8 4 4 4 2 3" xfId="24667"/>
    <cellStyle name="20% - 輔色2 2 2 8 4 4 4 3" xfId="15603"/>
    <cellStyle name="20% - 輔色2 2 2 8 4 4 4 3 2" xfId="27679"/>
    <cellStyle name="20% - 輔色2 2 2 8 4 4 4 4" xfId="21655"/>
    <cellStyle name="20% - 輔色2 2 2 8 4 4 5" xfId="8239"/>
    <cellStyle name="20% - 輔色2 2 2 8 4 4 6" xfId="6443"/>
    <cellStyle name="20% - 輔色2 2 2 8 4 4 7" xfId="11091"/>
    <cellStyle name="20% - 輔色2 2 2 8 4 4 7 2" xfId="17115"/>
    <cellStyle name="20% - 輔色2 2 2 8 4 4 7 2 2" xfId="29191"/>
    <cellStyle name="20% - 輔色2 2 2 8 4 4 7 3" xfId="23167"/>
    <cellStyle name="20% - 輔色2 2 2 8 4 4 8" xfId="14103"/>
    <cellStyle name="20% - 輔色2 2 2 8 4 4 8 2" xfId="26179"/>
    <cellStyle name="20% - 輔色2 2 2 8 4 4 9" xfId="20155"/>
    <cellStyle name="20% - 輔色2 2 2 8 4 5" xfId="2359"/>
    <cellStyle name="20% - 輔色2 2 2 8 4 5 2" xfId="4188"/>
    <cellStyle name="20% - 輔色2 2 2 8 4 5 3" xfId="6261"/>
    <cellStyle name="20% - 輔色2 2 2 8 4 5 3 2" xfId="13545"/>
    <cellStyle name="20% - 輔色2 2 2 8 4 5 3 2 2" xfId="19569"/>
    <cellStyle name="20% - 輔色2 2 2 8 4 5 3 2 2 2" xfId="31645"/>
    <cellStyle name="20% - 輔色2 2 2 8 4 5 3 2 3" xfId="25621"/>
    <cellStyle name="20% - 輔色2 2 2 8 4 5 3 3" xfId="16557"/>
    <cellStyle name="20% - 輔色2 2 2 8 4 5 3 3 2" xfId="28633"/>
    <cellStyle name="20% - 輔色2 2 2 8 4 5 3 4" xfId="22609"/>
    <cellStyle name="20% - 輔色2 2 2 8 4 5 4" xfId="8241"/>
    <cellStyle name="20% - 輔色2 2 2 8 4 5 5" xfId="6440"/>
    <cellStyle name="20% - 輔色2 2 2 8 4 5 6" xfId="12045"/>
    <cellStyle name="20% - 輔色2 2 2 8 4 5 6 2" xfId="18069"/>
    <cellStyle name="20% - 輔色2 2 2 8 4 5 6 2 2" xfId="30145"/>
    <cellStyle name="20% - 輔色2 2 2 8 4 5 6 3" xfId="24121"/>
    <cellStyle name="20% - 輔色2 2 2 8 4 5 7" xfId="15057"/>
    <cellStyle name="20% - 輔色2 2 2 8 4 5 7 2" xfId="27133"/>
    <cellStyle name="20% - 輔色2 2 2 8 4 5 8" xfId="21109"/>
    <cellStyle name="20% - 輔色2 2 2 8 4 6" xfId="2779"/>
    <cellStyle name="20% - 輔色2 2 2 8 4 6 2" xfId="4189"/>
    <cellStyle name="20% - 輔色2 2 2 8 4 6 3" xfId="6438"/>
    <cellStyle name="20% - 輔色2 2 2 8 4 7" xfId="2503"/>
    <cellStyle name="20% - 輔色2 2 2 8 4 7 2" xfId="4190"/>
    <cellStyle name="20% - 輔色2 2 2 8 4 7 3" xfId="6435"/>
    <cellStyle name="20% - 輔色2 2 2 8 4 8" xfId="1761"/>
    <cellStyle name="20% - 輔色2 2 2 8 4 8 2" xfId="4191"/>
    <cellStyle name="20% - 輔色2 2 2 8 4 8 3" xfId="5664"/>
    <cellStyle name="20% - 輔色2 2 2 8 4 8 3 2" xfId="12948"/>
    <cellStyle name="20% - 輔色2 2 2 8 4 8 3 2 2" xfId="18972"/>
    <cellStyle name="20% - 輔色2 2 2 8 4 8 3 2 2 2" xfId="31048"/>
    <cellStyle name="20% - 輔色2 2 2 8 4 8 3 2 3" xfId="25024"/>
    <cellStyle name="20% - 輔色2 2 2 8 4 8 3 3" xfId="15960"/>
    <cellStyle name="20% - 輔色2 2 2 8 4 8 3 3 2" xfId="28036"/>
    <cellStyle name="20% - 輔色2 2 2 8 4 8 3 4" xfId="22012"/>
    <cellStyle name="20% - 輔色2 2 2 8 4 8 4" xfId="8244"/>
    <cellStyle name="20% - 輔色2 2 2 8 4 8 5" xfId="6434"/>
    <cellStyle name="20% - 輔色2 2 2 8 4 8 6" xfId="11448"/>
    <cellStyle name="20% - 輔色2 2 2 8 4 8 6 2" xfId="17472"/>
    <cellStyle name="20% - 輔色2 2 2 8 4 8 6 2 2" xfId="29548"/>
    <cellStyle name="20% - 輔色2 2 2 8 4 8 6 3" xfId="23524"/>
    <cellStyle name="20% - 輔色2 2 2 8 4 8 7" xfId="14460"/>
    <cellStyle name="20% - 輔色2 2 2 8 4 8 7 2" xfId="26536"/>
    <cellStyle name="20% - 輔色2 2 2 8 4 8 8" xfId="20512"/>
    <cellStyle name="20% - 輔色2 2 2 8 4 9" xfId="5007"/>
    <cellStyle name="20% - 輔色2 2 2 8 4 9 2" xfId="12291"/>
    <cellStyle name="20% - 輔色2 2 2 8 4 9 2 2" xfId="18315"/>
    <cellStyle name="20% - 輔色2 2 2 8 4 9 2 2 2" xfId="30391"/>
    <cellStyle name="20% - 輔色2 2 2 8 4 9 2 3" xfId="24367"/>
    <cellStyle name="20% - 輔色2 2 2 8 4 9 3" xfId="15303"/>
    <cellStyle name="20% - 輔色2 2 2 8 4 9 3 2" xfId="27379"/>
    <cellStyle name="20% - 輔色2 2 2 8 4 9 4" xfId="21355"/>
    <cellStyle name="20% - 輔色2 2 2 8 5" xfId="366"/>
    <cellStyle name="20% - 輔色2 2 2 8 5 10" xfId="10841"/>
    <cellStyle name="20% - 輔色2 2 2 8 5 10 2" xfId="16865"/>
    <cellStyle name="20% - 輔色2 2 2 8 5 10 2 2" xfId="28941"/>
    <cellStyle name="20% - 輔色2 2 2 8 5 10 3" xfId="22917"/>
    <cellStyle name="20% - 輔色2 2 2 8 5 11" xfId="13853"/>
    <cellStyle name="20% - 輔色2 2 2 8 5 11 2" xfId="25929"/>
    <cellStyle name="20% - 輔色2 2 2 8 5 12" xfId="19905"/>
    <cellStyle name="20% - 輔色2 2 2 8 5 2" xfId="613"/>
    <cellStyle name="20% - 輔色2 2 2 8 5 2 2" xfId="1374"/>
    <cellStyle name="20% - 輔色2 2 2 8 5 2 2 2" xfId="6430"/>
    <cellStyle name="20% - 輔色2 2 2 8 5 2 3" xfId="6431"/>
    <cellStyle name="20% - 輔色2 2 2 8 5 3" xfId="968"/>
    <cellStyle name="20% - 輔色2 2 2 8 5 3 2" xfId="2167"/>
    <cellStyle name="20% - 輔色2 2 2 8 5 3 2 2" xfId="4193"/>
    <cellStyle name="20% - 輔色2 2 2 8 5 3 2 3" xfId="6069"/>
    <cellStyle name="20% - 輔色2 2 2 8 5 3 2 3 2" xfId="13353"/>
    <cellStyle name="20% - 輔色2 2 2 8 5 3 2 3 2 2" xfId="19377"/>
    <cellStyle name="20% - 輔色2 2 2 8 5 3 2 3 2 2 2" xfId="31453"/>
    <cellStyle name="20% - 輔色2 2 2 8 5 3 2 3 2 3" xfId="25429"/>
    <cellStyle name="20% - 輔色2 2 2 8 5 3 2 3 3" xfId="16365"/>
    <cellStyle name="20% - 輔色2 2 2 8 5 3 2 3 3 2" xfId="28441"/>
    <cellStyle name="20% - 輔色2 2 2 8 5 3 2 3 4" xfId="22417"/>
    <cellStyle name="20% - 輔色2 2 2 8 5 3 2 4" xfId="8249"/>
    <cellStyle name="20% - 輔色2 2 2 8 5 3 2 5" xfId="6424"/>
    <cellStyle name="20% - 輔色2 2 2 8 5 3 2 6" xfId="11853"/>
    <cellStyle name="20% - 輔色2 2 2 8 5 3 2 6 2" xfId="17877"/>
    <cellStyle name="20% - 輔色2 2 2 8 5 3 2 6 2 2" xfId="29953"/>
    <cellStyle name="20% - 輔色2 2 2 8 5 3 2 6 3" xfId="23929"/>
    <cellStyle name="20% - 輔色2 2 2 8 5 3 2 7" xfId="14865"/>
    <cellStyle name="20% - 輔色2 2 2 8 5 3 2 7 2" xfId="26941"/>
    <cellStyle name="20% - 輔色2 2 2 8 5 3 2 8" xfId="20917"/>
    <cellStyle name="20% - 輔色2 2 2 8 5 3 3" xfId="4192"/>
    <cellStyle name="20% - 輔色2 2 2 8 5 3 4" xfId="5357"/>
    <cellStyle name="20% - 輔色2 2 2 8 5 3 4 2" xfId="12641"/>
    <cellStyle name="20% - 輔色2 2 2 8 5 3 4 2 2" xfId="18665"/>
    <cellStyle name="20% - 輔色2 2 2 8 5 3 4 2 2 2" xfId="30741"/>
    <cellStyle name="20% - 輔色2 2 2 8 5 3 4 2 3" xfId="24717"/>
    <cellStyle name="20% - 輔色2 2 2 8 5 3 4 3" xfId="15653"/>
    <cellStyle name="20% - 輔色2 2 2 8 5 3 4 3 2" xfId="27729"/>
    <cellStyle name="20% - 輔色2 2 2 8 5 3 4 4" xfId="21705"/>
    <cellStyle name="20% - 輔色2 2 2 8 5 3 5" xfId="8248"/>
    <cellStyle name="20% - 輔色2 2 2 8 5 3 6" xfId="6425"/>
    <cellStyle name="20% - 輔色2 2 2 8 5 3 7" xfId="11141"/>
    <cellStyle name="20% - 輔色2 2 2 8 5 3 7 2" xfId="17165"/>
    <cellStyle name="20% - 輔色2 2 2 8 5 3 7 2 2" xfId="29241"/>
    <cellStyle name="20% - 輔色2 2 2 8 5 3 7 3" xfId="23217"/>
    <cellStyle name="20% - 輔色2 2 2 8 5 3 8" xfId="14153"/>
    <cellStyle name="20% - 輔色2 2 2 8 5 3 8 2" xfId="26229"/>
    <cellStyle name="20% - 輔色2 2 2 8 5 3 9" xfId="20205"/>
    <cellStyle name="20% - 輔色2 2 2 8 5 4" xfId="1373"/>
    <cellStyle name="20% - 輔色2 2 2 8 5 4 2" xfId="1966"/>
    <cellStyle name="20% - 輔色2 2 2 8 5 4 2 2" xfId="4194"/>
    <cellStyle name="20% - 輔色2 2 2 8 5 4 2 3" xfId="5868"/>
    <cellStyle name="20% - 輔色2 2 2 8 5 4 2 3 2" xfId="13152"/>
    <cellStyle name="20% - 輔色2 2 2 8 5 4 2 3 2 2" xfId="19176"/>
    <cellStyle name="20% - 輔色2 2 2 8 5 4 2 3 2 2 2" xfId="31252"/>
    <cellStyle name="20% - 輔色2 2 2 8 5 4 2 3 2 3" xfId="25228"/>
    <cellStyle name="20% - 輔色2 2 2 8 5 4 2 3 3" xfId="16164"/>
    <cellStyle name="20% - 輔色2 2 2 8 5 4 2 3 3 2" xfId="28240"/>
    <cellStyle name="20% - 輔色2 2 2 8 5 4 2 3 4" xfId="22216"/>
    <cellStyle name="20% - 輔色2 2 2 8 5 4 2 4" xfId="8251"/>
    <cellStyle name="20% - 輔色2 2 2 8 5 4 2 5" xfId="6419"/>
    <cellStyle name="20% - 輔色2 2 2 8 5 4 2 6" xfId="11652"/>
    <cellStyle name="20% - 輔色2 2 2 8 5 4 2 6 2" xfId="17676"/>
    <cellStyle name="20% - 輔色2 2 2 8 5 4 2 6 2 2" xfId="29752"/>
    <cellStyle name="20% - 輔色2 2 2 8 5 4 2 6 3" xfId="23728"/>
    <cellStyle name="20% - 輔色2 2 2 8 5 4 2 7" xfId="14664"/>
    <cellStyle name="20% - 輔色2 2 2 8 5 4 2 7 2" xfId="26740"/>
    <cellStyle name="20% - 輔色2 2 2 8 5 4 2 8" xfId="20716"/>
    <cellStyle name="20% - 輔色2 2 2 8 5 4 3" xfId="6422"/>
    <cellStyle name="20% - 輔色2 2 2 8 5 5" xfId="2783"/>
    <cellStyle name="20% - 輔色2 2 2 8 5 5 2" xfId="4195"/>
    <cellStyle name="20% - 輔色2 2 2 8 5 5 3" xfId="6418"/>
    <cellStyle name="20% - 輔色2 2 2 8 5 6" xfId="2497"/>
    <cellStyle name="20% - 輔色2 2 2 8 5 6 2" xfId="4196"/>
    <cellStyle name="20% - 輔色2 2 2 8 5 6 3" xfId="6417"/>
    <cellStyle name="20% - 輔色2 2 2 8 5 7" xfId="1711"/>
    <cellStyle name="20% - 輔色2 2 2 8 5 7 2" xfId="4197"/>
    <cellStyle name="20% - 輔色2 2 2 8 5 7 3" xfId="5614"/>
    <cellStyle name="20% - 輔色2 2 2 8 5 7 3 2" xfId="12898"/>
    <cellStyle name="20% - 輔色2 2 2 8 5 7 3 2 2" xfId="18922"/>
    <cellStyle name="20% - 輔色2 2 2 8 5 7 3 2 2 2" xfId="30998"/>
    <cellStyle name="20% - 輔色2 2 2 8 5 7 3 2 3" xfId="24974"/>
    <cellStyle name="20% - 輔色2 2 2 8 5 7 3 3" xfId="15910"/>
    <cellStyle name="20% - 輔色2 2 2 8 5 7 3 3 2" xfId="27986"/>
    <cellStyle name="20% - 輔色2 2 2 8 5 7 3 4" xfId="21962"/>
    <cellStyle name="20% - 輔色2 2 2 8 5 7 4" xfId="8254"/>
    <cellStyle name="20% - 輔色2 2 2 8 5 7 5" xfId="6416"/>
    <cellStyle name="20% - 輔色2 2 2 8 5 7 6" xfId="11398"/>
    <cellStyle name="20% - 輔色2 2 2 8 5 7 6 2" xfId="17422"/>
    <cellStyle name="20% - 輔色2 2 2 8 5 7 6 2 2" xfId="29498"/>
    <cellStyle name="20% - 輔色2 2 2 8 5 7 6 3" xfId="23474"/>
    <cellStyle name="20% - 輔色2 2 2 8 5 7 7" xfId="14410"/>
    <cellStyle name="20% - 輔色2 2 2 8 5 7 7 2" xfId="26486"/>
    <cellStyle name="20% - 輔色2 2 2 8 5 7 8" xfId="20462"/>
    <cellStyle name="20% - 輔色2 2 2 8 5 8" xfId="5057"/>
    <cellStyle name="20% - 輔色2 2 2 8 5 8 2" xfId="12341"/>
    <cellStyle name="20% - 輔色2 2 2 8 5 8 2 2" xfId="18365"/>
    <cellStyle name="20% - 輔色2 2 2 8 5 8 2 2 2" xfId="30441"/>
    <cellStyle name="20% - 輔色2 2 2 8 5 8 2 3" xfId="24417"/>
    <cellStyle name="20% - 輔色2 2 2 8 5 8 3" xfId="15353"/>
    <cellStyle name="20% - 輔色2 2 2 8 5 8 3 2" xfId="27429"/>
    <cellStyle name="20% - 輔色2 2 2 8 5 8 4" xfId="21405"/>
    <cellStyle name="20% - 輔色2 2 2 8 5 9" xfId="6433"/>
    <cellStyle name="20% - 輔色2 2 2 8 6" xfId="737"/>
    <cellStyle name="20% - 輔色2 2 2 8 6 2" xfId="1375"/>
    <cellStyle name="20% - 輔色2 2 2 8 6 2 2" xfId="6414"/>
    <cellStyle name="20% - 輔色2 2 2 8 6 3" xfId="6415"/>
    <cellStyle name="20% - 輔色2 2 2 8 7" xfId="818"/>
    <cellStyle name="20% - 輔色2 2 2 8 7 2" xfId="1909"/>
    <cellStyle name="20% - 輔色2 2 2 8 7 2 2" xfId="4199"/>
    <cellStyle name="20% - 輔色2 2 2 8 7 2 3" xfId="5811"/>
    <cellStyle name="20% - 輔色2 2 2 8 7 2 3 2" xfId="13095"/>
    <cellStyle name="20% - 輔色2 2 2 8 7 2 3 2 2" xfId="19119"/>
    <cellStyle name="20% - 輔色2 2 2 8 7 2 3 2 2 2" xfId="31195"/>
    <cellStyle name="20% - 輔色2 2 2 8 7 2 3 2 3" xfId="25171"/>
    <cellStyle name="20% - 輔色2 2 2 8 7 2 3 3" xfId="16107"/>
    <cellStyle name="20% - 輔色2 2 2 8 7 2 3 3 2" xfId="28183"/>
    <cellStyle name="20% - 輔色2 2 2 8 7 2 3 4" xfId="22159"/>
    <cellStyle name="20% - 輔色2 2 2 8 7 2 4" xfId="8258"/>
    <cellStyle name="20% - 輔色2 2 2 8 7 2 5" xfId="6411"/>
    <cellStyle name="20% - 輔色2 2 2 8 7 2 6" xfId="11595"/>
    <cellStyle name="20% - 輔色2 2 2 8 7 2 6 2" xfId="17619"/>
    <cellStyle name="20% - 輔色2 2 2 8 7 2 6 2 2" xfId="29695"/>
    <cellStyle name="20% - 輔色2 2 2 8 7 2 6 3" xfId="23671"/>
    <cellStyle name="20% - 輔色2 2 2 8 7 2 7" xfId="14607"/>
    <cellStyle name="20% - 輔色2 2 2 8 7 2 7 2" xfId="26683"/>
    <cellStyle name="20% - 輔色2 2 2 8 7 2 8" xfId="20659"/>
    <cellStyle name="20% - 輔色2 2 2 8 7 3" xfId="4198"/>
    <cellStyle name="20% - 輔色2 2 2 8 7 4" xfId="5207"/>
    <cellStyle name="20% - 輔色2 2 2 8 7 4 2" xfId="12491"/>
    <cellStyle name="20% - 輔色2 2 2 8 7 4 2 2" xfId="18515"/>
    <cellStyle name="20% - 輔色2 2 2 8 7 4 2 2 2" xfId="30591"/>
    <cellStyle name="20% - 輔色2 2 2 8 7 4 2 3" xfId="24567"/>
    <cellStyle name="20% - 輔色2 2 2 8 7 4 3" xfId="15503"/>
    <cellStyle name="20% - 輔色2 2 2 8 7 4 3 2" xfId="27579"/>
    <cellStyle name="20% - 輔色2 2 2 8 7 4 4" xfId="21555"/>
    <cellStyle name="20% - 輔色2 2 2 8 7 5" xfId="8257"/>
    <cellStyle name="20% - 輔色2 2 2 8 7 6" xfId="6413"/>
    <cellStyle name="20% - 輔色2 2 2 8 7 7" xfId="10991"/>
    <cellStyle name="20% - 輔色2 2 2 8 7 7 2" xfId="17015"/>
    <cellStyle name="20% - 輔色2 2 2 8 7 7 2 2" xfId="29091"/>
    <cellStyle name="20% - 輔色2 2 2 8 7 7 3" xfId="23067"/>
    <cellStyle name="20% - 輔色2 2 2 8 7 8" xfId="14003"/>
    <cellStyle name="20% - 輔色2 2 2 8 7 8 2" xfId="26079"/>
    <cellStyle name="20% - 輔色2 2 2 8 7 9" xfId="20055"/>
    <cellStyle name="20% - 輔色2 2 2 8 8" xfId="2408"/>
    <cellStyle name="20% - 輔色2 2 2 8 8 2" xfId="4200"/>
    <cellStyle name="20% - 輔色2 2 2 8 8 3" xfId="6310"/>
    <cellStyle name="20% - 輔色2 2 2 8 8 3 2" xfId="13594"/>
    <cellStyle name="20% - 輔色2 2 2 8 8 3 2 2" xfId="19618"/>
    <cellStyle name="20% - 輔色2 2 2 8 8 3 2 2 2" xfId="31694"/>
    <cellStyle name="20% - 輔色2 2 2 8 8 3 2 3" xfId="25670"/>
    <cellStyle name="20% - 輔色2 2 2 8 8 3 3" xfId="16606"/>
    <cellStyle name="20% - 輔色2 2 2 8 8 3 3 2" xfId="28682"/>
    <cellStyle name="20% - 輔色2 2 2 8 8 3 4" xfId="22658"/>
    <cellStyle name="20% - 輔色2 2 2 8 8 4" xfId="8259"/>
    <cellStyle name="20% - 輔色2 2 2 8 8 5" xfId="6410"/>
    <cellStyle name="20% - 輔色2 2 2 8 8 6" xfId="12094"/>
    <cellStyle name="20% - 輔色2 2 2 8 8 6 2" xfId="18118"/>
    <cellStyle name="20% - 輔色2 2 2 8 8 6 2 2" xfId="30194"/>
    <cellStyle name="20% - 輔色2 2 2 8 8 6 3" xfId="24170"/>
    <cellStyle name="20% - 輔色2 2 2 8 8 7" xfId="15106"/>
    <cellStyle name="20% - 輔色2 2 2 8 8 7 2" xfId="27182"/>
    <cellStyle name="20% - 輔色2 2 2 8 8 8" xfId="21158"/>
    <cellStyle name="20% - 輔色2 2 2 8 9" xfId="2776"/>
    <cellStyle name="20% - 輔色2 2 2 8 9 2" xfId="4201"/>
    <cellStyle name="20% - 輔色2 2 2 8 9 3" xfId="6405"/>
    <cellStyle name="20% - 輔色2 2 2 9" xfId="53"/>
    <cellStyle name="20% - 輔色2 2 2 9 10" xfId="2494"/>
    <cellStyle name="20% - 輔色2 2 2 9 10 2" xfId="4202"/>
    <cellStyle name="20% - 輔色2 2 2 9 10 3" xfId="6402"/>
    <cellStyle name="20% - 輔色2 2 2 9 11" xfId="1863"/>
    <cellStyle name="20% - 輔色2 2 2 9 11 2" xfId="4203"/>
    <cellStyle name="20% - 輔色2 2 2 9 11 3" xfId="5766"/>
    <cellStyle name="20% - 輔色2 2 2 9 11 3 2" xfId="13050"/>
    <cellStyle name="20% - 輔色2 2 2 9 11 3 2 2" xfId="19074"/>
    <cellStyle name="20% - 輔色2 2 2 9 11 3 2 2 2" xfId="31150"/>
    <cellStyle name="20% - 輔色2 2 2 9 11 3 2 3" xfId="25126"/>
    <cellStyle name="20% - 輔色2 2 2 9 11 3 3" xfId="16062"/>
    <cellStyle name="20% - 輔色2 2 2 9 11 3 3 2" xfId="28138"/>
    <cellStyle name="20% - 輔色2 2 2 9 11 3 4" xfId="22114"/>
    <cellStyle name="20% - 輔色2 2 2 9 11 4" xfId="8263"/>
    <cellStyle name="20% - 輔色2 2 2 9 11 5" xfId="6399"/>
    <cellStyle name="20% - 輔色2 2 2 9 11 6" xfId="11550"/>
    <cellStyle name="20% - 輔色2 2 2 9 11 6 2" xfId="17574"/>
    <cellStyle name="20% - 輔色2 2 2 9 11 6 2 2" xfId="29650"/>
    <cellStyle name="20% - 輔色2 2 2 9 11 6 3" xfId="23626"/>
    <cellStyle name="20% - 輔色2 2 2 9 11 7" xfId="14562"/>
    <cellStyle name="20% - 輔色2 2 2 9 11 7 2" xfId="26638"/>
    <cellStyle name="20% - 輔色2 2 2 9 11 8" xfId="20614"/>
    <cellStyle name="20% - 輔色2 2 2 9 12" xfId="4905"/>
    <cellStyle name="20% - 輔色2 2 2 9 12 2" xfId="12189"/>
    <cellStyle name="20% - 輔色2 2 2 9 12 2 2" xfId="18213"/>
    <cellStyle name="20% - 輔色2 2 2 9 12 2 2 2" xfId="30289"/>
    <cellStyle name="20% - 輔色2 2 2 9 12 2 3" xfId="24265"/>
    <cellStyle name="20% - 輔色2 2 2 9 12 3" xfId="15201"/>
    <cellStyle name="20% - 輔色2 2 2 9 12 3 2" xfId="27277"/>
    <cellStyle name="20% - 輔色2 2 2 9 12 4" xfId="21253"/>
    <cellStyle name="20% - 輔色2 2 2 9 13" xfId="6404"/>
    <cellStyle name="20% - 輔色2 2 2 9 14" xfId="10674"/>
    <cellStyle name="20% - 輔色2 2 2 9 14 2" xfId="16707"/>
    <cellStyle name="20% - 輔色2 2 2 9 14 2 2" xfId="28783"/>
    <cellStyle name="20% - 輔色2 2 2 9 14 3" xfId="22759"/>
    <cellStyle name="20% - 輔色2 2 2 9 15" xfId="13701"/>
    <cellStyle name="20% - 輔色2 2 2 9 15 2" xfId="25777"/>
    <cellStyle name="20% - 輔色2 2 2 9 16" xfId="19753"/>
    <cellStyle name="20% - 輔色2 2 2 9 2" xfId="131"/>
    <cellStyle name="20% - 輔色2 2 2 9 2 2" xfId="6398"/>
    <cellStyle name="20% - 輔色2 2 2 9 3" xfId="152"/>
    <cellStyle name="20% - 輔色2 2 2 9 3 10" xfId="6397"/>
    <cellStyle name="20% - 輔色2 2 2 9 3 11" xfId="10728"/>
    <cellStyle name="20% - 輔色2 2 2 9 3 11 2" xfId="16752"/>
    <cellStyle name="20% - 輔色2 2 2 9 3 11 2 2" xfId="28828"/>
    <cellStyle name="20% - 輔色2 2 2 9 3 11 3" xfId="22804"/>
    <cellStyle name="20% - 輔色2 2 2 9 3 12" xfId="13740"/>
    <cellStyle name="20% - 輔色2 2 2 9 3 12 2" xfId="25816"/>
    <cellStyle name="20% - 輔色2 2 2 9 3 13" xfId="19792"/>
    <cellStyle name="20% - 輔色2 2 2 9 3 2" xfId="306"/>
    <cellStyle name="20% - 輔色2 2 2 9 3 2 2" xfId="618"/>
    <cellStyle name="20% - 輔色2 2 2 9 3 2 2 2" xfId="1376"/>
    <cellStyle name="20% - 輔色2 2 2 9 3 2 2 2 2" xfId="6394"/>
    <cellStyle name="20% - 輔色2 2 2 9 3 2 2 3" xfId="6395"/>
    <cellStyle name="20% - 輔色2 2 2 9 3 2 3" xfId="6396"/>
    <cellStyle name="20% - 輔色2 2 2 9 3 3" xfId="403"/>
    <cellStyle name="20% - 輔色2 2 2 9 3 3 10" xfId="10878"/>
    <cellStyle name="20% - 輔色2 2 2 9 3 3 10 2" xfId="16902"/>
    <cellStyle name="20% - 輔色2 2 2 9 3 3 10 2 2" xfId="28978"/>
    <cellStyle name="20% - 輔色2 2 2 9 3 3 10 3" xfId="22954"/>
    <cellStyle name="20% - 輔色2 2 2 9 3 3 11" xfId="13890"/>
    <cellStyle name="20% - 輔色2 2 2 9 3 3 11 2" xfId="25966"/>
    <cellStyle name="20% - 輔色2 2 2 9 3 3 12" xfId="19942"/>
    <cellStyle name="20% - 輔色2 2 2 9 3 3 2" xfId="741"/>
    <cellStyle name="20% - 輔色2 2 2 9 3 3 2 2" xfId="1378"/>
    <cellStyle name="20% - 輔色2 2 2 9 3 3 2 2 2" xfId="6390"/>
    <cellStyle name="20% - 輔色2 2 2 9 3 3 2 3" xfId="6392"/>
    <cellStyle name="20% - 輔色2 2 2 9 3 3 3" xfId="1005"/>
    <cellStyle name="20% - 輔色2 2 2 9 3 3 3 2" xfId="2204"/>
    <cellStyle name="20% - 輔色2 2 2 9 3 3 3 2 2" xfId="4205"/>
    <cellStyle name="20% - 輔色2 2 2 9 3 3 3 2 3" xfId="6106"/>
    <cellStyle name="20% - 輔色2 2 2 9 3 3 3 2 3 2" xfId="13390"/>
    <cellStyle name="20% - 輔色2 2 2 9 3 3 3 2 3 2 2" xfId="19414"/>
    <cellStyle name="20% - 輔色2 2 2 9 3 3 3 2 3 2 2 2" xfId="31490"/>
    <cellStyle name="20% - 輔色2 2 2 9 3 3 3 2 3 2 3" xfId="25466"/>
    <cellStyle name="20% - 輔色2 2 2 9 3 3 3 2 3 3" xfId="16402"/>
    <cellStyle name="20% - 輔色2 2 2 9 3 3 3 2 3 3 2" xfId="28478"/>
    <cellStyle name="20% - 輔色2 2 2 9 3 3 3 2 3 4" xfId="22454"/>
    <cellStyle name="20% - 輔色2 2 2 9 3 3 3 2 4" xfId="8273"/>
    <cellStyle name="20% - 輔色2 2 2 9 3 3 3 2 5" xfId="6388"/>
    <cellStyle name="20% - 輔色2 2 2 9 3 3 3 2 6" xfId="11890"/>
    <cellStyle name="20% - 輔色2 2 2 9 3 3 3 2 6 2" xfId="17914"/>
    <cellStyle name="20% - 輔色2 2 2 9 3 3 3 2 6 2 2" xfId="29990"/>
    <cellStyle name="20% - 輔色2 2 2 9 3 3 3 2 6 3" xfId="23966"/>
    <cellStyle name="20% - 輔色2 2 2 9 3 3 3 2 7" xfId="14902"/>
    <cellStyle name="20% - 輔色2 2 2 9 3 3 3 2 7 2" xfId="26978"/>
    <cellStyle name="20% - 輔色2 2 2 9 3 3 3 2 8" xfId="20954"/>
    <cellStyle name="20% - 輔色2 2 2 9 3 3 3 3" xfId="4204"/>
    <cellStyle name="20% - 輔色2 2 2 9 3 3 3 4" xfId="5394"/>
    <cellStyle name="20% - 輔色2 2 2 9 3 3 3 4 2" xfId="12678"/>
    <cellStyle name="20% - 輔色2 2 2 9 3 3 3 4 2 2" xfId="18702"/>
    <cellStyle name="20% - 輔色2 2 2 9 3 3 3 4 2 2 2" xfId="30778"/>
    <cellStyle name="20% - 輔色2 2 2 9 3 3 3 4 2 3" xfId="24754"/>
    <cellStyle name="20% - 輔色2 2 2 9 3 3 3 4 3" xfId="15690"/>
    <cellStyle name="20% - 輔色2 2 2 9 3 3 3 4 3 2" xfId="27766"/>
    <cellStyle name="20% - 輔色2 2 2 9 3 3 3 4 4" xfId="21742"/>
    <cellStyle name="20% - 輔色2 2 2 9 3 3 3 5" xfId="8272"/>
    <cellStyle name="20% - 輔色2 2 2 9 3 3 3 6" xfId="6389"/>
    <cellStyle name="20% - 輔色2 2 2 9 3 3 3 7" xfId="11178"/>
    <cellStyle name="20% - 輔色2 2 2 9 3 3 3 7 2" xfId="17202"/>
    <cellStyle name="20% - 輔色2 2 2 9 3 3 3 7 2 2" xfId="29278"/>
    <cellStyle name="20% - 輔色2 2 2 9 3 3 3 7 3" xfId="23254"/>
    <cellStyle name="20% - 輔色2 2 2 9 3 3 3 8" xfId="14190"/>
    <cellStyle name="20% - 輔色2 2 2 9 3 3 3 8 2" xfId="26266"/>
    <cellStyle name="20% - 輔色2 2 2 9 3 3 3 9" xfId="20242"/>
    <cellStyle name="20% - 輔色2 2 2 9 3 3 4" xfId="1377"/>
    <cellStyle name="20% - 輔色2 2 2 9 3 3 4 2" xfId="2326"/>
    <cellStyle name="20% - 輔色2 2 2 9 3 3 4 2 2" xfId="4206"/>
    <cellStyle name="20% - 輔色2 2 2 9 3 3 4 2 3" xfId="6228"/>
    <cellStyle name="20% - 輔色2 2 2 9 3 3 4 2 3 2" xfId="13512"/>
    <cellStyle name="20% - 輔色2 2 2 9 3 3 4 2 3 2 2" xfId="19536"/>
    <cellStyle name="20% - 輔色2 2 2 9 3 3 4 2 3 2 2 2" xfId="31612"/>
    <cellStyle name="20% - 輔色2 2 2 9 3 3 4 2 3 2 3" xfId="25588"/>
    <cellStyle name="20% - 輔色2 2 2 9 3 3 4 2 3 3" xfId="16524"/>
    <cellStyle name="20% - 輔色2 2 2 9 3 3 4 2 3 3 2" xfId="28600"/>
    <cellStyle name="20% - 輔色2 2 2 9 3 3 4 2 3 4" xfId="22576"/>
    <cellStyle name="20% - 輔色2 2 2 9 3 3 4 2 4" xfId="8275"/>
    <cellStyle name="20% - 輔色2 2 2 9 3 3 4 2 5" xfId="9475"/>
    <cellStyle name="20% - 輔色2 2 2 9 3 3 4 2 6" xfId="12012"/>
    <cellStyle name="20% - 輔色2 2 2 9 3 3 4 2 6 2" xfId="18036"/>
    <cellStyle name="20% - 輔色2 2 2 9 3 3 4 2 6 2 2" xfId="30112"/>
    <cellStyle name="20% - 輔色2 2 2 9 3 3 4 2 6 3" xfId="24088"/>
    <cellStyle name="20% - 輔色2 2 2 9 3 3 4 2 7" xfId="15024"/>
    <cellStyle name="20% - 輔色2 2 2 9 3 3 4 2 7 2" xfId="27100"/>
    <cellStyle name="20% - 輔色2 2 2 9 3 3 4 2 8" xfId="21076"/>
    <cellStyle name="20% - 輔色2 2 2 9 3 3 4 3" xfId="6387"/>
    <cellStyle name="20% - 輔色2 2 2 9 3 3 5" xfId="2788"/>
    <cellStyle name="20% - 輔色2 2 2 9 3 3 5 2" xfId="4207"/>
    <cellStyle name="20% - 輔色2 2 2 9 3 3 5 3" xfId="9476"/>
    <cellStyle name="20% - 輔色2 2 2 9 3 3 6" xfId="2489"/>
    <cellStyle name="20% - 輔色2 2 2 9 3 3 6 2" xfId="4208"/>
    <cellStyle name="20% - 輔色2 2 2 9 3 3 6 3" xfId="9477"/>
    <cellStyle name="20% - 輔色2 2 2 9 3 3 7" xfId="1674"/>
    <cellStyle name="20% - 輔色2 2 2 9 3 3 7 2" xfId="4209"/>
    <cellStyle name="20% - 輔色2 2 2 9 3 3 7 3" xfId="5577"/>
    <cellStyle name="20% - 輔色2 2 2 9 3 3 7 3 2" xfId="12861"/>
    <cellStyle name="20% - 輔色2 2 2 9 3 3 7 3 2 2" xfId="18885"/>
    <cellStyle name="20% - 輔色2 2 2 9 3 3 7 3 2 2 2" xfId="30961"/>
    <cellStyle name="20% - 輔色2 2 2 9 3 3 7 3 2 3" xfId="24937"/>
    <cellStyle name="20% - 輔色2 2 2 9 3 3 7 3 3" xfId="15873"/>
    <cellStyle name="20% - 輔色2 2 2 9 3 3 7 3 3 2" xfId="27949"/>
    <cellStyle name="20% - 輔色2 2 2 9 3 3 7 3 4" xfId="21925"/>
    <cellStyle name="20% - 輔色2 2 2 9 3 3 7 4" xfId="8278"/>
    <cellStyle name="20% - 輔色2 2 2 9 3 3 7 5" xfId="9478"/>
    <cellStyle name="20% - 輔色2 2 2 9 3 3 7 6" xfId="11361"/>
    <cellStyle name="20% - 輔色2 2 2 9 3 3 7 6 2" xfId="17385"/>
    <cellStyle name="20% - 輔色2 2 2 9 3 3 7 6 2 2" xfId="29461"/>
    <cellStyle name="20% - 輔色2 2 2 9 3 3 7 6 3" xfId="23437"/>
    <cellStyle name="20% - 輔色2 2 2 9 3 3 7 7" xfId="14373"/>
    <cellStyle name="20% - 輔色2 2 2 9 3 3 7 7 2" xfId="26449"/>
    <cellStyle name="20% - 輔色2 2 2 9 3 3 7 8" xfId="20425"/>
    <cellStyle name="20% - 輔色2 2 2 9 3 3 8" xfId="5094"/>
    <cellStyle name="20% - 輔色2 2 2 9 3 3 8 2" xfId="12378"/>
    <cellStyle name="20% - 輔色2 2 2 9 3 3 8 2 2" xfId="18402"/>
    <cellStyle name="20% - 輔色2 2 2 9 3 3 8 2 2 2" xfId="30478"/>
    <cellStyle name="20% - 輔色2 2 2 9 3 3 8 2 3" xfId="24454"/>
    <cellStyle name="20% - 輔色2 2 2 9 3 3 8 3" xfId="15390"/>
    <cellStyle name="20% - 輔色2 2 2 9 3 3 8 3 2" xfId="27466"/>
    <cellStyle name="20% - 輔色2 2 2 9 3 3 8 4" xfId="21442"/>
    <cellStyle name="20% - 輔色2 2 2 9 3 3 9" xfId="6393"/>
    <cellStyle name="20% - 輔色2 2 2 9 3 4" xfId="855"/>
    <cellStyle name="20% - 輔色2 2 2 9 3 4 2" xfId="1991"/>
    <cellStyle name="20% - 輔色2 2 2 9 3 4 2 2" xfId="4211"/>
    <cellStyle name="20% - 輔色2 2 2 9 3 4 2 3" xfId="5893"/>
    <cellStyle name="20% - 輔色2 2 2 9 3 4 2 3 2" xfId="13177"/>
    <cellStyle name="20% - 輔色2 2 2 9 3 4 2 3 2 2" xfId="19201"/>
    <cellStyle name="20% - 輔色2 2 2 9 3 4 2 3 2 2 2" xfId="31277"/>
    <cellStyle name="20% - 輔色2 2 2 9 3 4 2 3 2 3" xfId="25253"/>
    <cellStyle name="20% - 輔色2 2 2 9 3 4 2 3 3" xfId="16189"/>
    <cellStyle name="20% - 輔色2 2 2 9 3 4 2 3 3 2" xfId="28265"/>
    <cellStyle name="20% - 輔色2 2 2 9 3 4 2 3 4" xfId="22241"/>
    <cellStyle name="20% - 輔色2 2 2 9 3 4 2 4" xfId="8280"/>
    <cellStyle name="20% - 輔色2 2 2 9 3 4 2 5" xfId="9480"/>
    <cellStyle name="20% - 輔色2 2 2 9 3 4 2 6" xfId="11677"/>
    <cellStyle name="20% - 輔色2 2 2 9 3 4 2 6 2" xfId="17701"/>
    <cellStyle name="20% - 輔色2 2 2 9 3 4 2 6 2 2" xfId="29777"/>
    <cellStyle name="20% - 輔色2 2 2 9 3 4 2 6 3" xfId="23753"/>
    <cellStyle name="20% - 輔色2 2 2 9 3 4 2 7" xfId="14689"/>
    <cellStyle name="20% - 輔色2 2 2 9 3 4 2 7 2" xfId="26765"/>
    <cellStyle name="20% - 輔色2 2 2 9 3 4 2 8" xfId="20741"/>
    <cellStyle name="20% - 輔色2 2 2 9 3 4 3" xfId="4210"/>
    <cellStyle name="20% - 輔色2 2 2 9 3 4 4" xfId="5244"/>
    <cellStyle name="20% - 輔色2 2 2 9 3 4 4 2" xfId="12528"/>
    <cellStyle name="20% - 輔色2 2 2 9 3 4 4 2 2" xfId="18552"/>
    <cellStyle name="20% - 輔色2 2 2 9 3 4 4 2 2 2" xfId="30628"/>
    <cellStyle name="20% - 輔色2 2 2 9 3 4 4 2 3" xfId="24604"/>
    <cellStyle name="20% - 輔色2 2 2 9 3 4 4 3" xfId="15540"/>
    <cellStyle name="20% - 輔色2 2 2 9 3 4 4 3 2" xfId="27616"/>
    <cellStyle name="20% - 輔色2 2 2 9 3 4 4 4" xfId="21592"/>
    <cellStyle name="20% - 輔色2 2 2 9 3 4 5" xfId="8279"/>
    <cellStyle name="20% - 輔色2 2 2 9 3 4 6" xfId="9479"/>
    <cellStyle name="20% - 輔色2 2 2 9 3 4 7" xfId="11028"/>
    <cellStyle name="20% - 輔色2 2 2 9 3 4 7 2" xfId="17052"/>
    <cellStyle name="20% - 輔色2 2 2 9 3 4 7 2 2" xfId="29128"/>
    <cellStyle name="20% - 輔色2 2 2 9 3 4 7 3" xfId="23104"/>
    <cellStyle name="20% - 輔色2 2 2 9 3 4 8" xfId="14040"/>
    <cellStyle name="20% - 輔色2 2 2 9 3 4 8 2" xfId="26116"/>
    <cellStyle name="20% - 輔色2 2 2 9 3 4 9" xfId="20092"/>
    <cellStyle name="20% - 輔色2 2 2 9 3 5" xfId="2385"/>
    <cellStyle name="20% - 輔色2 2 2 9 3 5 2" xfId="4212"/>
    <cellStyle name="20% - 輔色2 2 2 9 3 5 3" xfId="6287"/>
    <cellStyle name="20% - 輔色2 2 2 9 3 5 3 2" xfId="13571"/>
    <cellStyle name="20% - 輔色2 2 2 9 3 5 3 2 2" xfId="19595"/>
    <cellStyle name="20% - 輔色2 2 2 9 3 5 3 2 2 2" xfId="31671"/>
    <cellStyle name="20% - 輔色2 2 2 9 3 5 3 2 3" xfId="25647"/>
    <cellStyle name="20% - 輔色2 2 2 9 3 5 3 3" xfId="16583"/>
    <cellStyle name="20% - 輔色2 2 2 9 3 5 3 3 2" xfId="28659"/>
    <cellStyle name="20% - 輔色2 2 2 9 3 5 3 4" xfId="22635"/>
    <cellStyle name="20% - 輔色2 2 2 9 3 5 4" xfId="8281"/>
    <cellStyle name="20% - 輔色2 2 2 9 3 5 5" xfId="9481"/>
    <cellStyle name="20% - 輔色2 2 2 9 3 5 6" xfId="12071"/>
    <cellStyle name="20% - 輔色2 2 2 9 3 5 6 2" xfId="18095"/>
    <cellStyle name="20% - 輔色2 2 2 9 3 5 6 2 2" xfId="30171"/>
    <cellStyle name="20% - 輔色2 2 2 9 3 5 6 3" xfId="24147"/>
    <cellStyle name="20% - 輔色2 2 2 9 3 5 7" xfId="15083"/>
    <cellStyle name="20% - 輔色2 2 2 9 3 5 7 2" xfId="27159"/>
    <cellStyle name="20% - 輔色2 2 2 9 3 5 8" xfId="21135"/>
    <cellStyle name="20% - 輔色2 2 2 9 3 6" xfId="2786"/>
    <cellStyle name="20% - 輔色2 2 2 9 3 6 2" xfId="4213"/>
    <cellStyle name="20% - 輔色2 2 2 9 3 6 3" xfId="9482"/>
    <cellStyle name="20% - 輔色2 2 2 9 3 7" xfId="2492"/>
    <cellStyle name="20% - 輔色2 2 2 9 3 7 2" xfId="4214"/>
    <cellStyle name="20% - 輔色2 2 2 9 3 7 3" xfId="9483"/>
    <cellStyle name="20% - 輔色2 2 2 9 3 8" xfId="1824"/>
    <cellStyle name="20% - 輔色2 2 2 9 3 8 2" xfId="4215"/>
    <cellStyle name="20% - 輔色2 2 2 9 3 8 3" xfId="5727"/>
    <cellStyle name="20% - 輔色2 2 2 9 3 8 3 2" xfId="13011"/>
    <cellStyle name="20% - 輔色2 2 2 9 3 8 3 2 2" xfId="19035"/>
    <cellStyle name="20% - 輔色2 2 2 9 3 8 3 2 2 2" xfId="31111"/>
    <cellStyle name="20% - 輔色2 2 2 9 3 8 3 2 3" xfId="25087"/>
    <cellStyle name="20% - 輔色2 2 2 9 3 8 3 3" xfId="16023"/>
    <cellStyle name="20% - 輔色2 2 2 9 3 8 3 3 2" xfId="28099"/>
    <cellStyle name="20% - 輔色2 2 2 9 3 8 3 4" xfId="22075"/>
    <cellStyle name="20% - 輔色2 2 2 9 3 8 4" xfId="8284"/>
    <cellStyle name="20% - 輔色2 2 2 9 3 8 5" xfId="9484"/>
    <cellStyle name="20% - 輔色2 2 2 9 3 8 6" xfId="11511"/>
    <cellStyle name="20% - 輔色2 2 2 9 3 8 6 2" xfId="17535"/>
    <cellStyle name="20% - 輔色2 2 2 9 3 8 6 2 2" xfId="29611"/>
    <cellStyle name="20% - 輔色2 2 2 9 3 8 6 3" xfId="23587"/>
    <cellStyle name="20% - 輔色2 2 2 9 3 8 7" xfId="14523"/>
    <cellStyle name="20% - 輔色2 2 2 9 3 8 7 2" xfId="26599"/>
    <cellStyle name="20% - 輔色2 2 2 9 3 8 8" xfId="20575"/>
    <cellStyle name="20% - 輔色2 2 2 9 3 9" xfId="4944"/>
    <cellStyle name="20% - 輔色2 2 2 9 3 9 2" xfId="12228"/>
    <cellStyle name="20% - 輔色2 2 2 9 3 9 2 2" xfId="18252"/>
    <cellStyle name="20% - 輔色2 2 2 9 3 9 2 2 2" xfId="30328"/>
    <cellStyle name="20% - 輔色2 2 2 9 3 9 2 3" xfId="24304"/>
    <cellStyle name="20% - 輔色2 2 2 9 3 9 3" xfId="15240"/>
    <cellStyle name="20% - 輔色2 2 2 9 3 9 3 2" xfId="27316"/>
    <cellStyle name="20% - 輔色2 2 2 9 3 9 4" xfId="21292"/>
    <cellStyle name="20% - 輔色2 2 2 9 4" xfId="194"/>
    <cellStyle name="20% - 輔色2 2 2 9 4 10" xfId="9485"/>
    <cellStyle name="20% - 輔色2 2 2 9 4 11" xfId="10770"/>
    <cellStyle name="20% - 輔色2 2 2 9 4 11 2" xfId="16794"/>
    <cellStyle name="20% - 輔色2 2 2 9 4 11 2 2" xfId="28870"/>
    <cellStyle name="20% - 輔色2 2 2 9 4 11 3" xfId="22846"/>
    <cellStyle name="20% - 輔色2 2 2 9 4 12" xfId="13782"/>
    <cellStyle name="20% - 輔色2 2 2 9 4 12 2" xfId="25858"/>
    <cellStyle name="20% - 輔色2 2 2 9 4 13" xfId="19834"/>
    <cellStyle name="20% - 輔色2 2 2 9 4 2" xfId="307"/>
    <cellStyle name="20% - 輔色2 2 2 9 4 2 2" xfId="619"/>
    <cellStyle name="20% - 輔色2 2 2 9 4 2 2 2" xfId="1379"/>
    <cellStyle name="20% - 輔色2 2 2 9 4 2 2 2 2" xfId="9488"/>
    <cellStyle name="20% - 輔色2 2 2 9 4 2 2 3" xfId="9487"/>
    <cellStyle name="20% - 輔色2 2 2 9 4 2 3" xfId="9486"/>
    <cellStyle name="20% - 輔色2 2 2 9 4 3" xfId="445"/>
    <cellStyle name="20% - 輔色2 2 2 9 4 3 10" xfId="10920"/>
    <cellStyle name="20% - 輔色2 2 2 9 4 3 10 2" xfId="16944"/>
    <cellStyle name="20% - 輔色2 2 2 9 4 3 10 2 2" xfId="29020"/>
    <cellStyle name="20% - 輔色2 2 2 9 4 3 10 3" xfId="22996"/>
    <cellStyle name="20% - 輔色2 2 2 9 4 3 11" xfId="13932"/>
    <cellStyle name="20% - 輔色2 2 2 9 4 3 11 2" xfId="26008"/>
    <cellStyle name="20% - 輔色2 2 2 9 4 3 12" xfId="19984"/>
    <cellStyle name="20% - 輔色2 2 2 9 4 3 2" xfId="742"/>
    <cellStyle name="20% - 輔色2 2 2 9 4 3 2 2" xfId="1381"/>
    <cellStyle name="20% - 輔色2 2 2 9 4 3 2 2 2" xfId="9491"/>
    <cellStyle name="20% - 輔色2 2 2 9 4 3 2 3" xfId="9490"/>
    <cellStyle name="20% - 輔色2 2 2 9 4 3 3" xfId="1047"/>
    <cellStyle name="20% - 輔色2 2 2 9 4 3 3 2" xfId="2246"/>
    <cellStyle name="20% - 輔色2 2 2 9 4 3 3 2 2" xfId="4217"/>
    <cellStyle name="20% - 輔色2 2 2 9 4 3 3 2 3" xfId="6148"/>
    <cellStyle name="20% - 輔色2 2 2 9 4 3 3 2 3 2" xfId="13432"/>
    <cellStyle name="20% - 輔色2 2 2 9 4 3 3 2 3 2 2" xfId="19456"/>
    <cellStyle name="20% - 輔色2 2 2 9 4 3 3 2 3 2 2 2" xfId="31532"/>
    <cellStyle name="20% - 輔色2 2 2 9 4 3 3 2 3 2 3" xfId="25508"/>
    <cellStyle name="20% - 輔色2 2 2 9 4 3 3 2 3 3" xfId="16444"/>
    <cellStyle name="20% - 輔色2 2 2 9 4 3 3 2 3 3 2" xfId="28520"/>
    <cellStyle name="20% - 輔色2 2 2 9 4 3 3 2 3 4" xfId="22496"/>
    <cellStyle name="20% - 輔色2 2 2 9 4 3 3 2 4" xfId="8293"/>
    <cellStyle name="20% - 輔色2 2 2 9 4 3 3 2 5" xfId="9493"/>
    <cellStyle name="20% - 輔色2 2 2 9 4 3 3 2 6" xfId="11932"/>
    <cellStyle name="20% - 輔色2 2 2 9 4 3 3 2 6 2" xfId="17956"/>
    <cellStyle name="20% - 輔色2 2 2 9 4 3 3 2 6 2 2" xfId="30032"/>
    <cellStyle name="20% - 輔色2 2 2 9 4 3 3 2 6 3" xfId="24008"/>
    <cellStyle name="20% - 輔色2 2 2 9 4 3 3 2 7" xfId="14944"/>
    <cellStyle name="20% - 輔色2 2 2 9 4 3 3 2 7 2" xfId="27020"/>
    <cellStyle name="20% - 輔色2 2 2 9 4 3 3 2 8" xfId="20996"/>
    <cellStyle name="20% - 輔色2 2 2 9 4 3 3 3" xfId="4216"/>
    <cellStyle name="20% - 輔色2 2 2 9 4 3 3 4" xfId="5436"/>
    <cellStyle name="20% - 輔色2 2 2 9 4 3 3 4 2" xfId="12720"/>
    <cellStyle name="20% - 輔色2 2 2 9 4 3 3 4 2 2" xfId="18744"/>
    <cellStyle name="20% - 輔色2 2 2 9 4 3 3 4 2 2 2" xfId="30820"/>
    <cellStyle name="20% - 輔色2 2 2 9 4 3 3 4 2 3" xfId="24796"/>
    <cellStyle name="20% - 輔色2 2 2 9 4 3 3 4 3" xfId="15732"/>
    <cellStyle name="20% - 輔色2 2 2 9 4 3 3 4 3 2" xfId="27808"/>
    <cellStyle name="20% - 輔色2 2 2 9 4 3 3 4 4" xfId="21784"/>
    <cellStyle name="20% - 輔色2 2 2 9 4 3 3 5" xfId="8292"/>
    <cellStyle name="20% - 輔色2 2 2 9 4 3 3 6" xfId="9492"/>
    <cellStyle name="20% - 輔色2 2 2 9 4 3 3 7" xfId="11220"/>
    <cellStyle name="20% - 輔色2 2 2 9 4 3 3 7 2" xfId="17244"/>
    <cellStyle name="20% - 輔色2 2 2 9 4 3 3 7 2 2" xfId="29320"/>
    <cellStyle name="20% - 輔色2 2 2 9 4 3 3 7 3" xfId="23296"/>
    <cellStyle name="20% - 輔色2 2 2 9 4 3 3 8" xfId="14232"/>
    <cellStyle name="20% - 輔色2 2 2 9 4 3 3 8 2" xfId="26308"/>
    <cellStyle name="20% - 輔色2 2 2 9 4 3 3 9" xfId="20284"/>
    <cellStyle name="20% - 輔色2 2 2 9 4 3 4" xfId="1380"/>
    <cellStyle name="20% - 輔色2 2 2 9 4 3 4 2" xfId="2314"/>
    <cellStyle name="20% - 輔色2 2 2 9 4 3 4 2 2" xfId="4218"/>
    <cellStyle name="20% - 輔色2 2 2 9 4 3 4 2 3" xfId="6216"/>
    <cellStyle name="20% - 輔色2 2 2 9 4 3 4 2 3 2" xfId="13500"/>
    <cellStyle name="20% - 輔色2 2 2 9 4 3 4 2 3 2 2" xfId="19524"/>
    <cellStyle name="20% - 輔色2 2 2 9 4 3 4 2 3 2 2 2" xfId="31600"/>
    <cellStyle name="20% - 輔色2 2 2 9 4 3 4 2 3 2 3" xfId="25576"/>
    <cellStyle name="20% - 輔色2 2 2 9 4 3 4 2 3 3" xfId="16512"/>
    <cellStyle name="20% - 輔色2 2 2 9 4 3 4 2 3 3 2" xfId="28588"/>
    <cellStyle name="20% - 輔色2 2 2 9 4 3 4 2 3 4" xfId="22564"/>
    <cellStyle name="20% - 輔色2 2 2 9 4 3 4 2 4" xfId="8295"/>
    <cellStyle name="20% - 輔色2 2 2 9 4 3 4 2 5" xfId="9495"/>
    <cellStyle name="20% - 輔色2 2 2 9 4 3 4 2 6" xfId="12000"/>
    <cellStyle name="20% - 輔色2 2 2 9 4 3 4 2 6 2" xfId="18024"/>
    <cellStyle name="20% - 輔色2 2 2 9 4 3 4 2 6 2 2" xfId="30100"/>
    <cellStyle name="20% - 輔色2 2 2 9 4 3 4 2 6 3" xfId="24076"/>
    <cellStyle name="20% - 輔色2 2 2 9 4 3 4 2 7" xfId="15012"/>
    <cellStyle name="20% - 輔色2 2 2 9 4 3 4 2 7 2" xfId="27088"/>
    <cellStyle name="20% - 輔色2 2 2 9 4 3 4 2 8" xfId="21064"/>
    <cellStyle name="20% - 輔色2 2 2 9 4 3 4 3" xfId="9494"/>
    <cellStyle name="20% - 輔色2 2 2 9 4 3 5" xfId="2791"/>
    <cellStyle name="20% - 輔色2 2 2 9 4 3 5 2" xfId="4219"/>
    <cellStyle name="20% - 輔色2 2 2 9 4 3 5 3" xfId="9496"/>
    <cellStyle name="20% - 輔色2 2 2 9 4 3 6" xfId="2976"/>
    <cellStyle name="20% - 輔色2 2 2 9 4 3 6 2" xfId="4220"/>
    <cellStyle name="20% - 輔色2 2 2 9 4 3 6 3" xfId="9497"/>
    <cellStyle name="20% - 輔色2 2 2 9 4 3 7" xfId="1632"/>
    <cellStyle name="20% - 輔色2 2 2 9 4 3 7 2" xfId="4221"/>
    <cellStyle name="20% - 輔色2 2 2 9 4 3 7 3" xfId="5535"/>
    <cellStyle name="20% - 輔色2 2 2 9 4 3 7 3 2" xfId="12819"/>
    <cellStyle name="20% - 輔色2 2 2 9 4 3 7 3 2 2" xfId="18843"/>
    <cellStyle name="20% - 輔色2 2 2 9 4 3 7 3 2 2 2" xfId="30919"/>
    <cellStyle name="20% - 輔色2 2 2 9 4 3 7 3 2 3" xfId="24895"/>
    <cellStyle name="20% - 輔色2 2 2 9 4 3 7 3 3" xfId="15831"/>
    <cellStyle name="20% - 輔色2 2 2 9 4 3 7 3 3 2" xfId="27907"/>
    <cellStyle name="20% - 輔色2 2 2 9 4 3 7 3 4" xfId="21883"/>
    <cellStyle name="20% - 輔色2 2 2 9 4 3 7 4" xfId="8298"/>
    <cellStyle name="20% - 輔色2 2 2 9 4 3 7 5" xfId="9498"/>
    <cellStyle name="20% - 輔色2 2 2 9 4 3 7 6" xfId="11319"/>
    <cellStyle name="20% - 輔色2 2 2 9 4 3 7 6 2" xfId="17343"/>
    <cellStyle name="20% - 輔色2 2 2 9 4 3 7 6 2 2" xfId="29419"/>
    <cellStyle name="20% - 輔色2 2 2 9 4 3 7 6 3" xfId="23395"/>
    <cellStyle name="20% - 輔色2 2 2 9 4 3 7 7" xfId="14331"/>
    <cellStyle name="20% - 輔色2 2 2 9 4 3 7 7 2" xfId="26407"/>
    <cellStyle name="20% - 輔色2 2 2 9 4 3 7 8" xfId="20383"/>
    <cellStyle name="20% - 輔色2 2 2 9 4 3 8" xfId="5136"/>
    <cellStyle name="20% - 輔色2 2 2 9 4 3 8 2" xfId="12420"/>
    <cellStyle name="20% - 輔色2 2 2 9 4 3 8 2 2" xfId="18444"/>
    <cellStyle name="20% - 輔色2 2 2 9 4 3 8 2 2 2" xfId="30520"/>
    <cellStyle name="20% - 輔色2 2 2 9 4 3 8 2 3" xfId="24496"/>
    <cellStyle name="20% - 輔色2 2 2 9 4 3 8 3" xfId="15432"/>
    <cellStyle name="20% - 輔色2 2 2 9 4 3 8 3 2" xfId="27508"/>
    <cellStyle name="20% - 輔色2 2 2 9 4 3 8 4" xfId="21484"/>
    <cellStyle name="20% - 輔色2 2 2 9 4 3 9" xfId="9489"/>
    <cellStyle name="20% - 輔色2 2 2 9 4 4" xfId="897"/>
    <cellStyle name="20% - 輔色2 2 2 9 4 4 2" xfId="2033"/>
    <cellStyle name="20% - 輔色2 2 2 9 4 4 2 2" xfId="4223"/>
    <cellStyle name="20% - 輔色2 2 2 9 4 4 2 3" xfId="5935"/>
    <cellStyle name="20% - 輔色2 2 2 9 4 4 2 3 2" xfId="13219"/>
    <cellStyle name="20% - 輔色2 2 2 9 4 4 2 3 2 2" xfId="19243"/>
    <cellStyle name="20% - 輔色2 2 2 9 4 4 2 3 2 2 2" xfId="31319"/>
    <cellStyle name="20% - 輔色2 2 2 9 4 4 2 3 2 3" xfId="25295"/>
    <cellStyle name="20% - 輔色2 2 2 9 4 4 2 3 3" xfId="16231"/>
    <cellStyle name="20% - 輔色2 2 2 9 4 4 2 3 3 2" xfId="28307"/>
    <cellStyle name="20% - 輔色2 2 2 9 4 4 2 3 4" xfId="22283"/>
    <cellStyle name="20% - 輔色2 2 2 9 4 4 2 4" xfId="8300"/>
    <cellStyle name="20% - 輔色2 2 2 9 4 4 2 5" xfId="9500"/>
    <cellStyle name="20% - 輔色2 2 2 9 4 4 2 6" xfId="11719"/>
    <cellStyle name="20% - 輔色2 2 2 9 4 4 2 6 2" xfId="17743"/>
    <cellStyle name="20% - 輔色2 2 2 9 4 4 2 6 2 2" xfId="29819"/>
    <cellStyle name="20% - 輔色2 2 2 9 4 4 2 6 3" xfId="23795"/>
    <cellStyle name="20% - 輔色2 2 2 9 4 4 2 7" xfId="14731"/>
    <cellStyle name="20% - 輔色2 2 2 9 4 4 2 7 2" xfId="26807"/>
    <cellStyle name="20% - 輔色2 2 2 9 4 4 2 8" xfId="20783"/>
    <cellStyle name="20% - 輔色2 2 2 9 4 4 3" xfId="4222"/>
    <cellStyle name="20% - 輔色2 2 2 9 4 4 4" xfId="5286"/>
    <cellStyle name="20% - 輔色2 2 2 9 4 4 4 2" xfId="12570"/>
    <cellStyle name="20% - 輔色2 2 2 9 4 4 4 2 2" xfId="18594"/>
    <cellStyle name="20% - 輔色2 2 2 9 4 4 4 2 2 2" xfId="30670"/>
    <cellStyle name="20% - 輔色2 2 2 9 4 4 4 2 3" xfId="24646"/>
    <cellStyle name="20% - 輔色2 2 2 9 4 4 4 3" xfId="15582"/>
    <cellStyle name="20% - 輔色2 2 2 9 4 4 4 3 2" xfId="27658"/>
    <cellStyle name="20% - 輔色2 2 2 9 4 4 4 4" xfId="21634"/>
    <cellStyle name="20% - 輔色2 2 2 9 4 4 5" xfId="8299"/>
    <cellStyle name="20% - 輔色2 2 2 9 4 4 6" xfId="9499"/>
    <cellStyle name="20% - 輔色2 2 2 9 4 4 7" xfId="11070"/>
    <cellStyle name="20% - 輔色2 2 2 9 4 4 7 2" xfId="17094"/>
    <cellStyle name="20% - 輔色2 2 2 9 4 4 7 2 2" xfId="29170"/>
    <cellStyle name="20% - 輔色2 2 2 9 4 4 7 3" xfId="23146"/>
    <cellStyle name="20% - 輔色2 2 2 9 4 4 8" xfId="14082"/>
    <cellStyle name="20% - 輔色2 2 2 9 4 4 8 2" xfId="26158"/>
    <cellStyle name="20% - 輔色2 2 2 9 4 4 9" xfId="20134"/>
    <cellStyle name="20% - 輔色2 2 2 9 4 5" xfId="2124"/>
    <cellStyle name="20% - 輔色2 2 2 9 4 5 2" xfId="4224"/>
    <cellStyle name="20% - 輔色2 2 2 9 4 5 3" xfId="6026"/>
    <cellStyle name="20% - 輔色2 2 2 9 4 5 3 2" xfId="13310"/>
    <cellStyle name="20% - 輔色2 2 2 9 4 5 3 2 2" xfId="19334"/>
    <cellStyle name="20% - 輔色2 2 2 9 4 5 3 2 2 2" xfId="31410"/>
    <cellStyle name="20% - 輔色2 2 2 9 4 5 3 2 3" xfId="25386"/>
    <cellStyle name="20% - 輔色2 2 2 9 4 5 3 3" xfId="16322"/>
    <cellStyle name="20% - 輔色2 2 2 9 4 5 3 3 2" xfId="28398"/>
    <cellStyle name="20% - 輔色2 2 2 9 4 5 3 4" xfId="22374"/>
    <cellStyle name="20% - 輔色2 2 2 9 4 5 4" xfId="8301"/>
    <cellStyle name="20% - 輔色2 2 2 9 4 5 5" xfId="9501"/>
    <cellStyle name="20% - 輔色2 2 2 9 4 5 6" xfId="11810"/>
    <cellStyle name="20% - 輔色2 2 2 9 4 5 6 2" xfId="17834"/>
    <cellStyle name="20% - 輔色2 2 2 9 4 5 6 2 2" xfId="29910"/>
    <cellStyle name="20% - 輔色2 2 2 9 4 5 6 3" xfId="23886"/>
    <cellStyle name="20% - 輔色2 2 2 9 4 5 7" xfId="14822"/>
    <cellStyle name="20% - 輔色2 2 2 9 4 5 7 2" xfId="26898"/>
    <cellStyle name="20% - 輔色2 2 2 9 4 5 8" xfId="20874"/>
    <cellStyle name="20% - 輔色2 2 2 9 4 6" xfId="2789"/>
    <cellStyle name="20% - 輔色2 2 2 9 4 6 2" xfId="4225"/>
    <cellStyle name="20% - 輔色2 2 2 9 4 6 3" xfId="9502"/>
    <cellStyle name="20% - 輔色2 2 2 9 4 7" xfId="2487"/>
    <cellStyle name="20% - 輔色2 2 2 9 4 7 2" xfId="4226"/>
    <cellStyle name="20% - 輔色2 2 2 9 4 7 3" xfId="9503"/>
    <cellStyle name="20% - 輔色2 2 2 9 4 8" xfId="1782"/>
    <cellStyle name="20% - 輔色2 2 2 9 4 8 2" xfId="4227"/>
    <cellStyle name="20% - 輔色2 2 2 9 4 8 3" xfId="5685"/>
    <cellStyle name="20% - 輔色2 2 2 9 4 8 3 2" xfId="12969"/>
    <cellStyle name="20% - 輔色2 2 2 9 4 8 3 2 2" xfId="18993"/>
    <cellStyle name="20% - 輔色2 2 2 9 4 8 3 2 2 2" xfId="31069"/>
    <cellStyle name="20% - 輔色2 2 2 9 4 8 3 2 3" xfId="25045"/>
    <cellStyle name="20% - 輔色2 2 2 9 4 8 3 3" xfId="15981"/>
    <cellStyle name="20% - 輔色2 2 2 9 4 8 3 3 2" xfId="28057"/>
    <cellStyle name="20% - 輔色2 2 2 9 4 8 3 4" xfId="22033"/>
    <cellStyle name="20% - 輔色2 2 2 9 4 8 4" xfId="8304"/>
    <cellStyle name="20% - 輔色2 2 2 9 4 8 5" xfId="9504"/>
    <cellStyle name="20% - 輔色2 2 2 9 4 8 6" xfId="11469"/>
    <cellStyle name="20% - 輔色2 2 2 9 4 8 6 2" xfId="17493"/>
    <cellStyle name="20% - 輔色2 2 2 9 4 8 6 2 2" xfId="29569"/>
    <cellStyle name="20% - 輔色2 2 2 9 4 8 6 3" xfId="23545"/>
    <cellStyle name="20% - 輔色2 2 2 9 4 8 7" xfId="14481"/>
    <cellStyle name="20% - 輔色2 2 2 9 4 8 7 2" xfId="26557"/>
    <cellStyle name="20% - 輔色2 2 2 9 4 8 8" xfId="20533"/>
    <cellStyle name="20% - 輔色2 2 2 9 4 9" xfId="4986"/>
    <cellStyle name="20% - 輔色2 2 2 9 4 9 2" xfId="12270"/>
    <cellStyle name="20% - 輔色2 2 2 9 4 9 2 2" xfId="18294"/>
    <cellStyle name="20% - 輔色2 2 2 9 4 9 2 2 2" xfId="30370"/>
    <cellStyle name="20% - 輔色2 2 2 9 4 9 2 3" xfId="24346"/>
    <cellStyle name="20% - 輔色2 2 2 9 4 9 3" xfId="15282"/>
    <cellStyle name="20% - 輔色2 2 2 9 4 9 3 2" xfId="27358"/>
    <cellStyle name="20% - 輔色2 2 2 9 4 9 4" xfId="21334"/>
    <cellStyle name="20% - 輔色2 2 2 9 5" xfId="364"/>
    <cellStyle name="20% - 輔色2 2 2 9 5 10" xfId="10839"/>
    <cellStyle name="20% - 輔色2 2 2 9 5 10 2" xfId="16863"/>
    <cellStyle name="20% - 輔色2 2 2 9 5 10 2 2" xfId="28939"/>
    <cellStyle name="20% - 輔色2 2 2 9 5 10 3" xfId="22915"/>
    <cellStyle name="20% - 輔色2 2 2 9 5 11" xfId="13851"/>
    <cellStyle name="20% - 輔色2 2 2 9 5 11 2" xfId="25927"/>
    <cellStyle name="20% - 輔色2 2 2 9 5 12" xfId="19903"/>
    <cellStyle name="20% - 輔色2 2 2 9 5 2" xfId="617"/>
    <cellStyle name="20% - 輔色2 2 2 9 5 2 2" xfId="1383"/>
    <cellStyle name="20% - 輔色2 2 2 9 5 2 2 2" xfId="9507"/>
    <cellStyle name="20% - 輔色2 2 2 9 5 2 3" xfId="9506"/>
    <cellStyle name="20% - 輔色2 2 2 9 5 3" xfId="966"/>
    <cellStyle name="20% - 輔色2 2 2 9 5 3 2" xfId="2165"/>
    <cellStyle name="20% - 輔色2 2 2 9 5 3 2 2" xfId="4229"/>
    <cellStyle name="20% - 輔色2 2 2 9 5 3 2 3" xfId="6067"/>
    <cellStyle name="20% - 輔色2 2 2 9 5 3 2 3 2" xfId="13351"/>
    <cellStyle name="20% - 輔色2 2 2 9 5 3 2 3 2 2" xfId="19375"/>
    <cellStyle name="20% - 輔色2 2 2 9 5 3 2 3 2 2 2" xfId="31451"/>
    <cellStyle name="20% - 輔色2 2 2 9 5 3 2 3 2 3" xfId="25427"/>
    <cellStyle name="20% - 輔色2 2 2 9 5 3 2 3 3" xfId="16363"/>
    <cellStyle name="20% - 輔色2 2 2 9 5 3 2 3 3 2" xfId="28439"/>
    <cellStyle name="20% - 輔色2 2 2 9 5 3 2 3 4" xfId="22415"/>
    <cellStyle name="20% - 輔色2 2 2 9 5 3 2 4" xfId="8309"/>
    <cellStyle name="20% - 輔色2 2 2 9 5 3 2 5" xfId="9509"/>
    <cellStyle name="20% - 輔色2 2 2 9 5 3 2 6" xfId="11851"/>
    <cellStyle name="20% - 輔色2 2 2 9 5 3 2 6 2" xfId="17875"/>
    <cellStyle name="20% - 輔色2 2 2 9 5 3 2 6 2 2" xfId="29951"/>
    <cellStyle name="20% - 輔色2 2 2 9 5 3 2 6 3" xfId="23927"/>
    <cellStyle name="20% - 輔色2 2 2 9 5 3 2 7" xfId="14863"/>
    <cellStyle name="20% - 輔色2 2 2 9 5 3 2 7 2" xfId="26939"/>
    <cellStyle name="20% - 輔色2 2 2 9 5 3 2 8" xfId="20915"/>
    <cellStyle name="20% - 輔色2 2 2 9 5 3 3" xfId="4228"/>
    <cellStyle name="20% - 輔色2 2 2 9 5 3 4" xfId="5355"/>
    <cellStyle name="20% - 輔色2 2 2 9 5 3 4 2" xfId="12639"/>
    <cellStyle name="20% - 輔色2 2 2 9 5 3 4 2 2" xfId="18663"/>
    <cellStyle name="20% - 輔色2 2 2 9 5 3 4 2 2 2" xfId="30739"/>
    <cellStyle name="20% - 輔色2 2 2 9 5 3 4 2 3" xfId="24715"/>
    <cellStyle name="20% - 輔色2 2 2 9 5 3 4 3" xfId="15651"/>
    <cellStyle name="20% - 輔色2 2 2 9 5 3 4 3 2" xfId="27727"/>
    <cellStyle name="20% - 輔色2 2 2 9 5 3 4 4" xfId="21703"/>
    <cellStyle name="20% - 輔色2 2 2 9 5 3 5" xfId="8308"/>
    <cellStyle name="20% - 輔色2 2 2 9 5 3 6" xfId="9508"/>
    <cellStyle name="20% - 輔色2 2 2 9 5 3 7" xfId="11139"/>
    <cellStyle name="20% - 輔色2 2 2 9 5 3 7 2" xfId="17163"/>
    <cellStyle name="20% - 輔色2 2 2 9 5 3 7 2 2" xfId="29239"/>
    <cellStyle name="20% - 輔色2 2 2 9 5 3 7 3" xfId="23215"/>
    <cellStyle name="20% - 輔色2 2 2 9 5 3 8" xfId="14151"/>
    <cellStyle name="20% - 輔色2 2 2 9 5 3 8 2" xfId="26227"/>
    <cellStyle name="20% - 輔色2 2 2 9 5 3 9" xfId="20203"/>
    <cellStyle name="20% - 輔色2 2 2 9 5 4" xfId="1382"/>
    <cellStyle name="20% - 輔色2 2 2 9 5 4 2" xfId="2340"/>
    <cellStyle name="20% - 輔色2 2 2 9 5 4 2 2" xfId="4230"/>
    <cellStyle name="20% - 輔色2 2 2 9 5 4 2 3" xfId="6242"/>
    <cellStyle name="20% - 輔色2 2 2 9 5 4 2 3 2" xfId="13526"/>
    <cellStyle name="20% - 輔色2 2 2 9 5 4 2 3 2 2" xfId="19550"/>
    <cellStyle name="20% - 輔色2 2 2 9 5 4 2 3 2 2 2" xfId="31626"/>
    <cellStyle name="20% - 輔色2 2 2 9 5 4 2 3 2 3" xfId="25602"/>
    <cellStyle name="20% - 輔色2 2 2 9 5 4 2 3 3" xfId="16538"/>
    <cellStyle name="20% - 輔色2 2 2 9 5 4 2 3 3 2" xfId="28614"/>
    <cellStyle name="20% - 輔色2 2 2 9 5 4 2 3 4" xfId="22590"/>
    <cellStyle name="20% - 輔色2 2 2 9 5 4 2 4" xfId="8311"/>
    <cellStyle name="20% - 輔色2 2 2 9 5 4 2 5" xfId="9511"/>
    <cellStyle name="20% - 輔色2 2 2 9 5 4 2 6" xfId="12026"/>
    <cellStyle name="20% - 輔色2 2 2 9 5 4 2 6 2" xfId="18050"/>
    <cellStyle name="20% - 輔色2 2 2 9 5 4 2 6 2 2" xfId="30126"/>
    <cellStyle name="20% - 輔色2 2 2 9 5 4 2 6 3" xfId="24102"/>
    <cellStyle name="20% - 輔色2 2 2 9 5 4 2 7" xfId="15038"/>
    <cellStyle name="20% - 輔色2 2 2 9 5 4 2 7 2" xfId="27114"/>
    <cellStyle name="20% - 輔色2 2 2 9 5 4 2 8" xfId="21090"/>
    <cellStyle name="20% - 輔色2 2 2 9 5 4 3" xfId="9510"/>
    <cellStyle name="20% - 輔色2 2 2 9 5 5" xfId="2792"/>
    <cellStyle name="20% - 輔色2 2 2 9 5 5 2" xfId="4231"/>
    <cellStyle name="20% - 輔色2 2 2 9 5 5 3" xfId="9512"/>
    <cellStyle name="20% - 輔色2 2 2 9 5 6" xfId="2977"/>
    <cellStyle name="20% - 輔色2 2 2 9 5 6 2" xfId="4232"/>
    <cellStyle name="20% - 輔色2 2 2 9 5 6 3" xfId="9513"/>
    <cellStyle name="20% - 輔色2 2 2 9 5 7" xfId="1713"/>
    <cellStyle name="20% - 輔色2 2 2 9 5 7 2" xfId="4233"/>
    <cellStyle name="20% - 輔色2 2 2 9 5 7 3" xfId="5616"/>
    <cellStyle name="20% - 輔色2 2 2 9 5 7 3 2" xfId="12900"/>
    <cellStyle name="20% - 輔色2 2 2 9 5 7 3 2 2" xfId="18924"/>
    <cellStyle name="20% - 輔色2 2 2 9 5 7 3 2 2 2" xfId="31000"/>
    <cellStyle name="20% - 輔色2 2 2 9 5 7 3 2 3" xfId="24976"/>
    <cellStyle name="20% - 輔色2 2 2 9 5 7 3 3" xfId="15912"/>
    <cellStyle name="20% - 輔色2 2 2 9 5 7 3 3 2" xfId="27988"/>
    <cellStyle name="20% - 輔色2 2 2 9 5 7 3 4" xfId="21964"/>
    <cellStyle name="20% - 輔色2 2 2 9 5 7 4" xfId="8314"/>
    <cellStyle name="20% - 輔色2 2 2 9 5 7 5" xfId="9514"/>
    <cellStyle name="20% - 輔色2 2 2 9 5 7 6" xfId="11400"/>
    <cellStyle name="20% - 輔色2 2 2 9 5 7 6 2" xfId="17424"/>
    <cellStyle name="20% - 輔色2 2 2 9 5 7 6 2 2" xfId="29500"/>
    <cellStyle name="20% - 輔色2 2 2 9 5 7 6 3" xfId="23476"/>
    <cellStyle name="20% - 輔色2 2 2 9 5 7 7" xfId="14412"/>
    <cellStyle name="20% - 輔色2 2 2 9 5 7 7 2" xfId="26488"/>
    <cellStyle name="20% - 輔色2 2 2 9 5 7 8" xfId="20464"/>
    <cellStyle name="20% - 輔色2 2 2 9 5 8" xfId="5055"/>
    <cellStyle name="20% - 輔色2 2 2 9 5 8 2" xfId="12339"/>
    <cellStyle name="20% - 輔色2 2 2 9 5 8 2 2" xfId="18363"/>
    <cellStyle name="20% - 輔色2 2 2 9 5 8 2 2 2" xfId="30439"/>
    <cellStyle name="20% - 輔色2 2 2 9 5 8 2 3" xfId="24415"/>
    <cellStyle name="20% - 輔色2 2 2 9 5 8 3" xfId="15351"/>
    <cellStyle name="20% - 輔色2 2 2 9 5 8 3 2" xfId="27427"/>
    <cellStyle name="20% - 輔色2 2 2 9 5 8 4" xfId="21403"/>
    <cellStyle name="20% - 輔色2 2 2 9 5 9" xfId="9505"/>
    <cellStyle name="20% - 輔色2 2 2 9 6" xfId="740"/>
    <cellStyle name="20% - 輔色2 2 2 9 6 2" xfId="1384"/>
    <cellStyle name="20% - 輔色2 2 2 9 6 2 2" xfId="9516"/>
    <cellStyle name="20% - 輔色2 2 2 9 6 3" xfId="9515"/>
    <cellStyle name="20% - 輔色2 2 2 9 7" xfId="816"/>
    <cellStyle name="20% - 輔色2 2 2 9 7 2" xfId="1907"/>
    <cellStyle name="20% - 輔色2 2 2 9 7 2 2" xfId="4235"/>
    <cellStyle name="20% - 輔色2 2 2 9 7 2 3" xfId="5809"/>
    <cellStyle name="20% - 輔色2 2 2 9 7 2 3 2" xfId="13093"/>
    <cellStyle name="20% - 輔色2 2 2 9 7 2 3 2 2" xfId="19117"/>
    <cellStyle name="20% - 輔色2 2 2 9 7 2 3 2 2 2" xfId="31193"/>
    <cellStyle name="20% - 輔色2 2 2 9 7 2 3 2 3" xfId="25169"/>
    <cellStyle name="20% - 輔色2 2 2 9 7 2 3 3" xfId="16105"/>
    <cellStyle name="20% - 輔色2 2 2 9 7 2 3 3 2" xfId="28181"/>
    <cellStyle name="20% - 輔色2 2 2 9 7 2 3 4" xfId="22157"/>
    <cellStyle name="20% - 輔色2 2 2 9 7 2 4" xfId="8318"/>
    <cellStyle name="20% - 輔色2 2 2 9 7 2 5" xfId="9518"/>
    <cellStyle name="20% - 輔色2 2 2 9 7 2 6" xfId="11593"/>
    <cellStyle name="20% - 輔色2 2 2 9 7 2 6 2" xfId="17617"/>
    <cellStyle name="20% - 輔色2 2 2 9 7 2 6 2 2" xfId="29693"/>
    <cellStyle name="20% - 輔色2 2 2 9 7 2 6 3" xfId="23669"/>
    <cellStyle name="20% - 輔色2 2 2 9 7 2 7" xfId="14605"/>
    <cellStyle name="20% - 輔色2 2 2 9 7 2 7 2" xfId="26681"/>
    <cellStyle name="20% - 輔色2 2 2 9 7 2 8" xfId="20657"/>
    <cellStyle name="20% - 輔色2 2 2 9 7 3" xfId="4234"/>
    <cellStyle name="20% - 輔色2 2 2 9 7 4" xfId="5205"/>
    <cellStyle name="20% - 輔色2 2 2 9 7 4 2" xfId="12489"/>
    <cellStyle name="20% - 輔色2 2 2 9 7 4 2 2" xfId="18513"/>
    <cellStyle name="20% - 輔色2 2 2 9 7 4 2 2 2" xfId="30589"/>
    <cellStyle name="20% - 輔色2 2 2 9 7 4 2 3" xfId="24565"/>
    <cellStyle name="20% - 輔色2 2 2 9 7 4 3" xfId="15501"/>
    <cellStyle name="20% - 輔色2 2 2 9 7 4 3 2" xfId="27577"/>
    <cellStyle name="20% - 輔色2 2 2 9 7 4 4" xfId="21553"/>
    <cellStyle name="20% - 輔色2 2 2 9 7 5" xfId="8317"/>
    <cellStyle name="20% - 輔色2 2 2 9 7 6" xfId="9517"/>
    <cellStyle name="20% - 輔色2 2 2 9 7 7" xfId="10989"/>
    <cellStyle name="20% - 輔色2 2 2 9 7 7 2" xfId="17013"/>
    <cellStyle name="20% - 輔色2 2 2 9 7 7 2 2" xfId="29089"/>
    <cellStyle name="20% - 輔色2 2 2 9 7 7 3" xfId="23065"/>
    <cellStyle name="20% - 輔色2 2 2 9 7 8" xfId="14001"/>
    <cellStyle name="20% - 輔色2 2 2 9 7 8 2" xfId="26077"/>
    <cellStyle name="20% - 輔色2 2 2 9 7 9" xfId="20053"/>
    <cellStyle name="20% - 輔色2 2 2 9 8" xfId="2406"/>
    <cellStyle name="20% - 輔色2 2 2 9 8 2" xfId="4236"/>
    <cellStyle name="20% - 輔色2 2 2 9 8 3" xfId="6308"/>
    <cellStyle name="20% - 輔色2 2 2 9 8 3 2" xfId="13592"/>
    <cellStyle name="20% - 輔色2 2 2 9 8 3 2 2" xfId="19616"/>
    <cellStyle name="20% - 輔色2 2 2 9 8 3 2 2 2" xfId="31692"/>
    <cellStyle name="20% - 輔色2 2 2 9 8 3 2 3" xfId="25668"/>
    <cellStyle name="20% - 輔色2 2 2 9 8 3 3" xfId="16604"/>
    <cellStyle name="20% - 輔色2 2 2 9 8 3 3 2" xfId="28680"/>
    <cellStyle name="20% - 輔色2 2 2 9 8 3 4" xfId="22656"/>
    <cellStyle name="20% - 輔色2 2 2 9 8 4" xfId="8319"/>
    <cellStyle name="20% - 輔色2 2 2 9 8 5" xfId="9519"/>
    <cellStyle name="20% - 輔色2 2 2 9 8 6" xfId="12092"/>
    <cellStyle name="20% - 輔色2 2 2 9 8 6 2" xfId="18116"/>
    <cellStyle name="20% - 輔色2 2 2 9 8 6 2 2" xfId="30192"/>
    <cellStyle name="20% - 輔色2 2 2 9 8 6 3" xfId="24168"/>
    <cellStyle name="20% - 輔色2 2 2 9 8 7" xfId="15104"/>
    <cellStyle name="20% - 輔色2 2 2 9 8 7 2" xfId="27180"/>
    <cellStyle name="20% - 輔色2 2 2 9 8 8" xfId="21156"/>
    <cellStyle name="20% - 輔色2 2 2 9 9" xfId="2784"/>
    <cellStyle name="20% - 輔色2 2 2 9 9 2" xfId="4237"/>
    <cellStyle name="20% - 輔色2 2 2 9 9 3" xfId="9520"/>
    <cellStyle name="20% - 輔色2 2 20" xfId="69"/>
    <cellStyle name="20% - 輔色2 2 20 10" xfId="2978"/>
    <cellStyle name="20% - 輔色2 2 20 10 2" xfId="4238"/>
    <cellStyle name="20% - 輔色2 2 20 10 3" xfId="9522"/>
    <cellStyle name="20% - 輔色2 2 20 11" xfId="1850"/>
    <cellStyle name="20% - 輔色2 2 20 11 2" xfId="4239"/>
    <cellStyle name="20% - 輔色2 2 20 11 3" xfId="5753"/>
    <cellStyle name="20% - 輔色2 2 20 11 3 2" xfId="13037"/>
    <cellStyle name="20% - 輔色2 2 20 11 3 2 2" xfId="19061"/>
    <cellStyle name="20% - 輔色2 2 20 11 3 2 2 2" xfId="31137"/>
    <cellStyle name="20% - 輔色2 2 20 11 3 2 3" xfId="25113"/>
    <cellStyle name="20% - 輔色2 2 20 11 3 3" xfId="16049"/>
    <cellStyle name="20% - 輔色2 2 20 11 3 3 2" xfId="28125"/>
    <cellStyle name="20% - 輔色2 2 20 11 3 4" xfId="22101"/>
    <cellStyle name="20% - 輔色2 2 20 11 4" xfId="8323"/>
    <cellStyle name="20% - 輔色2 2 20 11 5" xfId="9523"/>
    <cellStyle name="20% - 輔色2 2 20 11 6" xfId="11537"/>
    <cellStyle name="20% - 輔色2 2 20 11 6 2" xfId="17561"/>
    <cellStyle name="20% - 輔色2 2 20 11 6 2 2" xfId="29637"/>
    <cellStyle name="20% - 輔色2 2 20 11 6 3" xfId="23613"/>
    <cellStyle name="20% - 輔色2 2 20 11 7" xfId="14549"/>
    <cellStyle name="20% - 輔色2 2 20 11 7 2" xfId="26625"/>
    <cellStyle name="20% - 輔色2 2 20 11 8" xfId="20601"/>
    <cellStyle name="20% - 輔色2 2 20 12" xfId="4918"/>
    <cellStyle name="20% - 輔色2 2 20 12 2" xfId="12202"/>
    <cellStyle name="20% - 輔色2 2 20 12 2 2" xfId="18226"/>
    <cellStyle name="20% - 輔色2 2 20 12 2 2 2" xfId="30302"/>
    <cellStyle name="20% - 輔色2 2 20 12 2 3" xfId="24278"/>
    <cellStyle name="20% - 輔色2 2 20 12 3" xfId="15214"/>
    <cellStyle name="20% - 輔色2 2 20 12 3 2" xfId="27290"/>
    <cellStyle name="20% - 輔色2 2 20 12 4" xfId="21266"/>
    <cellStyle name="20% - 輔色2 2 20 13" xfId="9521"/>
    <cellStyle name="20% - 輔色2 2 20 14" xfId="10687"/>
    <cellStyle name="20% - 輔色2 2 20 14 2" xfId="16720"/>
    <cellStyle name="20% - 輔色2 2 20 14 2 2" xfId="28796"/>
    <cellStyle name="20% - 輔色2 2 20 14 3" xfId="22772"/>
    <cellStyle name="20% - 輔色2 2 20 15" xfId="13714"/>
    <cellStyle name="20% - 輔色2 2 20 15 2" xfId="25790"/>
    <cellStyle name="20% - 輔色2 2 20 16" xfId="19766"/>
    <cellStyle name="20% - 輔色2 2 20 2" xfId="132"/>
    <cellStyle name="20% - 輔色2 2 20 2 2" xfId="9524"/>
    <cellStyle name="20% - 輔色2 2 20 3" xfId="165"/>
    <cellStyle name="20% - 輔色2 2 20 3 10" xfId="9525"/>
    <cellStyle name="20% - 輔色2 2 20 3 11" xfId="10741"/>
    <cellStyle name="20% - 輔色2 2 20 3 11 2" xfId="16765"/>
    <cellStyle name="20% - 輔色2 2 20 3 11 2 2" xfId="28841"/>
    <cellStyle name="20% - 輔色2 2 20 3 11 3" xfId="22817"/>
    <cellStyle name="20% - 輔色2 2 20 3 12" xfId="13753"/>
    <cellStyle name="20% - 輔色2 2 20 3 12 2" xfId="25829"/>
    <cellStyle name="20% - 輔色2 2 20 3 13" xfId="19805"/>
    <cellStyle name="20% - 輔色2 2 20 3 2" xfId="308"/>
    <cellStyle name="20% - 輔色2 2 20 3 2 2" xfId="622"/>
    <cellStyle name="20% - 輔色2 2 20 3 2 2 2" xfId="1385"/>
    <cellStyle name="20% - 輔色2 2 20 3 2 2 2 2" xfId="9528"/>
    <cellStyle name="20% - 輔色2 2 20 3 2 2 3" xfId="9527"/>
    <cellStyle name="20% - 輔色2 2 20 3 2 3" xfId="9526"/>
    <cellStyle name="20% - 輔色2 2 20 3 3" xfId="416"/>
    <cellStyle name="20% - 輔色2 2 20 3 3 10" xfId="10891"/>
    <cellStyle name="20% - 輔色2 2 20 3 3 10 2" xfId="16915"/>
    <cellStyle name="20% - 輔色2 2 20 3 3 10 2 2" xfId="28991"/>
    <cellStyle name="20% - 輔色2 2 20 3 3 10 3" xfId="22967"/>
    <cellStyle name="20% - 輔色2 2 20 3 3 11" xfId="13903"/>
    <cellStyle name="20% - 輔色2 2 20 3 3 11 2" xfId="25979"/>
    <cellStyle name="20% - 輔色2 2 20 3 3 12" xfId="19955"/>
    <cellStyle name="20% - 輔色2 2 20 3 3 2" xfId="744"/>
    <cellStyle name="20% - 輔色2 2 20 3 3 2 2" xfId="1387"/>
    <cellStyle name="20% - 輔色2 2 20 3 3 2 2 2" xfId="9531"/>
    <cellStyle name="20% - 輔色2 2 20 3 3 2 3" xfId="9530"/>
    <cellStyle name="20% - 輔色2 2 20 3 3 3" xfId="1018"/>
    <cellStyle name="20% - 輔色2 2 20 3 3 3 2" xfId="2217"/>
    <cellStyle name="20% - 輔色2 2 20 3 3 3 2 2" xfId="4241"/>
    <cellStyle name="20% - 輔色2 2 20 3 3 3 2 3" xfId="6119"/>
    <cellStyle name="20% - 輔色2 2 20 3 3 3 2 3 2" xfId="13403"/>
    <cellStyle name="20% - 輔色2 2 20 3 3 3 2 3 2 2" xfId="19427"/>
    <cellStyle name="20% - 輔色2 2 20 3 3 3 2 3 2 2 2" xfId="31503"/>
    <cellStyle name="20% - 輔色2 2 20 3 3 3 2 3 2 3" xfId="25479"/>
    <cellStyle name="20% - 輔色2 2 20 3 3 3 2 3 3" xfId="16415"/>
    <cellStyle name="20% - 輔色2 2 20 3 3 3 2 3 3 2" xfId="28491"/>
    <cellStyle name="20% - 輔色2 2 20 3 3 3 2 3 4" xfId="22467"/>
    <cellStyle name="20% - 輔色2 2 20 3 3 3 2 4" xfId="8333"/>
    <cellStyle name="20% - 輔色2 2 20 3 3 3 2 5" xfId="9533"/>
    <cellStyle name="20% - 輔色2 2 20 3 3 3 2 6" xfId="11903"/>
    <cellStyle name="20% - 輔色2 2 20 3 3 3 2 6 2" xfId="17927"/>
    <cellStyle name="20% - 輔色2 2 20 3 3 3 2 6 2 2" xfId="30003"/>
    <cellStyle name="20% - 輔色2 2 20 3 3 3 2 6 3" xfId="23979"/>
    <cellStyle name="20% - 輔色2 2 20 3 3 3 2 7" xfId="14915"/>
    <cellStyle name="20% - 輔色2 2 20 3 3 3 2 7 2" xfId="26991"/>
    <cellStyle name="20% - 輔色2 2 20 3 3 3 2 8" xfId="20967"/>
    <cellStyle name="20% - 輔色2 2 20 3 3 3 3" xfId="4240"/>
    <cellStyle name="20% - 輔色2 2 20 3 3 3 4" xfId="5407"/>
    <cellStyle name="20% - 輔色2 2 20 3 3 3 4 2" xfId="12691"/>
    <cellStyle name="20% - 輔色2 2 20 3 3 3 4 2 2" xfId="18715"/>
    <cellStyle name="20% - 輔色2 2 20 3 3 3 4 2 2 2" xfId="30791"/>
    <cellStyle name="20% - 輔色2 2 20 3 3 3 4 2 3" xfId="24767"/>
    <cellStyle name="20% - 輔色2 2 20 3 3 3 4 3" xfId="15703"/>
    <cellStyle name="20% - 輔色2 2 20 3 3 3 4 3 2" xfId="27779"/>
    <cellStyle name="20% - 輔色2 2 20 3 3 3 4 4" xfId="21755"/>
    <cellStyle name="20% - 輔色2 2 20 3 3 3 5" xfId="8332"/>
    <cellStyle name="20% - 輔色2 2 20 3 3 3 6" xfId="9532"/>
    <cellStyle name="20% - 輔色2 2 20 3 3 3 7" xfId="11191"/>
    <cellStyle name="20% - 輔色2 2 20 3 3 3 7 2" xfId="17215"/>
    <cellStyle name="20% - 輔色2 2 20 3 3 3 7 2 2" xfId="29291"/>
    <cellStyle name="20% - 輔色2 2 20 3 3 3 7 3" xfId="23267"/>
    <cellStyle name="20% - 輔色2 2 20 3 3 3 8" xfId="14203"/>
    <cellStyle name="20% - 輔色2 2 20 3 3 3 8 2" xfId="26279"/>
    <cellStyle name="20% - 輔色2 2 20 3 3 3 9" xfId="20255"/>
    <cellStyle name="20% - 輔色2 2 20 3 3 4" xfId="1386"/>
    <cellStyle name="20% - 輔色2 2 20 3 3 4 2" xfId="2099"/>
    <cellStyle name="20% - 輔色2 2 20 3 3 4 2 2" xfId="4242"/>
    <cellStyle name="20% - 輔色2 2 20 3 3 4 2 3" xfId="6001"/>
    <cellStyle name="20% - 輔色2 2 20 3 3 4 2 3 2" xfId="13285"/>
    <cellStyle name="20% - 輔色2 2 20 3 3 4 2 3 2 2" xfId="19309"/>
    <cellStyle name="20% - 輔色2 2 20 3 3 4 2 3 2 2 2" xfId="31385"/>
    <cellStyle name="20% - 輔色2 2 20 3 3 4 2 3 2 3" xfId="25361"/>
    <cellStyle name="20% - 輔色2 2 20 3 3 4 2 3 3" xfId="16297"/>
    <cellStyle name="20% - 輔色2 2 20 3 3 4 2 3 3 2" xfId="28373"/>
    <cellStyle name="20% - 輔色2 2 20 3 3 4 2 3 4" xfId="22349"/>
    <cellStyle name="20% - 輔色2 2 20 3 3 4 2 4" xfId="8335"/>
    <cellStyle name="20% - 輔色2 2 20 3 3 4 2 5" xfId="9535"/>
    <cellStyle name="20% - 輔色2 2 20 3 3 4 2 6" xfId="11785"/>
    <cellStyle name="20% - 輔色2 2 20 3 3 4 2 6 2" xfId="17809"/>
    <cellStyle name="20% - 輔色2 2 20 3 3 4 2 6 2 2" xfId="29885"/>
    <cellStyle name="20% - 輔色2 2 20 3 3 4 2 6 3" xfId="23861"/>
    <cellStyle name="20% - 輔色2 2 20 3 3 4 2 7" xfId="14797"/>
    <cellStyle name="20% - 輔色2 2 20 3 3 4 2 7 2" xfId="26873"/>
    <cellStyle name="20% - 輔色2 2 20 3 3 4 2 8" xfId="20849"/>
    <cellStyle name="20% - 輔色2 2 20 3 3 4 3" xfId="9534"/>
    <cellStyle name="20% - 輔色2 2 20 3 3 5" xfId="2797"/>
    <cellStyle name="20% - 輔色2 2 20 3 3 5 2" xfId="4243"/>
    <cellStyle name="20% - 輔色2 2 20 3 3 5 3" xfId="9536"/>
    <cellStyle name="20% - 輔色2 2 20 3 3 6" xfId="2980"/>
    <cellStyle name="20% - 輔色2 2 20 3 3 6 2" xfId="4244"/>
    <cellStyle name="20% - 輔色2 2 20 3 3 6 3" xfId="9537"/>
    <cellStyle name="20% - 輔色2 2 20 3 3 7" xfId="1661"/>
    <cellStyle name="20% - 輔色2 2 20 3 3 7 2" xfId="4245"/>
    <cellStyle name="20% - 輔色2 2 20 3 3 7 3" xfId="5564"/>
    <cellStyle name="20% - 輔色2 2 20 3 3 7 3 2" xfId="12848"/>
    <cellStyle name="20% - 輔色2 2 20 3 3 7 3 2 2" xfId="18872"/>
    <cellStyle name="20% - 輔色2 2 20 3 3 7 3 2 2 2" xfId="30948"/>
    <cellStyle name="20% - 輔色2 2 20 3 3 7 3 2 3" xfId="24924"/>
    <cellStyle name="20% - 輔色2 2 20 3 3 7 3 3" xfId="15860"/>
    <cellStyle name="20% - 輔色2 2 20 3 3 7 3 3 2" xfId="27936"/>
    <cellStyle name="20% - 輔色2 2 20 3 3 7 3 4" xfId="21912"/>
    <cellStyle name="20% - 輔色2 2 20 3 3 7 4" xfId="8338"/>
    <cellStyle name="20% - 輔色2 2 20 3 3 7 5" xfId="9538"/>
    <cellStyle name="20% - 輔色2 2 20 3 3 7 6" xfId="11348"/>
    <cellStyle name="20% - 輔色2 2 20 3 3 7 6 2" xfId="17372"/>
    <cellStyle name="20% - 輔色2 2 20 3 3 7 6 2 2" xfId="29448"/>
    <cellStyle name="20% - 輔色2 2 20 3 3 7 6 3" xfId="23424"/>
    <cellStyle name="20% - 輔色2 2 20 3 3 7 7" xfId="14360"/>
    <cellStyle name="20% - 輔色2 2 20 3 3 7 7 2" xfId="26436"/>
    <cellStyle name="20% - 輔色2 2 20 3 3 7 8" xfId="20412"/>
    <cellStyle name="20% - 輔色2 2 20 3 3 8" xfId="5107"/>
    <cellStyle name="20% - 輔色2 2 20 3 3 8 2" xfId="12391"/>
    <cellStyle name="20% - 輔色2 2 20 3 3 8 2 2" xfId="18415"/>
    <cellStyle name="20% - 輔色2 2 20 3 3 8 2 2 2" xfId="30491"/>
    <cellStyle name="20% - 輔色2 2 20 3 3 8 2 3" xfId="24467"/>
    <cellStyle name="20% - 輔色2 2 20 3 3 8 3" xfId="15403"/>
    <cellStyle name="20% - 輔色2 2 20 3 3 8 3 2" xfId="27479"/>
    <cellStyle name="20% - 輔色2 2 20 3 3 8 4" xfId="21455"/>
    <cellStyle name="20% - 輔色2 2 20 3 3 9" xfId="9529"/>
    <cellStyle name="20% - 輔色2 2 20 3 4" xfId="868"/>
    <cellStyle name="20% - 輔色2 2 20 3 4 2" xfId="2004"/>
    <cellStyle name="20% - 輔色2 2 20 3 4 2 2" xfId="4247"/>
    <cellStyle name="20% - 輔色2 2 20 3 4 2 3" xfId="5906"/>
    <cellStyle name="20% - 輔色2 2 20 3 4 2 3 2" xfId="13190"/>
    <cellStyle name="20% - 輔色2 2 20 3 4 2 3 2 2" xfId="19214"/>
    <cellStyle name="20% - 輔色2 2 20 3 4 2 3 2 2 2" xfId="31290"/>
    <cellStyle name="20% - 輔色2 2 20 3 4 2 3 2 3" xfId="25266"/>
    <cellStyle name="20% - 輔色2 2 20 3 4 2 3 3" xfId="16202"/>
    <cellStyle name="20% - 輔色2 2 20 3 4 2 3 3 2" xfId="28278"/>
    <cellStyle name="20% - 輔色2 2 20 3 4 2 3 4" xfId="22254"/>
    <cellStyle name="20% - 輔色2 2 20 3 4 2 4" xfId="8340"/>
    <cellStyle name="20% - 輔色2 2 20 3 4 2 5" xfId="9540"/>
    <cellStyle name="20% - 輔色2 2 20 3 4 2 6" xfId="11690"/>
    <cellStyle name="20% - 輔色2 2 20 3 4 2 6 2" xfId="17714"/>
    <cellStyle name="20% - 輔色2 2 20 3 4 2 6 2 2" xfId="29790"/>
    <cellStyle name="20% - 輔色2 2 20 3 4 2 6 3" xfId="23766"/>
    <cellStyle name="20% - 輔色2 2 20 3 4 2 7" xfId="14702"/>
    <cellStyle name="20% - 輔色2 2 20 3 4 2 7 2" xfId="26778"/>
    <cellStyle name="20% - 輔色2 2 20 3 4 2 8" xfId="20754"/>
    <cellStyle name="20% - 輔色2 2 20 3 4 3" xfId="4246"/>
    <cellStyle name="20% - 輔色2 2 20 3 4 4" xfId="5257"/>
    <cellStyle name="20% - 輔色2 2 20 3 4 4 2" xfId="12541"/>
    <cellStyle name="20% - 輔色2 2 20 3 4 4 2 2" xfId="18565"/>
    <cellStyle name="20% - 輔色2 2 20 3 4 4 2 2 2" xfId="30641"/>
    <cellStyle name="20% - 輔色2 2 20 3 4 4 2 3" xfId="24617"/>
    <cellStyle name="20% - 輔色2 2 20 3 4 4 3" xfId="15553"/>
    <cellStyle name="20% - 輔色2 2 20 3 4 4 3 2" xfId="27629"/>
    <cellStyle name="20% - 輔色2 2 20 3 4 4 4" xfId="21605"/>
    <cellStyle name="20% - 輔色2 2 20 3 4 5" xfId="8339"/>
    <cellStyle name="20% - 輔色2 2 20 3 4 6" xfId="9539"/>
    <cellStyle name="20% - 輔色2 2 20 3 4 7" xfId="11041"/>
    <cellStyle name="20% - 輔色2 2 20 3 4 7 2" xfId="17065"/>
    <cellStyle name="20% - 輔色2 2 20 3 4 7 2 2" xfId="29141"/>
    <cellStyle name="20% - 輔色2 2 20 3 4 7 3" xfId="23117"/>
    <cellStyle name="20% - 輔色2 2 20 3 4 8" xfId="14053"/>
    <cellStyle name="20% - 輔色2 2 20 3 4 8 2" xfId="26129"/>
    <cellStyle name="20% - 輔色2 2 20 3 4 9" xfId="20105"/>
    <cellStyle name="20% - 輔色2 2 20 3 5" xfId="2464"/>
    <cellStyle name="20% - 輔色2 2 20 3 5 2" xfId="4248"/>
    <cellStyle name="20% - 輔色2 2 20 3 5 3" xfId="6366"/>
    <cellStyle name="20% - 輔色2 2 20 3 5 3 2" xfId="13650"/>
    <cellStyle name="20% - 輔色2 2 20 3 5 3 2 2" xfId="19674"/>
    <cellStyle name="20% - 輔色2 2 20 3 5 3 2 2 2" xfId="31750"/>
    <cellStyle name="20% - 輔色2 2 20 3 5 3 2 3" xfId="25726"/>
    <cellStyle name="20% - 輔色2 2 20 3 5 3 3" xfId="16662"/>
    <cellStyle name="20% - 輔色2 2 20 3 5 3 3 2" xfId="28738"/>
    <cellStyle name="20% - 輔色2 2 20 3 5 3 4" xfId="22714"/>
    <cellStyle name="20% - 輔色2 2 20 3 5 4" xfId="8341"/>
    <cellStyle name="20% - 輔色2 2 20 3 5 5" xfId="9541"/>
    <cellStyle name="20% - 輔色2 2 20 3 5 6" xfId="12150"/>
    <cellStyle name="20% - 輔色2 2 20 3 5 6 2" xfId="18174"/>
    <cellStyle name="20% - 輔色2 2 20 3 5 6 2 2" xfId="30250"/>
    <cellStyle name="20% - 輔色2 2 20 3 5 6 3" xfId="24226"/>
    <cellStyle name="20% - 輔色2 2 20 3 5 7" xfId="15162"/>
    <cellStyle name="20% - 輔色2 2 20 3 5 7 2" xfId="27238"/>
    <cellStyle name="20% - 輔色2 2 20 3 5 8" xfId="21214"/>
    <cellStyle name="20% - 輔色2 2 20 3 6" xfId="2795"/>
    <cellStyle name="20% - 輔色2 2 20 3 6 2" xfId="4249"/>
    <cellStyle name="20% - 輔色2 2 20 3 6 3" xfId="9542"/>
    <cellStyle name="20% - 輔色2 2 20 3 7" xfId="2979"/>
    <cellStyle name="20% - 輔色2 2 20 3 7 2" xfId="4250"/>
    <cellStyle name="20% - 輔色2 2 20 3 7 3" xfId="9543"/>
    <cellStyle name="20% - 輔色2 2 20 3 8" xfId="1811"/>
    <cellStyle name="20% - 輔色2 2 20 3 8 2" xfId="4251"/>
    <cellStyle name="20% - 輔色2 2 20 3 8 3" xfId="5714"/>
    <cellStyle name="20% - 輔色2 2 20 3 8 3 2" xfId="12998"/>
    <cellStyle name="20% - 輔色2 2 20 3 8 3 2 2" xfId="19022"/>
    <cellStyle name="20% - 輔色2 2 20 3 8 3 2 2 2" xfId="31098"/>
    <cellStyle name="20% - 輔色2 2 20 3 8 3 2 3" xfId="25074"/>
    <cellStyle name="20% - 輔色2 2 20 3 8 3 3" xfId="16010"/>
    <cellStyle name="20% - 輔色2 2 20 3 8 3 3 2" xfId="28086"/>
    <cellStyle name="20% - 輔色2 2 20 3 8 3 4" xfId="22062"/>
    <cellStyle name="20% - 輔色2 2 20 3 8 4" xfId="8344"/>
    <cellStyle name="20% - 輔色2 2 20 3 8 5" xfId="9544"/>
    <cellStyle name="20% - 輔色2 2 20 3 8 6" xfId="11498"/>
    <cellStyle name="20% - 輔色2 2 20 3 8 6 2" xfId="17522"/>
    <cellStyle name="20% - 輔色2 2 20 3 8 6 2 2" xfId="29598"/>
    <cellStyle name="20% - 輔色2 2 20 3 8 6 3" xfId="23574"/>
    <cellStyle name="20% - 輔色2 2 20 3 8 7" xfId="14510"/>
    <cellStyle name="20% - 輔色2 2 20 3 8 7 2" xfId="26586"/>
    <cellStyle name="20% - 輔色2 2 20 3 8 8" xfId="20562"/>
    <cellStyle name="20% - 輔色2 2 20 3 9" xfId="4957"/>
    <cellStyle name="20% - 輔色2 2 20 3 9 2" xfId="12241"/>
    <cellStyle name="20% - 輔色2 2 20 3 9 2 2" xfId="18265"/>
    <cellStyle name="20% - 輔色2 2 20 3 9 2 2 2" xfId="30341"/>
    <cellStyle name="20% - 輔色2 2 20 3 9 2 3" xfId="24317"/>
    <cellStyle name="20% - 輔色2 2 20 3 9 3" xfId="15253"/>
    <cellStyle name="20% - 輔色2 2 20 3 9 3 2" xfId="27329"/>
    <cellStyle name="20% - 輔色2 2 20 3 9 4" xfId="21305"/>
    <cellStyle name="20% - 輔色2 2 20 4" xfId="226"/>
    <cellStyle name="20% - 輔色2 2 20 4 10" xfId="9545"/>
    <cellStyle name="20% - 輔色2 2 20 4 11" xfId="10802"/>
    <cellStyle name="20% - 輔色2 2 20 4 11 2" xfId="16826"/>
    <cellStyle name="20% - 輔色2 2 20 4 11 2 2" xfId="28902"/>
    <cellStyle name="20% - 輔色2 2 20 4 11 3" xfId="22878"/>
    <cellStyle name="20% - 輔色2 2 20 4 12" xfId="13814"/>
    <cellStyle name="20% - 輔色2 2 20 4 12 2" xfId="25890"/>
    <cellStyle name="20% - 輔色2 2 20 4 13" xfId="19866"/>
    <cellStyle name="20% - 輔色2 2 20 4 2" xfId="309"/>
    <cellStyle name="20% - 輔色2 2 20 4 2 2" xfId="623"/>
    <cellStyle name="20% - 輔色2 2 20 4 2 2 2" xfId="1388"/>
    <cellStyle name="20% - 輔色2 2 20 4 2 2 2 2" xfId="9548"/>
    <cellStyle name="20% - 輔色2 2 20 4 2 2 3" xfId="9547"/>
    <cellStyle name="20% - 輔色2 2 20 4 2 3" xfId="9546"/>
    <cellStyle name="20% - 輔色2 2 20 4 3" xfId="477"/>
    <cellStyle name="20% - 輔色2 2 20 4 3 10" xfId="10952"/>
    <cellStyle name="20% - 輔色2 2 20 4 3 10 2" xfId="16976"/>
    <cellStyle name="20% - 輔色2 2 20 4 3 10 2 2" xfId="29052"/>
    <cellStyle name="20% - 輔色2 2 20 4 3 10 3" xfId="23028"/>
    <cellStyle name="20% - 輔色2 2 20 4 3 11" xfId="13964"/>
    <cellStyle name="20% - 輔色2 2 20 4 3 11 2" xfId="26040"/>
    <cellStyle name="20% - 輔色2 2 20 4 3 12" xfId="20016"/>
    <cellStyle name="20% - 輔色2 2 20 4 3 2" xfId="745"/>
    <cellStyle name="20% - 輔色2 2 20 4 3 2 2" xfId="1390"/>
    <cellStyle name="20% - 輔色2 2 20 4 3 2 2 2" xfId="9551"/>
    <cellStyle name="20% - 輔色2 2 20 4 3 2 3" xfId="9550"/>
    <cellStyle name="20% - 輔色2 2 20 4 3 3" xfId="1079"/>
    <cellStyle name="20% - 輔色2 2 20 4 3 3 2" xfId="2278"/>
    <cellStyle name="20% - 輔色2 2 20 4 3 3 2 2" xfId="4253"/>
    <cellStyle name="20% - 輔色2 2 20 4 3 3 2 3" xfId="6180"/>
    <cellStyle name="20% - 輔色2 2 20 4 3 3 2 3 2" xfId="13464"/>
    <cellStyle name="20% - 輔色2 2 20 4 3 3 2 3 2 2" xfId="19488"/>
    <cellStyle name="20% - 輔色2 2 20 4 3 3 2 3 2 2 2" xfId="31564"/>
    <cellStyle name="20% - 輔色2 2 20 4 3 3 2 3 2 3" xfId="25540"/>
    <cellStyle name="20% - 輔色2 2 20 4 3 3 2 3 3" xfId="16476"/>
    <cellStyle name="20% - 輔色2 2 20 4 3 3 2 3 3 2" xfId="28552"/>
    <cellStyle name="20% - 輔色2 2 20 4 3 3 2 3 4" xfId="22528"/>
    <cellStyle name="20% - 輔色2 2 20 4 3 3 2 4" xfId="8353"/>
    <cellStyle name="20% - 輔色2 2 20 4 3 3 2 5" xfId="9553"/>
    <cellStyle name="20% - 輔色2 2 20 4 3 3 2 6" xfId="11964"/>
    <cellStyle name="20% - 輔色2 2 20 4 3 3 2 6 2" xfId="17988"/>
    <cellStyle name="20% - 輔色2 2 20 4 3 3 2 6 2 2" xfId="30064"/>
    <cellStyle name="20% - 輔色2 2 20 4 3 3 2 6 3" xfId="24040"/>
    <cellStyle name="20% - 輔色2 2 20 4 3 3 2 7" xfId="14976"/>
    <cellStyle name="20% - 輔色2 2 20 4 3 3 2 7 2" xfId="27052"/>
    <cellStyle name="20% - 輔色2 2 20 4 3 3 2 8" xfId="21028"/>
    <cellStyle name="20% - 輔色2 2 20 4 3 3 3" xfId="4252"/>
    <cellStyle name="20% - 輔色2 2 20 4 3 3 4" xfId="5468"/>
    <cellStyle name="20% - 輔色2 2 20 4 3 3 4 2" xfId="12752"/>
    <cellStyle name="20% - 輔色2 2 20 4 3 3 4 2 2" xfId="18776"/>
    <cellStyle name="20% - 輔色2 2 20 4 3 3 4 2 2 2" xfId="30852"/>
    <cellStyle name="20% - 輔色2 2 20 4 3 3 4 2 3" xfId="24828"/>
    <cellStyle name="20% - 輔色2 2 20 4 3 3 4 3" xfId="15764"/>
    <cellStyle name="20% - 輔色2 2 20 4 3 3 4 3 2" xfId="27840"/>
    <cellStyle name="20% - 輔色2 2 20 4 3 3 4 4" xfId="21816"/>
    <cellStyle name="20% - 輔色2 2 20 4 3 3 5" xfId="8352"/>
    <cellStyle name="20% - 輔色2 2 20 4 3 3 6" xfId="9552"/>
    <cellStyle name="20% - 輔色2 2 20 4 3 3 7" xfId="11252"/>
    <cellStyle name="20% - 輔色2 2 20 4 3 3 7 2" xfId="17276"/>
    <cellStyle name="20% - 輔色2 2 20 4 3 3 7 2 2" xfId="29352"/>
    <cellStyle name="20% - 輔色2 2 20 4 3 3 7 3" xfId="23328"/>
    <cellStyle name="20% - 輔色2 2 20 4 3 3 8" xfId="14264"/>
    <cellStyle name="20% - 輔色2 2 20 4 3 3 8 2" xfId="26340"/>
    <cellStyle name="20% - 輔色2 2 20 4 3 3 9" xfId="20316"/>
    <cellStyle name="20% - 輔色2 2 20 4 3 4" xfId="1389"/>
    <cellStyle name="20% - 輔色2 2 20 4 3 4 2" xfId="1948"/>
    <cellStyle name="20% - 輔色2 2 20 4 3 4 2 2" xfId="4254"/>
    <cellStyle name="20% - 輔色2 2 20 4 3 4 2 3" xfId="5850"/>
    <cellStyle name="20% - 輔色2 2 20 4 3 4 2 3 2" xfId="13134"/>
    <cellStyle name="20% - 輔色2 2 20 4 3 4 2 3 2 2" xfId="19158"/>
    <cellStyle name="20% - 輔色2 2 20 4 3 4 2 3 2 2 2" xfId="31234"/>
    <cellStyle name="20% - 輔色2 2 20 4 3 4 2 3 2 3" xfId="25210"/>
    <cellStyle name="20% - 輔色2 2 20 4 3 4 2 3 3" xfId="16146"/>
    <cellStyle name="20% - 輔色2 2 20 4 3 4 2 3 3 2" xfId="28222"/>
    <cellStyle name="20% - 輔色2 2 20 4 3 4 2 3 4" xfId="22198"/>
    <cellStyle name="20% - 輔色2 2 20 4 3 4 2 4" xfId="8355"/>
    <cellStyle name="20% - 輔色2 2 20 4 3 4 2 5" xfId="9555"/>
    <cellStyle name="20% - 輔色2 2 20 4 3 4 2 6" xfId="11634"/>
    <cellStyle name="20% - 輔色2 2 20 4 3 4 2 6 2" xfId="17658"/>
    <cellStyle name="20% - 輔色2 2 20 4 3 4 2 6 2 2" xfId="29734"/>
    <cellStyle name="20% - 輔色2 2 20 4 3 4 2 6 3" xfId="23710"/>
    <cellStyle name="20% - 輔色2 2 20 4 3 4 2 7" xfId="14646"/>
    <cellStyle name="20% - 輔色2 2 20 4 3 4 2 7 2" xfId="26722"/>
    <cellStyle name="20% - 輔色2 2 20 4 3 4 2 8" xfId="20698"/>
    <cellStyle name="20% - 輔色2 2 20 4 3 4 3" xfId="9554"/>
    <cellStyle name="20% - 輔色2 2 20 4 3 5" xfId="2800"/>
    <cellStyle name="20% - 輔色2 2 20 4 3 5 2" xfId="4255"/>
    <cellStyle name="20% - 輔色2 2 20 4 3 5 3" xfId="9556"/>
    <cellStyle name="20% - 輔色2 2 20 4 3 6" xfId="2982"/>
    <cellStyle name="20% - 輔色2 2 20 4 3 6 2" xfId="4256"/>
    <cellStyle name="20% - 輔色2 2 20 4 3 6 3" xfId="9557"/>
    <cellStyle name="20% - 輔色2 2 20 4 3 7" xfId="1600"/>
    <cellStyle name="20% - 輔色2 2 20 4 3 7 2" xfId="4257"/>
    <cellStyle name="20% - 輔色2 2 20 4 3 7 3" xfId="5503"/>
    <cellStyle name="20% - 輔色2 2 20 4 3 7 3 2" xfId="12787"/>
    <cellStyle name="20% - 輔色2 2 20 4 3 7 3 2 2" xfId="18811"/>
    <cellStyle name="20% - 輔色2 2 20 4 3 7 3 2 2 2" xfId="30887"/>
    <cellStyle name="20% - 輔色2 2 20 4 3 7 3 2 3" xfId="24863"/>
    <cellStyle name="20% - 輔色2 2 20 4 3 7 3 3" xfId="15799"/>
    <cellStyle name="20% - 輔色2 2 20 4 3 7 3 3 2" xfId="27875"/>
    <cellStyle name="20% - 輔色2 2 20 4 3 7 3 4" xfId="21851"/>
    <cellStyle name="20% - 輔色2 2 20 4 3 7 4" xfId="8358"/>
    <cellStyle name="20% - 輔色2 2 20 4 3 7 5" xfId="9558"/>
    <cellStyle name="20% - 輔色2 2 20 4 3 7 6" xfId="11287"/>
    <cellStyle name="20% - 輔色2 2 20 4 3 7 6 2" xfId="17311"/>
    <cellStyle name="20% - 輔色2 2 20 4 3 7 6 2 2" xfId="29387"/>
    <cellStyle name="20% - 輔色2 2 20 4 3 7 6 3" xfId="23363"/>
    <cellStyle name="20% - 輔色2 2 20 4 3 7 7" xfId="14299"/>
    <cellStyle name="20% - 輔色2 2 20 4 3 7 7 2" xfId="26375"/>
    <cellStyle name="20% - 輔色2 2 20 4 3 7 8" xfId="20351"/>
    <cellStyle name="20% - 輔色2 2 20 4 3 8" xfId="5168"/>
    <cellStyle name="20% - 輔色2 2 20 4 3 8 2" xfId="12452"/>
    <cellStyle name="20% - 輔色2 2 20 4 3 8 2 2" xfId="18476"/>
    <cellStyle name="20% - 輔色2 2 20 4 3 8 2 2 2" xfId="30552"/>
    <cellStyle name="20% - 輔色2 2 20 4 3 8 2 3" xfId="24528"/>
    <cellStyle name="20% - 輔色2 2 20 4 3 8 3" xfId="15464"/>
    <cellStyle name="20% - 輔色2 2 20 4 3 8 3 2" xfId="27540"/>
    <cellStyle name="20% - 輔色2 2 20 4 3 8 4" xfId="21516"/>
    <cellStyle name="20% - 輔色2 2 20 4 3 9" xfId="9549"/>
    <cellStyle name="20% - 輔色2 2 20 4 4" xfId="929"/>
    <cellStyle name="20% - 輔色2 2 20 4 4 2" xfId="2065"/>
    <cellStyle name="20% - 輔色2 2 20 4 4 2 2" xfId="4259"/>
    <cellStyle name="20% - 輔色2 2 20 4 4 2 3" xfId="5967"/>
    <cellStyle name="20% - 輔色2 2 20 4 4 2 3 2" xfId="13251"/>
    <cellStyle name="20% - 輔色2 2 20 4 4 2 3 2 2" xfId="19275"/>
    <cellStyle name="20% - 輔色2 2 20 4 4 2 3 2 2 2" xfId="31351"/>
    <cellStyle name="20% - 輔色2 2 20 4 4 2 3 2 3" xfId="25327"/>
    <cellStyle name="20% - 輔色2 2 20 4 4 2 3 3" xfId="16263"/>
    <cellStyle name="20% - 輔色2 2 20 4 4 2 3 3 2" xfId="28339"/>
    <cellStyle name="20% - 輔色2 2 20 4 4 2 3 4" xfId="22315"/>
    <cellStyle name="20% - 輔色2 2 20 4 4 2 4" xfId="8360"/>
    <cellStyle name="20% - 輔色2 2 20 4 4 2 5" xfId="9560"/>
    <cellStyle name="20% - 輔色2 2 20 4 4 2 6" xfId="11751"/>
    <cellStyle name="20% - 輔色2 2 20 4 4 2 6 2" xfId="17775"/>
    <cellStyle name="20% - 輔色2 2 20 4 4 2 6 2 2" xfId="29851"/>
    <cellStyle name="20% - 輔色2 2 20 4 4 2 6 3" xfId="23827"/>
    <cellStyle name="20% - 輔色2 2 20 4 4 2 7" xfId="14763"/>
    <cellStyle name="20% - 輔色2 2 20 4 4 2 7 2" xfId="26839"/>
    <cellStyle name="20% - 輔色2 2 20 4 4 2 8" xfId="20815"/>
    <cellStyle name="20% - 輔色2 2 20 4 4 3" xfId="4258"/>
    <cellStyle name="20% - 輔色2 2 20 4 4 4" xfId="5318"/>
    <cellStyle name="20% - 輔色2 2 20 4 4 4 2" xfId="12602"/>
    <cellStyle name="20% - 輔色2 2 20 4 4 4 2 2" xfId="18626"/>
    <cellStyle name="20% - 輔色2 2 20 4 4 4 2 2 2" xfId="30702"/>
    <cellStyle name="20% - 輔色2 2 20 4 4 4 2 3" xfId="24678"/>
    <cellStyle name="20% - 輔色2 2 20 4 4 4 3" xfId="15614"/>
    <cellStyle name="20% - 輔色2 2 20 4 4 4 3 2" xfId="27690"/>
    <cellStyle name="20% - 輔色2 2 20 4 4 4 4" xfId="21666"/>
    <cellStyle name="20% - 輔色2 2 20 4 4 5" xfId="8359"/>
    <cellStyle name="20% - 輔色2 2 20 4 4 6" xfId="9559"/>
    <cellStyle name="20% - 輔色2 2 20 4 4 7" xfId="11102"/>
    <cellStyle name="20% - 輔色2 2 20 4 4 7 2" xfId="17126"/>
    <cellStyle name="20% - 輔色2 2 20 4 4 7 2 2" xfId="29202"/>
    <cellStyle name="20% - 輔色2 2 20 4 4 7 3" xfId="23178"/>
    <cellStyle name="20% - 輔色2 2 20 4 4 8" xfId="14114"/>
    <cellStyle name="20% - 輔色2 2 20 4 4 8 2" xfId="26190"/>
    <cellStyle name="20% - 輔色2 2 20 4 4 9" xfId="20166"/>
    <cellStyle name="20% - 輔色2 2 20 4 5" xfId="2358"/>
    <cellStyle name="20% - 輔色2 2 20 4 5 2" xfId="4260"/>
    <cellStyle name="20% - 輔色2 2 20 4 5 3" xfId="6260"/>
    <cellStyle name="20% - 輔色2 2 20 4 5 3 2" xfId="13544"/>
    <cellStyle name="20% - 輔色2 2 20 4 5 3 2 2" xfId="19568"/>
    <cellStyle name="20% - 輔色2 2 20 4 5 3 2 2 2" xfId="31644"/>
    <cellStyle name="20% - 輔色2 2 20 4 5 3 2 3" xfId="25620"/>
    <cellStyle name="20% - 輔色2 2 20 4 5 3 3" xfId="16556"/>
    <cellStyle name="20% - 輔色2 2 20 4 5 3 3 2" xfId="28632"/>
    <cellStyle name="20% - 輔色2 2 20 4 5 3 4" xfId="22608"/>
    <cellStyle name="20% - 輔色2 2 20 4 5 4" xfId="8361"/>
    <cellStyle name="20% - 輔色2 2 20 4 5 5" xfId="9561"/>
    <cellStyle name="20% - 輔色2 2 20 4 5 6" xfId="12044"/>
    <cellStyle name="20% - 輔色2 2 20 4 5 6 2" xfId="18068"/>
    <cellStyle name="20% - 輔色2 2 20 4 5 6 2 2" xfId="30144"/>
    <cellStyle name="20% - 輔色2 2 20 4 5 6 3" xfId="24120"/>
    <cellStyle name="20% - 輔色2 2 20 4 5 7" xfId="15056"/>
    <cellStyle name="20% - 輔色2 2 20 4 5 7 2" xfId="27132"/>
    <cellStyle name="20% - 輔色2 2 20 4 5 8" xfId="21108"/>
    <cellStyle name="20% - 輔色2 2 20 4 6" xfId="2799"/>
    <cellStyle name="20% - 輔色2 2 20 4 6 2" xfId="4261"/>
    <cellStyle name="20% - 輔色2 2 20 4 6 3" xfId="9562"/>
    <cellStyle name="20% - 輔色2 2 20 4 7" xfId="2981"/>
    <cellStyle name="20% - 輔色2 2 20 4 7 2" xfId="4262"/>
    <cellStyle name="20% - 輔色2 2 20 4 7 3" xfId="9563"/>
    <cellStyle name="20% - 輔色2 2 20 4 8" xfId="1750"/>
    <cellStyle name="20% - 輔色2 2 20 4 8 2" xfId="4263"/>
    <cellStyle name="20% - 輔色2 2 20 4 8 3" xfId="5653"/>
    <cellStyle name="20% - 輔色2 2 20 4 8 3 2" xfId="12937"/>
    <cellStyle name="20% - 輔色2 2 20 4 8 3 2 2" xfId="18961"/>
    <cellStyle name="20% - 輔色2 2 20 4 8 3 2 2 2" xfId="31037"/>
    <cellStyle name="20% - 輔色2 2 20 4 8 3 2 3" xfId="25013"/>
    <cellStyle name="20% - 輔色2 2 20 4 8 3 3" xfId="15949"/>
    <cellStyle name="20% - 輔色2 2 20 4 8 3 3 2" xfId="28025"/>
    <cellStyle name="20% - 輔色2 2 20 4 8 3 4" xfId="22001"/>
    <cellStyle name="20% - 輔色2 2 20 4 8 4" xfId="8364"/>
    <cellStyle name="20% - 輔色2 2 20 4 8 5" xfId="9564"/>
    <cellStyle name="20% - 輔色2 2 20 4 8 6" xfId="11437"/>
    <cellStyle name="20% - 輔色2 2 20 4 8 6 2" xfId="17461"/>
    <cellStyle name="20% - 輔色2 2 20 4 8 6 2 2" xfId="29537"/>
    <cellStyle name="20% - 輔色2 2 20 4 8 6 3" xfId="23513"/>
    <cellStyle name="20% - 輔色2 2 20 4 8 7" xfId="14449"/>
    <cellStyle name="20% - 輔色2 2 20 4 8 7 2" xfId="26525"/>
    <cellStyle name="20% - 輔色2 2 20 4 8 8" xfId="20501"/>
    <cellStyle name="20% - 輔色2 2 20 4 9" xfId="5018"/>
    <cellStyle name="20% - 輔色2 2 20 4 9 2" xfId="12302"/>
    <cellStyle name="20% - 輔色2 2 20 4 9 2 2" xfId="18326"/>
    <cellStyle name="20% - 輔色2 2 20 4 9 2 2 2" xfId="30402"/>
    <cellStyle name="20% - 輔色2 2 20 4 9 2 3" xfId="24378"/>
    <cellStyle name="20% - 輔色2 2 20 4 9 3" xfId="15314"/>
    <cellStyle name="20% - 輔色2 2 20 4 9 3 2" xfId="27390"/>
    <cellStyle name="20% - 輔色2 2 20 4 9 4" xfId="21366"/>
    <cellStyle name="20% - 輔色2 2 20 5" xfId="377"/>
    <cellStyle name="20% - 輔色2 2 20 5 10" xfId="10852"/>
    <cellStyle name="20% - 輔色2 2 20 5 10 2" xfId="16876"/>
    <cellStyle name="20% - 輔色2 2 20 5 10 2 2" xfId="28952"/>
    <cellStyle name="20% - 輔色2 2 20 5 10 3" xfId="22928"/>
    <cellStyle name="20% - 輔色2 2 20 5 11" xfId="13864"/>
    <cellStyle name="20% - 輔色2 2 20 5 11 2" xfId="25940"/>
    <cellStyle name="20% - 輔色2 2 20 5 12" xfId="19916"/>
    <cellStyle name="20% - 輔色2 2 20 5 2" xfId="620"/>
    <cellStyle name="20% - 輔色2 2 20 5 2 2" xfId="1392"/>
    <cellStyle name="20% - 輔色2 2 20 5 2 2 2" xfId="9567"/>
    <cellStyle name="20% - 輔色2 2 20 5 2 3" xfId="9566"/>
    <cellStyle name="20% - 輔色2 2 20 5 3" xfId="979"/>
    <cellStyle name="20% - 輔色2 2 20 5 3 2" xfId="2178"/>
    <cellStyle name="20% - 輔色2 2 20 5 3 2 2" xfId="4265"/>
    <cellStyle name="20% - 輔色2 2 20 5 3 2 3" xfId="6080"/>
    <cellStyle name="20% - 輔色2 2 20 5 3 2 3 2" xfId="13364"/>
    <cellStyle name="20% - 輔色2 2 20 5 3 2 3 2 2" xfId="19388"/>
    <cellStyle name="20% - 輔色2 2 20 5 3 2 3 2 2 2" xfId="31464"/>
    <cellStyle name="20% - 輔色2 2 20 5 3 2 3 2 3" xfId="25440"/>
    <cellStyle name="20% - 輔色2 2 20 5 3 2 3 3" xfId="16376"/>
    <cellStyle name="20% - 輔色2 2 20 5 3 2 3 3 2" xfId="28452"/>
    <cellStyle name="20% - 輔色2 2 20 5 3 2 3 4" xfId="22428"/>
    <cellStyle name="20% - 輔色2 2 20 5 3 2 4" xfId="8369"/>
    <cellStyle name="20% - 輔色2 2 20 5 3 2 5" xfId="9569"/>
    <cellStyle name="20% - 輔色2 2 20 5 3 2 6" xfId="11864"/>
    <cellStyle name="20% - 輔色2 2 20 5 3 2 6 2" xfId="17888"/>
    <cellStyle name="20% - 輔色2 2 20 5 3 2 6 2 2" xfId="29964"/>
    <cellStyle name="20% - 輔色2 2 20 5 3 2 6 3" xfId="23940"/>
    <cellStyle name="20% - 輔色2 2 20 5 3 2 7" xfId="14876"/>
    <cellStyle name="20% - 輔色2 2 20 5 3 2 7 2" xfId="26952"/>
    <cellStyle name="20% - 輔色2 2 20 5 3 2 8" xfId="20928"/>
    <cellStyle name="20% - 輔色2 2 20 5 3 3" xfId="4264"/>
    <cellStyle name="20% - 輔色2 2 20 5 3 4" xfId="5368"/>
    <cellStyle name="20% - 輔色2 2 20 5 3 4 2" xfId="12652"/>
    <cellStyle name="20% - 輔色2 2 20 5 3 4 2 2" xfId="18676"/>
    <cellStyle name="20% - 輔色2 2 20 5 3 4 2 2 2" xfId="30752"/>
    <cellStyle name="20% - 輔色2 2 20 5 3 4 2 3" xfId="24728"/>
    <cellStyle name="20% - 輔色2 2 20 5 3 4 3" xfId="15664"/>
    <cellStyle name="20% - 輔色2 2 20 5 3 4 3 2" xfId="27740"/>
    <cellStyle name="20% - 輔色2 2 20 5 3 4 4" xfId="21716"/>
    <cellStyle name="20% - 輔色2 2 20 5 3 5" xfId="8368"/>
    <cellStyle name="20% - 輔色2 2 20 5 3 6" xfId="9568"/>
    <cellStyle name="20% - 輔色2 2 20 5 3 7" xfId="11152"/>
    <cellStyle name="20% - 輔色2 2 20 5 3 7 2" xfId="17176"/>
    <cellStyle name="20% - 輔色2 2 20 5 3 7 2 2" xfId="29252"/>
    <cellStyle name="20% - 輔色2 2 20 5 3 7 3" xfId="23228"/>
    <cellStyle name="20% - 輔色2 2 20 5 3 8" xfId="14164"/>
    <cellStyle name="20% - 輔色2 2 20 5 3 8 2" xfId="26240"/>
    <cellStyle name="20% - 輔色2 2 20 5 3 9" xfId="20216"/>
    <cellStyle name="20% - 輔色2 2 20 5 4" xfId="1391"/>
    <cellStyle name="20% - 輔色2 2 20 5 4 2" xfId="2108"/>
    <cellStyle name="20% - 輔色2 2 20 5 4 2 2" xfId="4266"/>
    <cellStyle name="20% - 輔色2 2 20 5 4 2 3" xfId="6010"/>
    <cellStyle name="20% - 輔色2 2 20 5 4 2 3 2" xfId="13294"/>
    <cellStyle name="20% - 輔色2 2 20 5 4 2 3 2 2" xfId="19318"/>
    <cellStyle name="20% - 輔色2 2 20 5 4 2 3 2 2 2" xfId="31394"/>
    <cellStyle name="20% - 輔色2 2 20 5 4 2 3 2 3" xfId="25370"/>
    <cellStyle name="20% - 輔色2 2 20 5 4 2 3 3" xfId="16306"/>
    <cellStyle name="20% - 輔色2 2 20 5 4 2 3 3 2" xfId="28382"/>
    <cellStyle name="20% - 輔色2 2 20 5 4 2 3 4" xfId="22358"/>
    <cellStyle name="20% - 輔色2 2 20 5 4 2 4" xfId="8371"/>
    <cellStyle name="20% - 輔色2 2 20 5 4 2 5" xfId="9571"/>
    <cellStyle name="20% - 輔色2 2 20 5 4 2 6" xfId="11794"/>
    <cellStyle name="20% - 輔色2 2 20 5 4 2 6 2" xfId="17818"/>
    <cellStyle name="20% - 輔色2 2 20 5 4 2 6 2 2" xfId="29894"/>
    <cellStyle name="20% - 輔色2 2 20 5 4 2 6 3" xfId="23870"/>
    <cellStyle name="20% - 輔色2 2 20 5 4 2 7" xfId="14806"/>
    <cellStyle name="20% - 輔色2 2 20 5 4 2 7 2" xfId="26882"/>
    <cellStyle name="20% - 輔色2 2 20 5 4 2 8" xfId="20858"/>
    <cellStyle name="20% - 輔色2 2 20 5 4 3" xfId="9570"/>
    <cellStyle name="20% - 輔色2 2 20 5 5" xfId="2802"/>
    <cellStyle name="20% - 輔色2 2 20 5 5 2" xfId="4267"/>
    <cellStyle name="20% - 輔色2 2 20 5 5 3" xfId="9572"/>
    <cellStyle name="20% - 輔色2 2 20 5 6" xfId="2983"/>
    <cellStyle name="20% - 輔色2 2 20 5 6 2" xfId="4268"/>
    <cellStyle name="20% - 輔色2 2 20 5 6 3" xfId="9573"/>
    <cellStyle name="20% - 輔色2 2 20 5 7" xfId="1700"/>
    <cellStyle name="20% - 輔色2 2 20 5 7 2" xfId="4269"/>
    <cellStyle name="20% - 輔色2 2 20 5 7 3" xfId="5603"/>
    <cellStyle name="20% - 輔色2 2 20 5 7 3 2" xfId="12887"/>
    <cellStyle name="20% - 輔色2 2 20 5 7 3 2 2" xfId="18911"/>
    <cellStyle name="20% - 輔色2 2 20 5 7 3 2 2 2" xfId="30987"/>
    <cellStyle name="20% - 輔色2 2 20 5 7 3 2 3" xfId="24963"/>
    <cellStyle name="20% - 輔色2 2 20 5 7 3 3" xfId="15899"/>
    <cellStyle name="20% - 輔色2 2 20 5 7 3 3 2" xfId="27975"/>
    <cellStyle name="20% - 輔色2 2 20 5 7 3 4" xfId="21951"/>
    <cellStyle name="20% - 輔色2 2 20 5 7 4" xfId="8374"/>
    <cellStyle name="20% - 輔色2 2 20 5 7 5" xfId="9574"/>
    <cellStyle name="20% - 輔色2 2 20 5 7 6" xfId="11387"/>
    <cellStyle name="20% - 輔色2 2 20 5 7 6 2" xfId="17411"/>
    <cellStyle name="20% - 輔色2 2 20 5 7 6 2 2" xfId="29487"/>
    <cellStyle name="20% - 輔色2 2 20 5 7 6 3" xfId="23463"/>
    <cellStyle name="20% - 輔色2 2 20 5 7 7" xfId="14399"/>
    <cellStyle name="20% - 輔色2 2 20 5 7 7 2" xfId="26475"/>
    <cellStyle name="20% - 輔色2 2 20 5 7 8" xfId="20451"/>
    <cellStyle name="20% - 輔色2 2 20 5 8" xfId="5068"/>
    <cellStyle name="20% - 輔色2 2 20 5 8 2" xfId="12352"/>
    <cellStyle name="20% - 輔色2 2 20 5 8 2 2" xfId="18376"/>
    <cellStyle name="20% - 輔色2 2 20 5 8 2 2 2" xfId="30452"/>
    <cellStyle name="20% - 輔色2 2 20 5 8 2 3" xfId="24428"/>
    <cellStyle name="20% - 輔色2 2 20 5 8 3" xfId="15364"/>
    <cellStyle name="20% - 輔色2 2 20 5 8 3 2" xfId="27440"/>
    <cellStyle name="20% - 輔色2 2 20 5 8 4" xfId="21416"/>
    <cellStyle name="20% - 輔色2 2 20 5 9" xfId="9565"/>
    <cellStyle name="20% - 輔色2 2 20 6" xfId="743"/>
    <cellStyle name="20% - 輔色2 2 20 6 2" xfId="1393"/>
    <cellStyle name="20% - 輔色2 2 20 6 2 2" xfId="9576"/>
    <cellStyle name="20% - 輔色2 2 20 6 3" xfId="9575"/>
    <cellStyle name="20% - 輔色2 2 20 7" xfId="829"/>
    <cellStyle name="20% - 輔色2 2 20 7 2" xfId="1923"/>
    <cellStyle name="20% - 輔色2 2 20 7 2 2" xfId="4271"/>
    <cellStyle name="20% - 輔色2 2 20 7 2 3" xfId="5825"/>
    <cellStyle name="20% - 輔色2 2 20 7 2 3 2" xfId="13109"/>
    <cellStyle name="20% - 輔色2 2 20 7 2 3 2 2" xfId="19133"/>
    <cellStyle name="20% - 輔色2 2 20 7 2 3 2 2 2" xfId="31209"/>
    <cellStyle name="20% - 輔色2 2 20 7 2 3 2 3" xfId="25185"/>
    <cellStyle name="20% - 輔色2 2 20 7 2 3 3" xfId="16121"/>
    <cellStyle name="20% - 輔色2 2 20 7 2 3 3 2" xfId="28197"/>
    <cellStyle name="20% - 輔色2 2 20 7 2 3 4" xfId="22173"/>
    <cellStyle name="20% - 輔色2 2 20 7 2 4" xfId="8378"/>
    <cellStyle name="20% - 輔色2 2 20 7 2 5" xfId="9578"/>
    <cellStyle name="20% - 輔色2 2 20 7 2 6" xfId="11609"/>
    <cellStyle name="20% - 輔色2 2 20 7 2 6 2" xfId="17633"/>
    <cellStyle name="20% - 輔色2 2 20 7 2 6 2 2" xfId="29709"/>
    <cellStyle name="20% - 輔色2 2 20 7 2 6 3" xfId="23685"/>
    <cellStyle name="20% - 輔色2 2 20 7 2 7" xfId="14621"/>
    <cellStyle name="20% - 輔色2 2 20 7 2 7 2" xfId="26697"/>
    <cellStyle name="20% - 輔色2 2 20 7 2 8" xfId="20673"/>
    <cellStyle name="20% - 輔色2 2 20 7 3" xfId="4270"/>
    <cellStyle name="20% - 輔色2 2 20 7 4" xfId="5218"/>
    <cellStyle name="20% - 輔色2 2 20 7 4 2" xfId="12502"/>
    <cellStyle name="20% - 輔色2 2 20 7 4 2 2" xfId="18526"/>
    <cellStyle name="20% - 輔色2 2 20 7 4 2 2 2" xfId="30602"/>
    <cellStyle name="20% - 輔色2 2 20 7 4 2 3" xfId="24578"/>
    <cellStyle name="20% - 輔色2 2 20 7 4 3" xfId="15514"/>
    <cellStyle name="20% - 輔色2 2 20 7 4 3 2" xfId="27590"/>
    <cellStyle name="20% - 輔色2 2 20 7 4 4" xfId="21566"/>
    <cellStyle name="20% - 輔色2 2 20 7 5" xfId="8377"/>
    <cellStyle name="20% - 輔色2 2 20 7 6" xfId="9577"/>
    <cellStyle name="20% - 輔色2 2 20 7 7" xfId="11002"/>
    <cellStyle name="20% - 輔色2 2 20 7 7 2" xfId="17026"/>
    <cellStyle name="20% - 輔色2 2 20 7 7 2 2" xfId="29102"/>
    <cellStyle name="20% - 輔色2 2 20 7 7 3" xfId="23078"/>
    <cellStyle name="20% - 輔色2 2 20 7 8" xfId="14014"/>
    <cellStyle name="20% - 輔色2 2 20 7 8 2" xfId="26090"/>
    <cellStyle name="20% - 輔色2 2 20 7 9" xfId="20066"/>
    <cellStyle name="20% - 輔色2 2 20 8" xfId="1985"/>
    <cellStyle name="20% - 輔色2 2 20 8 2" xfId="4272"/>
    <cellStyle name="20% - 輔色2 2 20 8 3" xfId="5887"/>
    <cellStyle name="20% - 輔色2 2 20 8 3 2" xfId="13171"/>
    <cellStyle name="20% - 輔色2 2 20 8 3 2 2" xfId="19195"/>
    <cellStyle name="20% - 輔色2 2 20 8 3 2 2 2" xfId="31271"/>
    <cellStyle name="20% - 輔色2 2 20 8 3 2 3" xfId="25247"/>
    <cellStyle name="20% - 輔色2 2 20 8 3 3" xfId="16183"/>
    <cellStyle name="20% - 輔色2 2 20 8 3 3 2" xfId="28259"/>
    <cellStyle name="20% - 輔色2 2 20 8 3 4" xfId="22235"/>
    <cellStyle name="20% - 輔色2 2 20 8 4" xfId="8379"/>
    <cellStyle name="20% - 輔色2 2 20 8 5" xfId="9579"/>
    <cellStyle name="20% - 輔色2 2 20 8 6" xfId="11671"/>
    <cellStyle name="20% - 輔色2 2 20 8 6 2" xfId="17695"/>
    <cellStyle name="20% - 輔色2 2 20 8 6 2 2" xfId="29771"/>
    <cellStyle name="20% - 輔色2 2 20 8 6 3" xfId="23747"/>
    <cellStyle name="20% - 輔色2 2 20 8 7" xfId="14683"/>
    <cellStyle name="20% - 輔色2 2 20 8 7 2" xfId="26759"/>
    <cellStyle name="20% - 輔色2 2 20 8 8" xfId="20735"/>
    <cellStyle name="20% - 輔色2 2 20 9" xfId="2794"/>
    <cellStyle name="20% - 輔色2 2 20 9 2" xfId="4273"/>
    <cellStyle name="20% - 輔色2 2 20 9 3" xfId="9580"/>
    <cellStyle name="20% - 輔色2 2 21" xfId="76"/>
    <cellStyle name="20% - 輔色2 2 21 10" xfId="2984"/>
    <cellStyle name="20% - 輔色2 2 21 10 2" xfId="4274"/>
    <cellStyle name="20% - 輔色2 2 21 10 3" xfId="9582"/>
    <cellStyle name="20% - 輔色2 2 21 11" xfId="1846"/>
    <cellStyle name="20% - 輔色2 2 21 11 2" xfId="4275"/>
    <cellStyle name="20% - 輔色2 2 21 11 3" xfId="5749"/>
    <cellStyle name="20% - 輔色2 2 21 11 3 2" xfId="13033"/>
    <cellStyle name="20% - 輔色2 2 21 11 3 2 2" xfId="19057"/>
    <cellStyle name="20% - 輔色2 2 21 11 3 2 2 2" xfId="31133"/>
    <cellStyle name="20% - 輔色2 2 21 11 3 2 3" xfId="25109"/>
    <cellStyle name="20% - 輔色2 2 21 11 3 3" xfId="16045"/>
    <cellStyle name="20% - 輔色2 2 21 11 3 3 2" xfId="28121"/>
    <cellStyle name="20% - 輔色2 2 21 11 3 4" xfId="22097"/>
    <cellStyle name="20% - 輔色2 2 21 11 4" xfId="8383"/>
    <cellStyle name="20% - 輔色2 2 21 11 5" xfId="9583"/>
    <cellStyle name="20% - 輔色2 2 21 11 6" xfId="11533"/>
    <cellStyle name="20% - 輔色2 2 21 11 6 2" xfId="17557"/>
    <cellStyle name="20% - 輔色2 2 21 11 6 2 2" xfId="29633"/>
    <cellStyle name="20% - 輔色2 2 21 11 6 3" xfId="23609"/>
    <cellStyle name="20% - 輔色2 2 21 11 7" xfId="14545"/>
    <cellStyle name="20% - 輔色2 2 21 11 7 2" xfId="26621"/>
    <cellStyle name="20% - 輔色2 2 21 11 8" xfId="20597"/>
    <cellStyle name="20% - 輔色2 2 21 12" xfId="4922"/>
    <cellStyle name="20% - 輔色2 2 21 12 2" xfId="12206"/>
    <cellStyle name="20% - 輔色2 2 21 12 2 2" xfId="18230"/>
    <cellStyle name="20% - 輔色2 2 21 12 2 2 2" xfId="30306"/>
    <cellStyle name="20% - 輔色2 2 21 12 2 3" xfId="24282"/>
    <cellStyle name="20% - 輔色2 2 21 12 3" xfId="15218"/>
    <cellStyle name="20% - 輔色2 2 21 12 3 2" xfId="27294"/>
    <cellStyle name="20% - 輔色2 2 21 12 4" xfId="21270"/>
    <cellStyle name="20% - 輔色2 2 21 13" xfId="9581"/>
    <cellStyle name="20% - 輔色2 2 21 14" xfId="10697"/>
    <cellStyle name="20% - 輔色2 2 21 14 2" xfId="16726"/>
    <cellStyle name="20% - 輔色2 2 21 14 2 2" xfId="28802"/>
    <cellStyle name="20% - 輔色2 2 21 14 3" xfId="22778"/>
    <cellStyle name="20% - 輔色2 2 21 15" xfId="13718"/>
    <cellStyle name="20% - 輔色2 2 21 15 2" xfId="25794"/>
    <cellStyle name="20% - 輔色2 2 21 16" xfId="19770"/>
    <cellStyle name="20% - 輔色2 2 21 2" xfId="133"/>
    <cellStyle name="20% - 輔色2 2 21 2 2" xfId="9584"/>
    <cellStyle name="20% - 輔色2 2 21 3" xfId="169"/>
    <cellStyle name="20% - 輔色2 2 21 3 10" xfId="9585"/>
    <cellStyle name="20% - 輔色2 2 21 3 11" xfId="10745"/>
    <cellStyle name="20% - 輔色2 2 21 3 11 2" xfId="16769"/>
    <cellStyle name="20% - 輔色2 2 21 3 11 2 2" xfId="28845"/>
    <cellStyle name="20% - 輔色2 2 21 3 11 3" xfId="22821"/>
    <cellStyle name="20% - 輔色2 2 21 3 12" xfId="13757"/>
    <cellStyle name="20% - 輔色2 2 21 3 12 2" xfId="25833"/>
    <cellStyle name="20% - 輔色2 2 21 3 13" xfId="19809"/>
    <cellStyle name="20% - 輔色2 2 21 3 2" xfId="310"/>
    <cellStyle name="20% - 輔色2 2 21 3 2 2" xfId="626"/>
    <cellStyle name="20% - 輔色2 2 21 3 2 2 2" xfId="1394"/>
    <cellStyle name="20% - 輔色2 2 21 3 2 2 2 2" xfId="9588"/>
    <cellStyle name="20% - 輔色2 2 21 3 2 2 3" xfId="9587"/>
    <cellStyle name="20% - 輔色2 2 21 3 2 3" xfId="9586"/>
    <cellStyle name="20% - 輔色2 2 21 3 3" xfId="420"/>
    <cellStyle name="20% - 輔色2 2 21 3 3 10" xfId="10895"/>
    <cellStyle name="20% - 輔色2 2 21 3 3 10 2" xfId="16919"/>
    <cellStyle name="20% - 輔色2 2 21 3 3 10 2 2" xfId="28995"/>
    <cellStyle name="20% - 輔色2 2 21 3 3 10 3" xfId="22971"/>
    <cellStyle name="20% - 輔色2 2 21 3 3 11" xfId="13907"/>
    <cellStyle name="20% - 輔色2 2 21 3 3 11 2" xfId="25983"/>
    <cellStyle name="20% - 輔色2 2 21 3 3 12" xfId="19959"/>
    <cellStyle name="20% - 輔色2 2 21 3 3 2" xfId="747"/>
    <cellStyle name="20% - 輔色2 2 21 3 3 2 2" xfId="1396"/>
    <cellStyle name="20% - 輔色2 2 21 3 3 2 2 2" xfId="9591"/>
    <cellStyle name="20% - 輔色2 2 21 3 3 2 3" xfId="9590"/>
    <cellStyle name="20% - 輔色2 2 21 3 3 3" xfId="1022"/>
    <cellStyle name="20% - 輔色2 2 21 3 3 3 2" xfId="2221"/>
    <cellStyle name="20% - 輔色2 2 21 3 3 3 2 2" xfId="4277"/>
    <cellStyle name="20% - 輔色2 2 21 3 3 3 2 3" xfId="6123"/>
    <cellStyle name="20% - 輔色2 2 21 3 3 3 2 3 2" xfId="13407"/>
    <cellStyle name="20% - 輔色2 2 21 3 3 3 2 3 2 2" xfId="19431"/>
    <cellStyle name="20% - 輔色2 2 21 3 3 3 2 3 2 2 2" xfId="31507"/>
    <cellStyle name="20% - 輔色2 2 21 3 3 3 2 3 2 3" xfId="25483"/>
    <cellStyle name="20% - 輔色2 2 21 3 3 3 2 3 3" xfId="16419"/>
    <cellStyle name="20% - 輔色2 2 21 3 3 3 2 3 3 2" xfId="28495"/>
    <cellStyle name="20% - 輔色2 2 21 3 3 3 2 3 4" xfId="22471"/>
    <cellStyle name="20% - 輔色2 2 21 3 3 3 2 4" xfId="8393"/>
    <cellStyle name="20% - 輔色2 2 21 3 3 3 2 5" xfId="9593"/>
    <cellStyle name="20% - 輔色2 2 21 3 3 3 2 6" xfId="11907"/>
    <cellStyle name="20% - 輔色2 2 21 3 3 3 2 6 2" xfId="17931"/>
    <cellStyle name="20% - 輔色2 2 21 3 3 3 2 6 2 2" xfId="30007"/>
    <cellStyle name="20% - 輔色2 2 21 3 3 3 2 6 3" xfId="23983"/>
    <cellStyle name="20% - 輔色2 2 21 3 3 3 2 7" xfId="14919"/>
    <cellStyle name="20% - 輔色2 2 21 3 3 3 2 7 2" xfId="26995"/>
    <cellStyle name="20% - 輔色2 2 21 3 3 3 2 8" xfId="20971"/>
    <cellStyle name="20% - 輔色2 2 21 3 3 3 3" xfId="4276"/>
    <cellStyle name="20% - 輔色2 2 21 3 3 3 4" xfId="5411"/>
    <cellStyle name="20% - 輔色2 2 21 3 3 3 4 2" xfId="12695"/>
    <cellStyle name="20% - 輔色2 2 21 3 3 3 4 2 2" xfId="18719"/>
    <cellStyle name="20% - 輔色2 2 21 3 3 3 4 2 2 2" xfId="30795"/>
    <cellStyle name="20% - 輔色2 2 21 3 3 3 4 2 3" xfId="24771"/>
    <cellStyle name="20% - 輔色2 2 21 3 3 3 4 3" xfId="15707"/>
    <cellStyle name="20% - 輔色2 2 21 3 3 3 4 3 2" xfId="27783"/>
    <cellStyle name="20% - 輔色2 2 21 3 3 3 4 4" xfId="21759"/>
    <cellStyle name="20% - 輔色2 2 21 3 3 3 5" xfId="8392"/>
    <cellStyle name="20% - 輔色2 2 21 3 3 3 6" xfId="9592"/>
    <cellStyle name="20% - 輔色2 2 21 3 3 3 7" xfId="11195"/>
    <cellStyle name="20% - 輔色2 2 21 3 3 3 7 2" xfId="17219"/>
    <cellStyle name="20% - 輔色2 2 21 3 3 3 7 2 2" xfId="29295"/>
    <cellStyle name="20% - 輔色2 2 21 3 3 3 7 3" xfId="23271"/>
    <cellStyle name="20% - 輔色2 2 21 3 3 3 8" xfId="14207"/>
    <cellStyle name="20% - 輔色2 2 21 3 3 3 8 2" xfId="26283"/>
    <cellStyle name="20% - 輔色2 2 21 3 3 3 9" xfId="20259"/>
    <cellStyle name="20% - 輔色2 2 21 3 3 4" xfId="1395"/>
    <cellStyle name="20% - 輔色2 2 21 3 3 4 2" xfId="2400"/>
    <cellStyle name="20% - 輔色2 2 21 3 3 4 2 2" xfId="4278"/>
    <cellStyle name="20% - 輔色2 2 21 3 3 4 2 3" xfId="6302"/>
    <cellStyle name="20% - 輔色2 2 21 3 3 4 2 3 2" xfId="13586"/>
    <cellStyle name="20% - 輔色2 2 21 3 3 4 2 3 2 2" xfId="19610"/>
    <cellStyle name="20% - 輔色2 2 21 3 3 4 2 3 2 2 2" xfId="31686"/>
    <cellStyle name="20% - 輔色2 2 21 3 3 4 2 3 2 3" xfId="25662"/>
    <cellStyle name="20% - 輔色2 2 21 3 3 4 2 3 3" xfId="16598"/>
    <cellStyle name="20% - 輔色2 2 21 3 3 4 2 3 3 2" xfId="28674"/>
    <cellStyle name="20% - 輔色2 2 21 3 3 4 2 3 4" xfId="22650"/>
    <cellStyle name="20% - 輔色2 2 21 3 3 4 2 4" xfId="8395"/>
    <cellStyle name="20% - 輔色2 2 21 3 3 4 2 5" xfId="9595"/>
    <cellStyle name="20% - 輔色2 2 21 3 3 4 2 6" xfId="12086"/>
    <cellStyle name="20% - 輔色2 2 21 3 3 4 2 6 2" xfId="18110"/>
    <cellStyle name="20% - 輔色2 2 21 3 3 4 2 6 2 2" xfId="30186"/>
    <cellStyle name="20% - 輔色2 2 21 3 3 4 2 6 3" xfId="24162"/>
    <cellStyle name="20% - 輔色2 2 21 3 3 4 2 7" xfId="15098"/>
    <cellStyle name="20% - 輔色2 2 21 3 3 4 2 7 2" xfId="27174"/>
    <cellStyle name="20% - 輔色2 2 21 3 3 4 2 8" xfId="21150"/>
    <cellStyle name="20% - 輔色2 2 21 3 3 4 3" xfId="9594"/>
    <cellStyle name="20% - 輔色2 2 21 3 3 5" xfId="2807"/>
    <cellStyle name="20% - 輔色2 2 21 3 3 5 2" xfId="4279"/>
    <cellStyle name="20% - 輔色2 2 21 3 3 5 3" xfId="9596"/>
    <cellStyle name="20% - 輔色2 2 21 3 3 6" xfId="2986"/>
    <cellStyle name="20% - 輔色2 2 21 3 3 6 2" xfId="4280"/>
    <cellStyle name="20% - 輔色2 2 21 3 3 6 3" xfId="9597"/>
    <cellStyle name="20% - 輔色2 2 21 3 3 7" xfId="1657"/>
    <cellStyle name="20% - 輔色2 2 21 3 3 7 2" xfId="4281"/>
    <cellStyle name="20% - 輔色2 2 21 3 3 7 3" xfId="5560"/>
    <cellStyle name="20% - 輔色2 2 21 3 3 7 3 2" xfId="12844"/>
    <cellStyle name="20% - 輔色2 2 21 3 3 7 3 2 2" xfId="18868"/>
    <cellStyle name="20% - 輔色2 2 21 3 3 7 3 2 2 2" xfId="30944"/>
    <cellStyle name="20% - 輔色2 2 21 3 3 7 3 2 3" xfId="24920"/>
    <cellStyle name="20% - 輔色2 2 21 3 3 7 3 3" xfId="15856"/>
    <cellStyle name="20% - 輔色2 2 21 3 3 7 3 3 2" xfId="27932"/>
    <cellStyle name="20% - 輔色2 2 21 3 3 7 3 4" xfId="21908"/>
    <cellStyle name="20% - 輔色2 2 21 3 3 7 4" xfId="8398"/>
    <cellStyle name="20% - 輔色2 2 21 3 3 7 5" xfId="9598"/>
    <cellStyle name="20% - 輔色2 2 21 3 3 7 6" xfId="11344"/>
    <cellStyle name="20% - 輔色2 2 21 3 3 7 6 2" xfId="17368"/>
    <cellStyle name="20% - 輔色2 2 21 3 3 7 6 2 2" xfId="29444"/>
    <cellStyle name="20% - 輔色2 2 21 3 3 7 6 3" xfId="23420"/>
    <cellStyle name="20% - 輔色2 2 21 3 3 7 7" xfId="14356"/>
    <cellStyle name="20% - 輔色2 2 21 3 3 7 7 2" xfId="26432"/>
    <cellStyle name="20% - 輔色2 2 21 3 3 7 8" xfId="20408"/>
    <cellStyle name="20% - 輔色2 2 21 3 3 8" xfId="5111"/>
    <cellStyle name="20% - 輔色2 2 21 3 3 8 2" xfId="12395"/>
    <cellStyle name="20% - 輔色2 2 21 3 3 8 2 2" xfId="18419"/>
    <cellStyle name="20% - 輔色2 2 21 3 3 8 2 2 2" xfId="30495"/>
    <cellStyle name="20% - 輔色2 2 21 3 3 8 2 3" xfId="24471"/>
    <cellStyle name="20% - 輔色2 2 21 3 3 8 3" xfId="15407"/>
    <cellStyle name="20% - 輔色2 2 21 3 3 8 3 2" xfId="27483"/>
    <cellStyle name="20% - 輔色2 2 21 3 3 8 4" xfId="21459"/>
    <cellStyle name="20% - 輔色2 2 21 3 3 9" xfId="9589"/>
    <cellStyle name="20% - 輔色2 2 21 3 4" xfId="872"/>
    <cellStyle name="20% - 輔色2 2 21 3 4 2" xfId="2008"/>
    <cellStyle name="20% - 輔色2 2 21 3 4 2 2" xfId="4283"/>
    <cellStyle name="20% - 輔色2 2 21 3 4 2 3" xfId="5910"/>
    <cellStyle name="20% - 輔色2 2 21 3 4 2 3 2" xfId="13194"/>
    <cellStyle name="20% - 輔色2 2 21 3 4 2 3 2 2" xfId="19218"/>
    <cellStyle name="20% - 輔色2 2 21 3 4 2 3 2 2 2" xfId="31294"/>
    <cellStyle name="20% - 輔色2 2 21 3 4 2 3 2 3" xfId="25270"/>
    <cellStyle name="20% - 輔色2 2 21 3 4 2 3 3" xfId="16206"/>
    <cellStyle name="20% - 輔色2 2 21 3 4 2 3 3 2" xfId="28282"/>
    <cellStyle name="20% - 輔色2 2 21 3 4 2 3 4" xfId="22258"/>
    <cellStyle name="20% - 輔色2 2 21 3 4 2 4" xfId="8400"/>
    <cellStyle name="20% - 輔色2 2 21 3 4 2 5" xfId="9600"/>
    <cellStyle name="20% - 輔色2 2 21 3 4 2 6" xfId="11694"/>
    <cellStyle name="20% - 輔色2 2 21 3 4 2 6 2" xfId="17718"/>
    <cellStyle name="20% - 輔色2 2 21 3 4 2 6 2 2" xfId="29794"/>
    <cellStyle name="20% - 輔色2 2 21 3 4 2 6 3" xfId="23770"/>
    <cellStyle name="20% - 輔色2 2 21 3 4 2 7" xfId="14706"/>
    <cellStyle name="20% - 輔色2 2 21 3 4 2 7 2" xfId="26782"/>
    <cellStyle name="20% - 輔色2 2 21 3 4 2 8" xfId="20758"/>
    <cellStyle name="20% - 輔色2 2 21 3 4 3" xfId="4282"/>
    <cellStyle name="20% - 輔色2 2 21 3 4 4" xfId="5261"/>
    <cellStyle name="20% - 輔色2 2 21 3 4 4 2" xfId="12545"/>
    <cellStyle name="20% - 輔色2 2 21 3 4 4 2 2" xfId="18569"/>
    <cellStyle name="20% - 輔色2 2 21 3 4 4 2 2 2" xfId="30645"/>
    <cellStyle name="20% - 輔色2 2 21 3 4 4 2 3" xfId="24621"/>
    <cellStyle name="20% - 輔色2 2 21 3 4 4 3" xfId="15557"/>
    <cellStyle name="20% - 輔色2 2 21 3 4 4 3 2" xfId="27633"/>
    <cellStyle name="20% - 輔色2 2 21 3 4 4 4" xfId="21609"/>
    <cellStyle name="20% - 輔色2 2 21 3 4 5" xfId="8399"/>
    <cellStyle name="20% - 輔色2 2 21 3 4 6" xfId="9599"/>
    <cellStyle name="20% - 輔色2 2 21 3 4 7" xfId="11045"/>
    <cellStyle name="20% - 輔色2 2 21 3 4 7 2" xfId="17069"/>
    <cellStyle name="20% - 輔色2 2 21 3 4 7 2 2" xfId="29145"/>
    <cellStyle name="20% - 輔色2 2 21 3 4 7 3" xfId="23121"/>
    <cellStyle name="20% - 輔色2 2 21 3 4 8" xfId="14057"/>
    <cellStyle name="20% - 輔色2 2 21 3 4 8 2" xfId="26133"/>
    <cellStyle name="20% - 輔色2 2 21 3 4 9" xfId="20109"/>
    <cellStyle name="20% - 輔色2 2 21 3 5" xfId="2460"/>
    <cellStyle name="20% - 輔色2 2 21 3 5 2" xfId="4284"/>
    <cellStyle name="20% - 輔色2 2 21 3 5 3" xfId="6362"/>
    <cellStyle name="20% - 輔色2 2 21 3 5 3 2" xfId="13646"/>
    <cellStyle name="20% - 輔色2 2 21 3 5 3 2 2" xfId="19670"/>
    <cellStyle name="20% - 輔色2 2 21 3 5 3 2 2 2" xfId="31746"/>
    <cellStyle name="20% - 輔色2 2 21 3 5 3 2 3" xfId="25722"/>
    <cellStyle name="20% - 輔色2 2 21 3 5 3 3" xfId="16658"/>
    <cellStyle name="20% - 輔色2 2 21 3 5 3 3 2" xfId="28734"/>
    <cellStyle name="20% - 輔色2 2 21 3 5 3 4" xfId="22710"/>
    <cellStyle name="20% - 輔色2 2 21 3 5 4" xfId="8401"/>
    <cellStyle name="20% - 輔色2 2 21 3 5 5" xfId="9601"/>
    <cellStyle name="20% - 輔色2 2 21 3 5 6" xfId="12146"/>
    <cellStyle name="20% - 輔色2 2 21 3 5 6 2" xfId="18170"/>
    <cellStyle name="20% - 輔色2 2 21 3 5 6 2 2" xfId="30246"/>
    <cellStyle name="20% - 輔色2 2 21 3 5 6 3" xfId="24222"/>
    <cellStyle name="20% - 輔色2 2 21 3 5 7" xfId="15158"/>
    <cellStyle name="20% - 輔色2 2 21 3 5 7 2" xfId="27234"/>
    <cellStyle name="20% - 輔色2 2 21 3 5 8" xfId="21210"/>
    <cellStyle name="20% - 輔色2 2 21 3 6" xfId="2805"/>
    <cellStyle name="20% - 輔色2 2 21 3 6 2" xfId="4285"/>
    <cellStyle name="20% - 輔色2 2 21 3 6 3" xfId="9602"/>
    <cellStyle name="20% - 輔色2 2 21 3 7" xfId="2985"/>
    <cellStyle name="20% - 輔色2 2 21 3 7 2" xfId="4286"/>
    <cellStyle name="20% - 輔色2 2 21 3 7 3" xfId="9603"/>
    <cellStyle name="20% - 輔色2 2 21 3 8" xfId="1807"/>
    <cellStyle name="20% - 輔色2 2 21 3 8 2" xfId="4287"/>
    <cellStyle name="20% - 輔色2 2 21 3 8 3" xfId="5710"/>
    <cellStyle name="20% - 輔色2 2 21 3 8 3 2" xfId="12994"/>
    <cellStyle name="20% - 輔色2 2 21 3 8 3 2 2" xfId="19018"/>
    <cellStyle name="20% - 輔色2 2 21 3 8 3 2 2 2" xfId="31094"/>
    <cellStyle name="20% - 輔色2 2 21 3 8 3 2 3" xfId="25070"/>
    <cellStyle name="20% - 輔色2 2 21 3 8 3 3" xfId="16006"/>
    <cellStyle name="20% - 輔色2 2 21 3 8 3 3 2" xfId="28082"/>
    <cellStyle name="20% - 輔色2 2 21 3 8 3 4" xfId="22058"/>
    <cellStyle name="20% - 輔色2 2 21 3 8 4" xfId="8404"/>
    <cellStyle name="20% - 輔色2 2 21 3 8 5" xfId="9604"/>
    <cellStyle name="20% - 輔色2 2 21 3 8 6" xfId="11494"/>
    <cellStyle name="20% - 輔色2 2 21 3 8 6 2" xfId="17518"/>
    <cellStyle name="20% - 輔色2 2 21 3 8 6 2 2" xfId="29594"/>
    <cellStyle name="20% - 輔色2 2 21 3 8 6 3" xfId="23570"/>
    <cellStyle name="20% - 輔色2 2 21 3 8 7" xfId="14506"/>
    <cellStyle name="20% - 輔色2 2 21 3 8 7 2" xfId="26582"/>
    <cellStyle name="20% - 輔色2 2 21 3 8 8" xfId="20558"/>
    <cellStyle name="20% - 輔色2 2 21 3 9" xfId="4961"/>
    <cellStyle name="20% - 輔色2 2 21 3 9 2" xfId="12245"/>
    <cellStyle name="20% - 輔色2 2 21 3 9 2 2" xfId="18269"/>
    <cellStyle name="20% - 輔色2 2 21 3 9 2 2 2" xfId="30345"/>
    <cellStyle name="20% - 輔色2 2 21 3 9 2 3" xfId="24321"/>
    <cellStyle name="20% - 輔色2 2 21 3 9 3" xfId="15257"/>
    <cellStyle name="20% - 輔色2 2 21 3 9 3 2" xfId="27333"/>
    <cellStyle name="20% - 輔色2 2 21 3 9 4" xfId="21309"/>
    <cellStyle name="20% - 輔色2 2 21 4" xfId="230"/>
    <cellStyle name="20% - 輔色2 2 21 4 10" xfId="9605"/>
    <cellStyle name="20% - 輔色2 2 21 4 11" xfId="10806"/>
    <cellStyle name="20% - 輔色2 2 21 4 11 2" xfId="16830"/>
    <cellStyle name="20% - 輔色2 2 21 4 11 2 2" xfId="28906"/>
    <cellStyle name="20% - 輔色2 2 21 4 11 3" xfId="22882"/>
    <cellStyle name="20% - 輔色2 2 21 4 12" xfId="13818"/>
    <cellStyle name="20% - 輔色2 2 21 4 12 2" xfId="25894"/>
    <cellStyle name="20% - 輔色2 2 21 4 13" xfId="19870"/>
    <cellStyle name="20% - 輔色2 2 21 4 2" xfId="311"/>
    <cellStyle name="20% - 輔色2 2 21 4 2 2" xfId="627"/>
    <cellStyle name="20% - 輔色2 2 21 4 2 2 2" xfId="1397"/>
    <cellStyle name="20% - 輔色2 2 21 4 2 2 2 2" xfId="9608"/>
    <cellStyle name="20% - 輔色2 2 21 4 2 2 3" xfId="9607"/>
    <cellStyle name="20% - 輔色2 2 21 4 2 3" xfId="9606"/>
    <cellStyle name="20% - 輔色2 2 21 4 3" xfId="481"/>
    <cellStyle name="20% - 輔色2 2 21 4 3 10" xfId="10956"/>
    <cellStyle name="20% - 輔色2 2 21 4 3 10 2" xfId="16980"/>
    <cellStyle name="20% - 輔色2 2 21 4 3 10 2 2" xfId="29056"/>
    <cellStyle name="20% - 輔色2 2 21 4 3 10 3" xfId="23032"/>
    <cellStyle name="20% - 輔色2 2 21 4 3 11" xfId="13968"/>
    <cellStyle name="20% - 輔色2 2 21 4 3 11 2" xfId="26044"/>
    <cellStyle name="20% - 輔色2 2 21 4 3 12" xfId="20020"/>
    <cellStyle name="20% - 輔色2 2 21 4 3 2" xfId="748"/>
    <cellStyle name="20% - 輔色2 2 21 4 3 2 2" xfId="1399"/>
    <cellStyle name="20% - 輔色2 2 21 4 3 2 2 2" xfId="9611"/>
    <cellStyle name="20% - 輔色2 2 21 4 3 2 3" xfId="9610"/>
    <cellStyle name="20% - 輔色2 2 21 4 3 3" xfId="1083"/>
    <cellStyle name="20% - 輔色2 2 21 4 3 3 2" xfId="2282"/>
    <cellStyle name="20% - 輔色2 2 21 4 3 3 2 2" xfId="4289"/>
    <cellStyle name="20% - 輔色2 2 21 4 3 3 2 3" xfId="6184"/>
    <cellStyle name="20% - 輔色2 2 21 4 3 3 2 3 2" xfId="13468"/>
    <cellStyle name="20% - 輔色2 2 21 4 3 3 2 3 2 2" xfId="19492"/>
    <cellStyle name="20% - 輔色2 2 21 4 3 3 2 3 2 2 2" xfId="31568"/>
    <cellStyle name="20% - 輔色2 2 21 4 3 3 2 3 2 3" xfId="25544"/>
    <cellStyle name="20% - 輔色2 2 21 4 3 3 2 3 3" xfId="16480"/>
    <cellStyle name="20% - 輔色2 2 21 4 3 3 2 3 3 2" xfId="28556"/>
    <cellStyle name="20% - 輔色2 2 21 4 3 3 2 3 4" xfId="22532"/>
    <cellStyle name="20% - 輔色2 2 21 4 3 3 2 4" xfId="8413"/>
    <cellStyle name="20% - 輔色2 2 21 4 3 3 2 5" xfId="9613"/>
    <cellStyle name="20% - 輔色2 2 21 4 3 3 2 6" xfId="11968"/>
    <cellStyle name="20% - 輔色2 2 21 4 3 3 2 6 2" xfId="17992"/>
    <cellStyle name="20% - 輔色2 2 21 4 3 3 2 6 2 2" xfId="30068"/>
    <cellStyle name="20% - 輔色2 2 21 4 3 3 2 6 3" xfId="24044"/>
    <cellStyle name="20% - 輔色2 2 21 4 3 3 2 7" xfId="14980"/>
    <cellStyle name="20% - 輔色2 2 21 4 3 3 2 7 2" xfId="27056"/>
    <cellStyle name="20% - 輔色2 2 21 4 3 3 2 8" xfId="21032"/>
    <cellStyle name="20% - 輔色2 2 21 4 3 3 3" xfId="4288"/>
    <cellStyle name="20% - 輔色2 2 21 4 3 3 4" xfId="5472"/>
    <cellStyle name="20% - 輔色2 2 21 4 3 3 4 2" xfId="12756"/>
    <cellStyle name="20% - 輔色2 2 21 4 3 3 4 2 2" xfId="18780"/>
    <cellStyle name="20% - 輔色2 2 21 4 3 3 4 2 2 2" xfId="30856"/>
    <cellStyle name="20% - 輔色2 2 21 4 3 3 4 2 3" xfId="24832"/>
    <cellStyle name="20% - 輔色2 2 21 4 3 3 4 3" xfId="15768"/>
    <cellStyle name="20% - 輔色2 2 21 4 3 3 4 3 2" xfId="27844"/>
    <cellStyle name="20% - 輔色2 2 21 4 3 3 4 4" xfId="21820"/>
    <cellStyle name="20% - 輔色2 2 21 4 3 3 5" xfId="8412"/>
    <cellStyle name="20% - 輔色2 2 21 4 3 3 6" xfId="9612"/>
    <cellStyle name="20% - 輔色2 2 21 4 3 3 7" xfId="11256"/>
    <cellStyle name="20% - 輔色2 2 21 4 3 3 7 2" xfId="17280"/>
    <cellStyle name="20% - 輔色2 2 21 4 3 3 7 2 2" xfId="29356"/>
    <cellStyle name="20% - 輔色2 2 21 4 3 3 7 3" xfId="23332"/>
    <cellStyle name="20% - 輔色2 2 21 4 3 3 8" xfId="14268"/>
    <cellStyle name="20% - 輔色2 2 21 4 3 3 8 2" xfId="26344"/>
    <cellStyle name="20% - 輔色2 2 21 4 3 3 9" xfId="20320"/>
    <cellStyle name="20% - 輔色2 2 21 4 3 4" xfId="1398"/>
    <cellStyle name="20% - 輔色2 2 21 4 3 4 2" xfId="2302"/>
    <cellStyle name="20% - 輔色2 2 21 4 3 4 2 2" xfId="4290"/>
    <cellStyle name="20% - 輔色2 2 21 4 3 4 2 3" xfId="6204"/>
    <cellStyle name="20% - 輔色2 2 21 4 3 4 2 3 2" xfId="13488"/>
    <cellStyle name="20% - 輔色2 2 21 4 3 4 2 3 2 2" xfId="19512"/>
    <cellStyle name="20% - 輔色2 2 21 4 3 4 2 3 2 2 2" xfId="31588"/>
    <cellStyle name="20% - 輔色2 2 21 4 3 4 2 3 2 3" xfId="25564"/>
    <cellStyle name="20% - 輔色2 2 21 4 3 4 2 3 3" xfId="16500"/>
    <cellStyle name="20% - 輔色2 2 21 4 3 4 2 3 3 2" xfId="28576"/>
    <cellStyle name="20% - 輔色2 2 21 4 3 4 2 3 4" xfId="22552"/>
    <cellStyle name="20% - 輔色2 2 21 4 3 4 2 4" xfId="8415"/>
    <cellStyle name="20% - 輔色2 2 21 4 3 4 2 5" xfId="9615"/>
    <cellStyle name="20% - 輔色2 2 21 4 3 4 2 6" xfId="11988"/>
    <cellStyle name="20% - 輔色2 2 21 4 3 4 2 6 2" xfId="18012"/>
    <cellStyle name="20% - 輔色2 2 21 4 3 4 2 6 2 2" xfId="30088"/>
    <cellStyle name="20% - 輔色2 2 21 4 3 4 2 6 3" xfId="24064"/>
    <cellStyle name="20% - 輔色2 2 21 4 3 4 2 7" xfId="15000"/>
    <cellStyle name="20% - 輔色2 2 21 4 3 4 2 7 2" xfId="27076"/>
    <cellStyle name="20% - 輔色2 2 21 4 3 4 2 8" xfId="21052"/>
    <cellStyle name="20% - 輔色2 2 21 4 3 4 3" xfId="9614"/>
    <cellStyle name="20% - 輔色2 2 21 4 3 5" xfId="2810"/>
    <cellStyle name="20% - 輔色2 2 21 4 3 5 2" xfId="4291"/>
    <cellStyle name="20% - 輔色2 2 21 4 3 5 3" xfId="9616"/>
    <cellStyle name="20% - 輔色2 2 21 4 3 6" xfId="2988"/>
    <cellStyle name="20% - 輔色2 2 21 4 3 6 2" xfId="4292"/>
    <cellStyle name="20% - 輔色2 2 21 4 3 6 3" xfId="9617"/>
    <cellStyle name="20% - 輔色2 2 21 4 3 7" xfId="1596"/>
    <cellStyle name="20% - 輔色2 2 21 4 3 7 2" xfId="4293"/>
    <cellStyle name="20% - 輔色2 2 21 4 3 7 3" xfId="5499"/>
    <cellStyle name="20% - 輔色2 2 21 4 3 7 3 2" xfId="12783"/>
    <cellStyle name="20% - 輔色2 2 21 4 3 7 3 2 2" xfId="18807"/>
    <cellStyle name="20% - 輔色2 2 21 4 3 7 3 2 2 2" xfId="30883"/>
    <cellStyle name="20% - 輔色2 2 21 4 3 7 3 2 3" xfId="24859"/>
    <cellStyle name="20% - 輔色2 2 21 4 3 7 3 3" xfId="15795"/>
    <cellStyle name="20% - 輔色2 2 21 4 3 7 3 3 2" xfId="27871"/>
    <cellStyle name="20% - 輔色2 2 21 4 3 7 3 4" xfId="21847"/>
    <cellStyle name="20% - 輔色2 2 21 4 3 7 4" xfId="8418"/>
    <cellStyle name="20% - 輔色2 2 21 4 3 7 5" xfId="9618"/>
    <cellStyle name="20% - 輔色2 2 21 4 3 7 6" xfId="11283"/>
    <cellStyle name="20% - 輔色2 2 21 4 3 7 6 2" xfId="17307"/>
    <cellStyle name="20% - 輔色2 2 21 4 3 7 6 2 2" xfId="29383"/>
    <cellStyle name="20% - 輔色2 2 21 4 3 7 6 3" xfId="23359"/>
    <cellStyle name="20% - 輔色2 2 21 4 3 7 7" xfId="14295"/>
    <cellStyle name="20% - 輔色2 2 21 4 3 7 7 2" xfId="26371"/>
    <cellStyle name="20% - 輔色2 2 21 4 3 7 8" xfId="20347"/>
    <cellStyle name="20% - 輔色2 2 21 4 3 8" xfId="5172"/>
    <cellStyle name="20% - 輔色2 2 21 4 3 8 2" xfId="12456"/>
    <cellStyle name="20% - 輔色2 2 21 4 3 8 2 2" xfId="18480"/>
    <cellStyle name="20% - 輔色2 2 21 4 3 8 2 2 2" xfId="30556"/>
    <cellStyle name="20% - 輔色2 2 21 4 3 8 2 3" xfId="24532"/>
    <cellStyle name="20% - 輔色2 2 21 4 3 8 3" xfId="15468"/>
    <cellStyle name="20% - 輔色2 2 21 4 3 8 3 2" xfId="27544"/>
    <cellStyle name="20% - 輔色2 2 21 4 3 8 4" xfId="21520"/>
    <cellStyle name="20% - 輔色2 2 21 4 3 9" xfId="9609"/>
    <cellStyle name="20% - 輔色2 2 21 4 4" xfId="933"/>
    <cellStyle name="20% - 輔色2 2 21 4 4 2" xfId="2069"/>
    <cellStyle name="20% - 輔色2 2 21 4 4 2 2" xfId="4295"/>
    <cellStyle name="20% - 輔色2 2 21 4 4 2 3" xfId="5971"/>
    <cellStyle name="20% - 輔色2 2 21 4 4 2 3 2" xfId="13255"/>
    <cellStyle name="20% - 輔色2 2 21 4 4 2 3 2 2" xfId="19279"/>
    <cellStyle name="20% - 輔色2 2 21 4 4 2 3 2 2 2" xfId="31355"/>
    <cellStyle name="20% - 輔色2 2 21 4 4 2 3 2 3" xfId="25331"/>
    <cellStyle name="20% - 輔色2 2 21 4 4 2 3 3" xfId="16267"/>
    <cellStyle name="20% - 輔色2 2 21 4 4 2 3 3 2" xfId="28343"/>
    <cellStyle name="20% - 輔色2 2 21 4 4 2 3 4" xfId="22319"/>
    <cellStyle name="20% - 輔色2 2 21 4 4 2 4" xfId="8420"/>
    <cellStyle name="20% - 輔色2 2 21 4 4 2 5" xfId="9620"/>
    <cellStyle name="20% - 輔色2 2 21 4 4 2 6" xfId="11755"/>
    <cellStyle name="20% - 輔色2 2 21 4 4 2 6 2" xfId="17779"/>
    <cellStyle name="20% - 輔色2 2 21 4 4 2 6 2 2" xfId="29855"/>
    <cellStyle name="20% - 輔色2 2 21 4 4 2 6 3" xfId="23831"/>
    <cellStyle name="20% - 輔色2 2 21 4 4 2 7" xfId="14767"/>
    <cellStyle name="20% - 輔色2 2 21 4 4 2 7 2" xfId="26843"/>
    <cellStyle name="20% - 輔色2 2 21 4 4 2 8" xfId="20819"/>
    <cellStyle name="20% - 輔色2 2 21 4 4 3" xfId="4294"/>
    <cellStyle name="20% - 輔色2 2 21 4 4 4" xfId="5322"/>
    <cellStyle name="20% - 輔色2 2 21 4 4 4 2" xfId="12606"/>
    <cellStyle name="20% - 輔色2 2 21 4 4 4 2 2" xfId="18630"/>
    <cellStyle name="20% - 輔色2 2 21 4 4 4 2 2 2" xfId="30706"/>
    <cellStyle name="20% - 輔色2 2 21 4 4 4 2 3" xfId="24682"/>
    <cellStyle name="20% - 輔色2 2 21 4 4 4 3" xfId="15618"/>
    <cellStyle name="20% - 輔色2 2 21 4 4 4 3 2" xfId="27694"/>
    <cellStyle name="20% - 輔色2 2 21 4 4 4 4" xfId="21670"/>
    <cellStyle name="20% - 輔色2 2 21 4 4 5" xfId="8419"/>
    <cellStyle name="20% - 輔色2 2 21 4 4 6" xfId="9619"/>
    <cellStyle name="20% - 輔色2 2 21 4 4 7" xfId="11106"/>
    <cellStyle name="20% - 輔色2 2 21 4 4 7 2" xfId="17130"/>
    <cellStyle name="20% - 輔色2 2 21 4 4 7 2 2" xfId="29206"/>
    <cellStyle name="20% - 輔色2 2 21 4 4 7 3" xfId="23182"/>
    <cellStyle name="20% - 輔色2 2 21 4 4 8" xfId="14118"/>
    <cellStyle name="20% - 輔色2 2 21 4 4 8 2" xfId="26194"/>
    <cellStyle name="20% - 輔色2 2 21 4 4 9" xfId="20170"/>
    <cellStyle name="20% - 輔色2 2 21 4 5" xfId="2116"/>
    <cellStyle name="20% - 輔色2 2 21 4 5 2" xfId="4296"/>
    <cellStyle name="20% - 輔色2 2 21 4 5 3" xfId="6018"/>
    <cellStyle name="20% - 輔色2 2 21 4 5 3 2" xfId="13302"/>
    <cellStyle name="20% - 輔色2 2 21 4 5 3 2 2" xfId="19326"/>
    <cellStyle name="20% - 輔色2 2 21 4 5 3 2 2 2" xfId="31402"/>
    <cellStyle name="20% - 輔色2 2 21 4 5 3 2 3" xfId="25378"/>
    <cellStyle name="20% - 輔色2 2 21 4 5 3 3" xfId="16314"/>
    <cellStyle name="20% - 輔色2 2 21 4 5 3 3 2" xfId="28390"/>
    <cellStyle name="20% - 輔色2 2 21 4 5 3 4" xfId="22366"/>
    <cellStyle name="20% - 輔色2 2 21 4 5 4" xfId="8421"/>
    <cellStyle name="20% - 輔色2 2 21 4 5 5" xfId="9621"/>
    <cellStyle name="20% - 輔色2 2 21 4 5 6" xfId="11802"/>
    <cellStyle name="20% - 輔色2 2 21 4 5 6 2" xfId="17826"/>
    <cellStyle name="20% - 輔色2 2 21 4 5 6 2 2" xfId="29902"/>
    <cellStyle name="20% - 輔色2 2 21 4 5 6 3" xfId="23878"/>
    <cellStyle name="20% - 輔色2 2 21 4 5 7" xfId="14814"/>
    <cellStyle name="20% - 輔色2 2 21 4 5 7 2" xfId="26890"/>
    <cellStyle name="20% - 輔色2 2 21 4 5 8" xfId="20866"/>
    <cellStyle name="20% - 輔色2 2 21 4 6" xfId="2808"/>
    <cellStyle name="20% - 輔色2 2 21 4 6 2" xfId="4297"/>
    <cellStyle name="20% - 輔色2 2 21 4 6 3" xfId="9622"/>
    <cellStyle name="20% - 輔色2 2 21 4 7" xfId="2987"/>
    <cellStyle name="20% - 輔色2 2 21 4 7 2" xfId="4298"/>
    <cellStyle name="20% - 輔色2 2 21 4 7 3" xfId="9623"/>
    <cellStyle name="20% - 輔色2 2 21 4 8" xfId="1746"/>
    <cellStyle name="20% - 輔色2 2 21 4 8 2" xfId="4299"/>
    <cellStyle name="20% - 輔色2 2 21 4 8 3" xfId="5649"/>
    <cellStyle name="20% - 輔色2 2 21 4 8 3 2" xfId="12933"/>
    <cellStyle name="20% - 輔色2 2 21 4 8 3 2 2" xfId="18957"/>
    <cellStyle name="20% - 輔色2 2 21 4 8 3 2 2 2" xfId="31033"/>
    <cellStyle name="20% - 輔色2 2 21 4 8 3 2 3" xfId="25009"/>
    <cellStyle name="20% - 輔色2 2 21 4 8 3 3" xfId="15945"/>
    <cellStyle name="20% - 輔色2 2 21 4 8 3 3 2" xfId="28021"/>
    <cellStyle name="20% - 輔色2 2 21 4 8 3 4" xfId="21997"/>
    <cellStyle name="20% - 輔色2 2 21 4 8 4" xfId="8424"/>
    <cellStyle name="20% - 輔色2 2 21 4 8 5" xfId="9624"/>
    <cellStyle name="20% - 輔色2 2 21 4 8 6" xfId="11433"/>
    <cellStyle name="20% - 輔色2 2 21 4 8 6 2" xfId="17457"/>
    <cellStyle name="20% - 輔色2 2 21 4 8 6 2 2" xfId="29533"/>
    <cellStyle name="20% - 輔色2 2 21 4 8 6 3" xfId="23509"/>
    <cellStyle name="20% - 輔色2 2 21 4 8 7" xfId="14445"/>
    <cellStyle name="20% - 輔色2 2 21 4 8 7 2" xfId="26521"/>
    <cellStyle name="20% - 輔色2 2 21 4 8 8" xfId="20497"/>
    <cellStyle name="20% - 輔色2 2 21 4 9" xfId="5022"/>
    <cellStyle name="20% - 輔色2 2 21 4 9 2" xfId="12306"/>
    <cellStyle name="20% - 輔色2 2 21 4 9 2 2" xfId="18330"/>
    <cellStyle name="20% - 輔色2 2 21 4 9 2 2 2" xfId="30406"/>
    <cellStyle name="20% - 輔色2 2 21 4 9 2 3" xfId="24382"/>
    <cellStyle name="20% - 輔色2 2 21 4 9 3" xfId="15318"/>
    <cellStyle name="20% - 輔色2 2 21 4 9 3 2" xfId="27394"/>
    <cellStyle name="20% - 輔色2 2 21 4 9 4" xfId="21370"/>
    <cellStyle name="20% - 輔色2 2 21 5" xfId="381"/>
    <cellStyle name="20% - 輔色2 2 21 5 10" xfId="10856"/>
    <cellStyle name="20% - 輔色2 2 21 5 10 2" xfId="16880"/>
    <cellStyle name="20% - 輔色2 2 21 5 10 2 2" xfId="28956"/>
    <cellStyle name="20% - 輔色2 2 21 5 10 3" xfId="22932"/>
    <cellStyle name="20% - 輔色2 2 21 5 11" xfId="13868"/>
    <cellStyle name="20% - 輔色2 2 21 5 11 2" xfId="25944"/>
    <cellStyle name="20% - 輔色2 2 21 5 12" xfId="19920"/>
    <cellStyle name="20% - 輔色2 2 21 5 2" xfId="624"/>
    <cellStyle name="20% - 輔色2 2 21 5 2 2" xfId="1401"/>
    <cellStyle name="20% - 輔色2 2 21 5 2 2 2" xfId="9627"/>
    <cellStyle name="20% - 輔色2 2 21 5 2 3" xfId="9626"/>
    <cellStyle name="20% - 輔色2 2 21 5 3" xfId="983"/>
    <cellStyle name="20% - 輔色2 2 21 5 3 2" xfId="2182"/>
    <cellStyle name="20% - 輔色2 2 21 5 3 2 2" xfId="4301"/>
    <cellStyle name="20% - 輔色2 2 21 5 3 2 3" xfId="6084"/>
    <cellStyle name="20% - 輔色2 2 21 5 3 2 3 2" xfId="13368"/>
    <cellStyle name="20% - 輔色2 2 21 5 3 2 3 2 2" xfId="19392"/>
    <cellStyle name="20% - 輔色2 2 21 5 3 2 3 2 2 2" xfId="31468"/>
    <cellStyle name="20% - 輔色2 2 21 5 3 2 3 2 3" xfId="25444"/>
    <cellStyle name="20% - 輔色2 2 21 5 3 2 3 3" xfId="16380"/>
    <cellStyle name="20% - 輔色2 2 21 5 3 2 3 3 2" xfId="28456"/>
    <cellStyle name="20% - 輔色2 2 21 5 3 2 3 4" xfId="22432"/>
    <cellStyle name="20% - 輔色2 2 21 5 3 2 4" xfId="8429"/>
    <cellStyle name="20% - 輔色2 2 21 5 3 2 5" xfId="9629"/>
    <cellStyle name="20% - 輔色2 2 21 5 3 2 6" xfId="11868"/>
    <cellStyle name="20% - 輔色2 2 21 5 3 2 6 2" xfId="17892"/>
    <cellStyle name="20% - 輔色2 2 21 5 3 2 6 2 2" xfId="29968"/>
    <cellStyle name="20% - 輔色2 2 21 5 3 2 6 3" xfId="23944"/>
    <cellStyle name="20% - 輔色2 2 21 5 3 2 7" xfId="14880"/>
    <cellStyle name="20% - 輔色2 2 21 5 3 2 7 2" xfId="26956"/>
    <cellStyle name="20% - 輔色2 2 21 5 3 2 8" xfId="20932"/>
    <cellStyle name="20% - 輔色2 2 21 5 3 3" xfId="4300"/>
    <cellStyle name="20% - 輔色2 2 21 5 3 4" xfId="5372"/>
    <cellStyle name="20% - 輔色2 2 21 5 3 4 2" xfId="12656"/>
    <cellStyle name="20% - 輔色2 2 21 5 3 4 2 2" xfId="18680"/>
    <cellStyle name="20% - 輔色2 2 21 5 3 4 2 2 2" xfId="30756"/>
    <cellStyle name="20% - 輔色2 2 21 5 3 4 2 3" xfId="24732"/>
    <cellStyle name="20% - 輔色2 2 21 5 3 4 3" xfId="15668"/>
    <cellStyle name="20% - 輔色2 2 21 5 3 4 3 2" xfId="27744"/>
    <cellStyle name="20% - 輔色2 2 21 5 3 4 4" xfId="21720"/>
    <cellStyle name="20% - 輔色2 2 21 5 3 5" xfId="8428"/>
    <cellStyle name="20% - 輔色2 2 21 5 3 6" xfId="9628"/>
    <cellStyle name="20% - 輔色2 2 21 5 3 7" xfId="11156"/>
    <cellStyle name="20% - 輔色2 2 21 5 3 7 2" xfId="17180"/>
    <cellStyle name="20% - 輔色2 2 21 5 3 7 2 2" xfId="29256"/>
    <cellStyle name="20% - 輔色2 2 21 5 3 7 3" xfId="23232"/>
    <cellStyle name="20% - 輔色2 2 21 5 3 8" xfId="14168"/>
    <cellStyle name="20% - 輔色2 2 21 5 3 8 2" xfId="26244"/>
    <cellStyle name="20% - 輔色2 2 21 5 3 9" xfId="20220"/>
    <cellStyle name="20% - 輔色2 2 21 5 4" xfId="1400"/>
    <cellStyle name="20% - 輔色2 2 21 5 4 2" xfId="1962"/>
    <cellStyle name="20% - 輔色2 2 21 5 4 2 2" xfId="4302"/>
    <cellStyle name="20% - 輔色2 2 21 5 4 2 3" xfId="5864"/>
    <cellStyle name="20% - 輔色2 2 21 5 4 2 3 2" xfId="13148"/>
    <cellStyle name="20% - 輔色2 2 21 5 4 2 3 2 2" xfId="19172"/>
    <cellStyle name="20% - 輔色2 2 21 5 4 2 3 2 2 2" xfId="31248"/>
    <cellStyle name="20% - 輔色2 2 21 5 4 2 3 2 3" xfId="25224"/>
    <cellStyle name="20% - 輔色2 2 21 5 4 2 3 3" xfId="16160"/>
    <cellStyle name="20% - 輔色2 2 21 5 4 2 3 3 2" xfId="28236"/>
    <cellStyle name="20% - 輔色2 2 21 5 4 2 3 4" xfId="22212"/>
    <cellStyle name="20% - 輔色2 2 21 5 4 2 4" xfId="8431"/>
    <cellStyle name="20% - 輔色2 2 21 5 4 2 5" xfId="9631"/>
    <cellStyle name="20% - 輔色2 2 21 5 4 2 6" xfId="11648"/>
    <cellStyle name="20% - 輔色2 2 21 5 4 2 6 2" xfId="17672"/>
    <cellStyle name="20% - 輔色2 2 21 5 4 2 6 2 2" xfId="29748"/>
    <cellStyle name="20% - 輔色2 2 21 5 4 2 6 3" xfId="23724"/>
    <cellStyle name="20% - 輔色2 2 21 5 4 2 7" xfId="14660"/>
    <cellStyle name="20% - 輔色2 2 21 5 4 2 7 2" xfId="26736"/>
    <cellStyle name="20% - 輔色2 2 21 5 4 2 8" xfId="20712"/>
    <cellStyle name="20% - 輔色2 2 21 5 4 3" xfId="9630"/>
    <cellStyle name="20% - 輔色2 2 21 5 5" xfId="2811"/>
    <cellStyle name="20% - 輔色2 2 21 5 5 2" xfId="4303"/>
    <cellStyle name="20% - 輔色2 2 21 5 5 3" xfId="9632"/>
    <cellStyle name="20% - 輔色2 2 21 5 6" xfId="2989"/>
    <cellStyle name="20% - 輔色2 2 21 5 6 2" xfId="4304"/>
    <cellStyle name="20% - 輔色2 2 21 5 6 3" xfId="9633"/>
    <cellStyle name="20% - 輔色2 2 21 5 7" xfId="1696"/>
    <cellStyle name="20% - 輔色2 2 21 5 7 2" xfId="4305"/>
    <cellStyle name="20% - 輔色2 2 21 5 7 3" xfId="5599"/>
    <cellStyle name="20% - 輔色2 2 21 5 7 3 2" xfId="12883"/>
    <cellStyle name="20% - 輔色2 2 21 5 7 3 2 2" xfId="18907"/>
    <cellStyle name="20% - 輔色2 2 21 5 7 3 2 2 2" xfId="30983"/>
    <cellStyle name="20% - 輔色2 2 21 5 7 3 2 3" xfId="24959"/>
    <cellStyle name="20% - 輔色2 2 21 5 7 3 3" xfId="15895"/>
    <cellStyle name="20% - 輔色2 2 21 5 7 3 3 2" xfId="27971"/>
    <cellStyle name="20% - 輔色2 2 21 5 7 3 4" xfId="21947"/>
    <cellStyle name="20% - 輔色2 2 21 5 7 4" xfId="8434"/>
    <cellStyle name="20% - 輔色2 2 21 5 7 5" xfId="9634"/>
    <cellStyle name="20% - 輔色2 2 21 5 7 6" xfId="11383"/>
    <cellStyle name="20% - 輔色2 2 21 5 7 6 2" xfId="17407"/>
    <cellStyle name="20% - 輔色2 2 21 5 7 6 2 2" xfId="29483"/>
    <cellStyle name="20% - 輔色2 2 21 5 7 6 3" xfId="23459"/>
    <cellStyle name="20% - 輔色2 2 21 5 7 7" xfId="14395"/>
    <cellStyle name="20% - 輔色2 2 21 5 7 7 2" xfId="26471"/>
    <cellStyle name="20% - 輔色2 2 21 5 7 8" xfId="20447"/>
    <cellStyle name="20% - 輔色2 2 21 5 8" xfId="5072"/>
    <cellStyle name="20% - 輔色2 2 21 5 8 2" xfId="12356"/>
    <cellStyle name="20% - 輔色2 2 21 5 8 2 2" xfId="18380"/>
    <cellStyle name="20% - 輔色2 2 21 5 8 2 2 2" xfId="30456"/>
    <cellStyle name="20% - 輔色2 2 21 5 8 2 3" xfId="24432"/>
    <cellStyle name="20% - 輔色2 2 21 5 8 3" xfId="15368"/>
    <cellStyle name="20% - 輔色2 2 21 5 8 3 2" xfId="27444"/>
    <cellStyle name="20% - 輔色2 2 21 5 8 4" xfId="21420"/>
    <cellStyle name="20% - 輔色2 2 21 5 9" xfId="9625"/>
    <cellStyle name="20% - 輔色2 2 21 6" xfId="746"/>
    <cellStyle name="20% - 輔色2 2 21 6 2" xfId="1402"/>
    <cellStyle name="20% - 輔色2 2 21 6 2 2" xfId="9636"/>
    <cellStyle name="20% - 輔色2 2 21 6 3" xfId="9635"/>
    <cellStyle name="20% - 輔色2 2 21 7" xfId="833"/>
    <cellStyle name="20% - 輔色2 2 21 7 2" xfId="1930"/>
    <cellStyle name="20% - 輔色2 2 21 7 2 2" xfId="4307"/>
    <cellStyle name="20% - 輔色2 2 21 7 2 3" xfId="5832"/>
    <cellStyle name="20% - 輔色2 2 21 7 2 3 2" xfId="13116"/>
    <cellStyle name="20% - 輔色2 2 21 7 2 3 2 2" xfId="19140"/>
    <cellStyle name="20% - 輔色2 2 21 7 2 3 2 2 2" xfId="31216"/>
    <cellStyle name="20% - 輔色2 2 21 7 2 3 2 3" xfId="25192"/>
    <cellStyle name="20% - 輔色2 2 21 7 2 3 3" xfId="16128"/>
    <cellStyle name="20% - 輔色2 2 21 7 2 3 3 2" xfId="28204"/>
    <cellStyle name="20% - 輔色2 2 21 7 2 3 4" xfId="22180"/>
    <cellStyle name="20% - 輔色2 2 21 7 2 4" xfId="8438"/>
    <cellStyle name="20% - 輔色2 2 21 7 2 5" xfId="9638"/>
    <cellStyle name="20% - 輔色2 2 21 7 2 6" xfId="11616"/>
    <cellStyle name="20% - 輔色2 2 21 7 2 6 2" xfId="17640"/>
    <cellStyle name="20% - 輔色2 2 21 7 2 6 2 2" xfId="29716"/>
    <cellStyle name="20% - 輔色2 2 21 7 2 6 3" xfId="23692"/>
    <cellStyle name="20% - 輔色2 2 21 7 2 7" xfId="14628"/>
    <cellStyle name="20% - 輔色2 2 21 7 2 7 2" xfId="26704"/>
    <cellStyle name="20% - 輔色2 2 21 7 2 8" xfId="20680"/>
    <cellStyle name="20% - 輔色2 2 21 7 3" xfId="4306"/>
    <cellStyle name="20% - 輔色2 2 21 7 4" xfId="5222"/>
    <cellStyle name="20% - 輔色2 2 21 7 4 2" xfId="12506"/>
    <cellStyle name="20% - 輔色2 2 21 7 4 2 2" xfId="18530"/>
    <cellStyle name="20% - 輔色2 2 21 7 4 2 2 2" xfId="30606"/>
    <cellStyle name="20% - 輔色2 2 21 7 4 2 3" xfId="24582"/>
    <cellStyle name="20% - 輔色2 2 21 7 4 3" xfId="15518"/>
    <cellStyle name="20% - 輔色2 2 21 7 4 3 2" xfId="27594"/>
    <cellStyle name="20% - 輔色2 2 21 7 4 4" xfId="21570"/>
    <cellStyle name="20% - 輔色2 2 21 7 5" xfId="8437"/>
    <cellStyle name="20% - 輔色2 2 21 7 6" xfId="9637"/>
    <cellStyle name="20% - 輔色2 2 21 7 7" xfId="11006"/>
    <cellStyle name="20% - 輔色2 2 21 7 7 2" xfId="17030"/>
    <cellStyle name="20% - 輔色2 2 21 7 7 2 2" xfId="29106"/>
    <cellStyle name="20% - 輔色2 2 21 7 7 3" xfId="23082"/>
    <cellStyle name="20% - 輔色2 2 21 7 8" xfId="14018"/>
    <cellStyle name="20% - 輔色2 2 21 7 8 2" xfId="26094"/>
    <cellStyle name="20% - 輔色2 2 21 7 9" xfId="20070"/>
    <cellStyle name="20% - 輔色2 2 21 8" xfId="2401"/>
    <cellStyle name="20% - 輔色2 2 21 8 2" xfId="4308"/>
    <cellStyle name="20% - 輔色2 2 21 8 3" xfId="6303"/>
    <cellStyle name="20% - 輔色2 2 21 8 3 2" xfId="13587"/>
    <cellStyle name="20% - 輔色2 2 21 8 3 2 2" xfId="19611"/>
    <cellStyle name="20% - 輔色2 2 21 8 3 2 2 2" xfId="31687"/>
    <cellStyle name="20% - 輔色2 2 21 8 3 2 3" xfId="25663"/>
    <cellStyle name="20% - 輔色2 2 21 8 3 3" xfId="16599"/>
    <cellStyle name="20% - 輔色2 2 21 8 3 3 2" xfId="28675"/>
    <cellStyle name="20% - 輔色2 2 21 8 3 4" xfId="22651"/>
    <cellStyle name="20% - 輔色2 2 21 8 4" xfId="8439"/>
    <cellStyle name="20% - 輔色2 2 21 8 5" xfId="9639"/>
    <cellStyle name="20% - 輔色2 2 21 8 6" xfId="12087"/>
    <cellStyle name="20% - 輔色2 2 21 8 6 2" xfId="18111"/>
    <cellStyle name="20% - 輔色2 2 21 8 6 2 2" xfId="30187"/>
    <cellStyle name="20% - 輔色2 2 21 8 6 3" xfId="24163"/>
    <cellStyle name="20% - 輔色2 2 21 8 7" xfId="15099"/>
    <cellStyle name="20% - 輔色2 2 21 8 7 2" xfId="27175"/>
    <cellStyle name="20% - 輔色2 2 21 8 8" xfId="21151"/>
    <cellStyle name="20% - 輔色2 2 21 9" xfId="2804"/>
    <cellStyle name="20% - 輔色2 2 21 9 2" xfId="4309"/>
    <cellStyle name="20% - 輔色2 2 21 9 3" xfId="9640"/>
    <cellStyle name="20% - 輔色2 2 22" xfId="80"/>
    <cellStyle name="20% - 輔色2 2 22 10" xfId="2990"/>
    <cellStyle name="20% - 輔色2 2 22 10 2" xfId="4310"/>
    <cellStyle name="20% - 輔色2 2 22 10 3" xfId="9642"/>
    <cellStyle name="20% - 輔色2 2 22 11" xfId="1842"/>
    <cellStyle name="20% - 輔色2 2 22 11 2" xfId="4311"/>
    <cellStyle name="20% - 輔色2 2 22 11 3" xfId="5745"/>
    <cellStyle name="20% - 輔色2 2 22 11 3 2" xfId="13029"/>
    <cellStyle name="20% - 輔色2 2 22 11 3 2 2" xfId="19053"/>
    <cellStyle name="20% - 輔色2 2 22 11 3 2 2 2" xfId="31129"/>
    <cellStyle name="20% - 輔色2 2 22 11 3 2 3" xfId="25105"/>
    <cellStyle name="20% - 輔色2 2 22 11 3 3" xfId="16041"/>
    <cellStyle name="20% - 輔色2 2 22 11 3 3 2" xfId="28117"/>
    <cellStyle name="20% - 輔色2 2 22 11 3 4" xfId="22093"/>
    <cellStyle name="20% - 輔色2 2 22 11 4" xfId="8443"/>
    <cellStyle name="20% - 輔色2 2 22 11 5" xfId="9643"/>
    <cellStyle name="20% - 輔色2 2 22 11 6" xfId="11529"/>
    <cellStyle name="20% - 輔色2 2 22 11 6 2" xfId="17553"/>
    <cellStyle name="20% - 輔色2 2 22 11 6 2 2" xfId="29629"/>
    <cellStyle name="20% - 輔色2 2 22 11 6 3" xfId="23605"/>
    <cellStyle name="20% - 輔色2 2 22 11 7" xfId="14541"/>
    <cellStyle name="20% - 輔色2 2 22 11 7 2" xfId="26617"/>
    <cellStyle name="20% - 輔色2 2 22 11 8" xfId="20593"/>
    <cellStyle name="20% - 輔色2 2 22 12" xfId="4926"/>
    <cellStyle name="20% - 輔色2 2 22 12 2" xfId="12210"/>
    <cellStyle name="20% - 輔色2 2 22 12 2 2" xfId="18234"/>
    <cellStyle name="20% - 輔色2 2 22 12 2 2 2" xfId="30310"/>
    <cellStyle name="20% - 輔色2 2 22 12 2 3" xfId="24286"/>
    <cellStyle name="20% - 輔色2 2 22 12 3" xfId="15222"/>
    <cellStyle name="20% - 輔色2 2 22 12 3 2" xfId="27298"/>
    <cellStyle name="20% - 輔色2 2 22 12 4" xfId="21274"/>
    <cellStyle name="20% - 輔色2 2 22 13" xfId="9641"/>
    <cellStyle name="20% - 輔色2 2 22 14" xfId="10703"/>
    <cellStyle name="20% - 輔色2 2 22 14 2" xfId="16732"/>
    <cellStyle name="20% - 輔色2 2 22 14 2 2" xfId="28808"/>
    <cellStyle name="20% - 輔色2 2 22 14 3" xfId="22784"/>
    <cellStyle name="20% - 輔色2 2 22 15" xfId="13722"/>
    <cellStyle name="20% - 輔色2 2 22 15 2" xfId="25798"/>
    <cellStyle name="20% - 輔色2 2 22 16" xfId="19774"/>
    <cellStyle name="20% - 輔色2 2 22 2" xfId="134"/>
    <cellStyle name="20% - 輔色2 2 22 2 2" xfId="9644"/>
    <cellStyle name="20% - 輔色2 2 22 3" xfId="173"/>
    <cellStyle name="20% - 輔色2 2 22 3 10" xfId="9645"/>
    <cellStyle name="20% - 輔色2 2 22 3 11" xfId="10749"/>
    <cellStyle name="20% - 輔色2 2 22 3 11 2" xfId="16773"/>
    <cellStyle name="20% - 輔色2 2 22 3 11 2 2" xfId="28849"/>
    <cellStyle name="20% - 輔色2 2 22 3 11 3" xfId="22825"/>
    <cellStyle name="20% - 輔色2 2 22 3 12" xfId="13761"/>
    <cellStyle name="20% - 輔色2 2 22 3 12 2" xfId="25837"/>
    <cellStyle name="20% - 輔色2 2 22 3 13" xfId="19813"/>
    <cellStyle name="20% - 輔色2 2 22 3 2" xfId="312"/>
    <cellStyle name="20% - 輔色2 2 22 3 2 2" xfId="630"/>
    <cellStyle name="20% - 輔色2 2 22 3 2 2 2" xfId="1403"/>
    <cellStyle name="20% - 輔色2 2 22 3 2 2 2 2" xfId="9648"/>
    <cellStyle name="20% - 輔色2 2 22 3 2 2 3" xfId="9647"/>
    <cellStyle name="20% - 輔色2 2 22 3 2 3" xfId="9646"/>
    <cellStyle name="20% - 輔色2 2 22 3 3" xfId="424"/>
    <cellStyle name="20% - 輔色2 2 22 3 3 10" xfId="10899"/>
    <cellStyle name="20% - 輔色2 2 22 3 3 10 2" xfId="16923"/>
    <cellStyle name="20% - 輔色2 2 22 3 3 10 2 2" xfId="28999"/>
    <cellStyle name="20% - 輔色2 2 22 3 3 10 3" xfId="22975"/>
    <cellStyle name="20% - 輔色2 2 22 3 3 11" xfId="13911"/>
    <cellStyle name="20% - 輔色2 2 22 3 3 11 2" xfId="25987"/>
    <cellStyle name="20% - 輔色2 2 22 3 3 12" xfId="19963"/>
    <cellStyle name="20% - 輔色2 2 22 3 3 2" xfId="750"/>
    <cellStyle name="20% - 輔色2 2 22 3 3 2 2" xfId="1405"/>
    <cellStyle name="20% - 輔色2 2 22 3 3 2 2 2" xfId="9651"/>
    <cellStyle name="20% - 輔色2 2 22 3 3 2 3" xfId="9650"/>
    <cellStyle name="20% - 輔色2 2 22 3 3 3" xfId="1026"/>
    <cellStyle name="20% - 輔色2 2 22 3 3 3 2" xfId="2225"/>
    <cellStyle name="20% - 輔色2 2 22 3 3 3 2 2" xfId="4313"/>
    <cellStyle name="20% - 輔色2 2 22 3 3 3 2 3" xfId="6127"/>
    <cellStyle name="20% - 輔色2 2 22 3 3 3 2 3 2" xfId="13411"/>
    <cellStyle name="20% - 輔色2 2 22 3 3 3 2 3 2 2" xfId="19435"/>
    <cellStyle name="20% - 輔色2 2 22 3 3 3 2 3 2 2 2" xfId="31511"/>
    <cellStyle name="20% - 輔色2 2 22 3 3 3 2 3 2 3" xfId="25487"/>
    <cellStyle name="20% - 輔色2 2 22 3 3 3 2 3 3" xfId="16423"/>
    <cellStyle name="20% - 輔色2 2 22 3 3 3 2 3 3 2" xfId="28499"/>
    <cellStyle name="20% - 輔色2 2 22 3 3 3 2 3 4" xfId="22475"/>
    <cellStyle name="20% - 輔色2 2 22 3 3 3 2 4" xfId="8453"/>
    <cellStyle name="20% - 輔色2 2 22 3 3 3 2 5" xfId="9653"/>
    <cellStyle name="20% - 輔色2 2 22 3 3 3 2 6" xfId="11911"/>
    <cellStyle name="20% - 輔色2 2 22 3 3 3 2 6 2" xfId="17935"/>
    <cellStyle name="20% - 輔色2 2 22 3 3 3 2 6 2 2" xfId="30011"/>
    <cellStyle name="20% - 輔色2 2 22 3 3 3 2 6 3" xfId="23987"/>
    <cellStyle name="20% - 輔色2 2 22 3 3 3 2 7" xfId="14923"/>
    <cellStyle name="20% - 輔色2 2 22 3 3 3 2 7 2" xfId="26999"/>
    <cellStyle name="20% - 輔色2 2 22 3 3 3 2 8" xfId="20975"/>
    <cellStyle name="20% - 輔色2 2 22 3 3 3 3" xfId="4312"/>
    <cellStyle name="20% - 輔色2 2 22 3 3 3 4" xfId="5415"/>
    <cellStyle name="20% - 輔色2 2 22 3 3 3 4 2" xfId="12699"/>
    <cellStyle name="20% - 輔色2 2 22 3 3 3 4 2 2" xfId="18723"/>
    <cellStyle name="20% - 輔色2 2 22 3 3 3 4 2 2 2" xfId="30799"/>
    <cellStyle name="20% - 輔色2 2 22 3 3 3 4 2 3" xfId="24775"/>
    <cellStyle name="20% - 輔色2 2 22 3 3 3 4 3" xfId="15711"/>
    <cellStyle name="20% - 輔色2 2 22 3 3 3 4 3 2" xfId="27787"/>
    <cellStyle name="20% - 輔色2 2 22 3 3 3 4 4" xfId="21763"/>
    <cellStyle name="20% - 輔色2 2 22 3 3 3 5" xfId="8452"/>
    <cellStyle name="20% - 輔色2 2 22 3 3 3 6" xfId="9652"/>
    <cellStyle name="20% - 輔色2 2 22 3 3 3 7" xfId="11199"/>
    <cellStyle name="20% - 輔色2 2 22 3 3 3 7 2" xfId="17223"/>
    <cellStyle name="20% - 輔色2 2 22 3 3 3 7 2 2" xfId="29299"/>
    <cellStyle name="20% - 輔色2 2 22 3 3 3 7 3" xfId="23275"/>
    <cellStyle name="20% - 輔色2 2 22 3 3 3 8" xfId="14211"/>
    <cellStyle name="20% - 輔色2 2 22 3 3 3 8 2" xfId="26287"/>
    <cellStyle name="20% - 輔色2 2 22 3 3 3 9" xfId="20263"/>
    <cellStyle name="20% - 輔色2 2 22 3 3 4" xfId="1404"/>
    <cellStyle name="20% - 輔色2 2 22 3 3 4 2" xfId="2319"/>
    <cellStyle name="20% - 輔色2 2 22 3 3 4 2 2" xfId="4314"/>
    <cellStyle name="20% - 輔色2 2 22 3 3 4 2 3" xfId="6221"/>
    <cellStyle name="20% - 輔色2 2 22 3 3 4 2 3 2" xfId="13505"/>
    <cellStyle name="20% - 輔色2 2 22 3 3 4 2 3 2 2" xfId="19529"/>
    <cellStyle name="20% - 輔色2 2 22 3 3 4 2 3 2 2 2" xfId="31605"/>
    <cellStyle name="20% - 輔色2 2 22 3 3 4 2 3 2 3" xfId="25581"/>
    <cellStyle name="20% - 輔色2 2 22 3 3 4 2 3 3" xfId="16517"/>
    <cellStyle name="20% - 輔色2 2 22 3 3 4 2 3 3 2" xfId="28593"/>
    <cellStyle name="20% - 輔色2 2 22 3 3 4 2 3 4" xfId="22569"/>
    <cellStyle name="20% - 輔色2 2 22 3 3 4 2 4" xfId="8455"/>
    <cellStyle name="20% - 輔色2 2 22 3 3 4 2 5" xfId="9655"/>
    <cellStyle name="20% - 輔色2 2 22 3 3 4 2 6" xfId="12005"/>
    <cellStyle name="20% - 輔色2 2 22 3 3 4 2 6 2" xfId="18029"/>
    <cellStyle name="20% - 輔色2 2 22 3 3 4 2 6 2 2" xfId="30105"/>
    <cellStyle name="20% - 輔色2 2 22 3 3 4 2 6 3" xfId="24081"/>
    <cellStyle name="20% - 輔色2 2 22 3 3 4 2 7" xfId="15017"/>
    <cellStyle name="20% - 輔色2 2 22 3 3 4 2 7 2" xfId="27093"/>
    <cellStyle name="20% - 輔色2 2 22 3 3 4 2 8" xfId="21069"/>
    <cellStyle name="20% - 輔色2 2 22 3 3 4 3" xfId="9654"/>
    <cellStyle name="20% - 輔色2 2 22 3 3 5" xfId="2816"/>
    <cellStyle name="20% - 輔色2 2 22 3 3 5 2" xfId="4315"/>
    <cellStyle name="20% - 輔色2 2 22 3 3 5 3" xfId="9656"/>
    <cellStyle name="20% - 輔色2 2 22 3 3 6" xfId="2992"/>
    <cellStyle name="20% - 輔色2 2 22 3 3 6 2" xfId="4316"/>
    <cellStyle name="20% - 輔色2 2 22 3 3 6 3" xfId="9657"/>
    <cellStyle name="20% - 輔色2 2 22 3 3 7" xfId="1653"/>
    <cellStyle name="20% - 輔色2 2 22 3 3 7 2" xfId="4317"/>
    <cellStyle name="20% - 輔色2 2 22 3 3 7 3" xfId="5556"/>
    <cellStyle name="20% - 輔色2 2 22 3 3 7 3 2" xfId="12840"/>
    <cellStyle name="20% - 輔色2 2 22 3 3 7 3 2 2" xfId="18864"/>
    <cellStyle name="20% - 輔色2 2 22 3 3 7 3 2 2 2" xfId="30940"/>
    <cellStyle name="20% - 輔色2 2 22 3 3 7 3 2 3" xfId="24916"/>
    <cellStyle name="20% - 輔色2 2 22 3 3 7 3 3" xfId="15852"/>
    <cellStyle name="20% - 輔色2 2 22 3 3 7 3 3 2" xfId="27928"/>
    <cellStyle name="20% - 輔色2 2 22 3 3 7 3 4" xfId="21904"/>
    <cellStyle name="20% - 輔色2 2 22 3 3 7 4" xfId="8458"/>
    <cellStyle name="20% - 輔色2 2 22 3 3 7 5" xfId="9658"/>
    <cellStyle name="20% - 輔色2 2 22 3 3 7 6" xfId="11340"/>
    <cellStyle name="20% - 輔色2 2 22 3 3 7 6 2" xfId="17364"/>
    <cellStyle name="20% - 輔色2 2 22 3 3 7 6 2 2" xfId="29440"/>
    <cellStyle name="20% - 輔色2 2 22 3 3 7 6 3" xfId="23416"/>
    <cellStyle name="20% - 輔色2 2 22 3 3 7 7" xfId="14352"/>
    <cellStyle name="20% - 輔色2 2 22 3 3 7 7 2" xfId="26428"/>
    <cellStyle name="20% - 輔色2 2 22 3 3 7 8" xfId="20404"/>
    <cellStyle name="20% - 輔色2 2 22 3 3 8" xfId="5115"/>
    <cellStyle name="20% - 輔色2 2 22 3 3 8 2" xfId="12399"/>
    <cellStyle name="20% - 輔色2 2 22 3 3 8 2 2" xfId="18423"/>
    <cellStyle name="20% - 輔色2 2 22 3 3 8 2 2 2" xfId="30499"/>
    <cellStyle name="20% - 輔色2 2 22 3 3 8 2 3" xfId="24475"/>
    <cellStyle name="20% - 輔色2 2 22 3 3 8 3" xfId="15411"/>
    <cellStyle name="20% - 輔色2 2 22 3 3 8 3 2" xfId="27487"/>
    <cellStyle name="20% - 輔色2 2 22 3 3 8 4" xfId="21463"/>
    <cellStyle name="20% - 輔色2 2 22 3 3 9" xfId="9649"/>
    <cellStyle name="20% - 輔色2 2 22 3 4" xfId="876"/>
    <cellStyle name="20% - 輔色2 2 22 3 4 2" xfId="2012"/>
    <cellStyle name="20% - 輔色2 2 22 3 4 2 2" xfId="4319"/>
    <cellStyle name="20% - 輔色2 2 22 3 4 2 3" xfId="5914"/>
    <cellStyle name="20% - 輔色2 2 22 3 4 2 3 2" xfId="13198"/>
    <cellStyle name="20% - 輔色2 2 22 3 4 2 3 2 2" xfId="19222"/>
    <cellStyle name="20% - 輔色2 2 22 3 4 2 3 2 2 2" xfId="31298"/>
    <cellStyle name="20% - 輔色2 2 22 3 4 2 3 2 3" xfId="25274"/>
    <cellStyle name="20% - 輔色2 2 22 3 4 2 3 3" xfId="16210"/>
    <cellStyle name="20% - 輔色2 2 22 3 4 2 3 3 2" xfId="28286"/>
    <cellStyle name="20% - 輔色2 2 22 3 4 2 3 4" xfId="22262"/>
    <cellStyle name="20% - 輔色2 2 22 3 4 2 4" xfId="8460"/>
    <cellStyle name="20% - 輔色2 2 22 3 4 2 5" xfId="9660"/>
    <cellStyle name="20% - 輔色2 2 22 3 4 2 6" xfId="11698"/>
    <cellStyle name="20% - 輔色2 2 22 3 4 2 6 2" xfId="17722"/>
    <cellStyle name="20% - 輔色2 2 22 3 4 2 6 2 2" xfId="29798"/>
    <cellStyle name="20% - 輔色2 2 22 3 4 2 6 3" xfId="23774"/>
    <cellStyle name="20% - 輔色2 2 22 3 4 2 7" xfId="14710"/>
    <cellStyle name="20% - 輔色2 2 22 3 4 2 7 2" xfId="26786"/>
    <cellStyle name="20% - 輔色2 2 22 3 4 2 8" xfId="20762"/>
    <cellStyle name="20% - 輔色2 2 22 3 4 3" xfId="4318"/>
    <cellStyle name="20% - 輔色2 2 22 3 4 4" xfId="5265"/>
    <cellStyle name="20% - 輔色2 2 22 3 4 4 2" xfId="12549"/>
    <cellStyle name="20% - 輔色2 2 22 3 4 4 2 2" xfId="18573"/>
    <cellStyle name="20% - 輔色2 2 22 3 4 4 2 2 2" xfId="30649"/>
    <cellStyle name="20% - 輔色2 2 22 3 4 4 2 3" xfId="24625"/>
    <cellStyle name="20% - 輔色2 2 22 3 4 4 3" xfId="15561"/>
    <cellStyle name="20% - 輔色2 2 22 3 4 4 3 2" xfId="27637"/>
    <cellStyle name="20% - 輔色2 2 22 3 4 4 4" xfId="21613"/>
    <cellStyle name="20% - 輔色2 2 22 3 4 5" xfId="8459"/>
    <cellStyle name="20% - 輔色2 2 22 3 4 6" xfId="9659"/>
    <cellStyle name="20% - 輔色2 2 22 3 4 7" xfId="11049"/>
    <cellStyle name="20% - 輔色2 2 22 3 4 7 2" xfId="17073"/>
    <cellStyle name="20% - 輔色2 2 22 3 4 7 2 2" xfId="29149"/>
    <cellStyle name="20% - 輔色2 2 22 3 4 7 3" xfId="23125"/>
    <cellStyle name="20% - 輔色2 2 22 3 4 8" xfId="14061"/>
    <cellStyle name="20% - 輔色2 2 22 3 4 8 2" xfId="26137"/>
    <cellStyle name="20% - 輔色2 2 22 3 4 9" xfId="20113"/>
    <cellStyle name="20% - 輔色2 2 22 3 5" xfId="2129"/>
    <cellStyle name="20% - 輔色2 2 22 3 5 2" xfId="4320"/>
    <cellStyle name="20% - 輔色2 2 22 3 5 3" xfId="6031"/>
    <cellStyle name="20% - 輔色2 2 22 3 5 3 2" xfId="13315"/>
    <cellStyle name="20% - 輔色2 2 22 3 5 3 2 2" xfId="19339"/>
    <cellStyle name="20% - 輔色2 2 22 3 5 3 2 2 2" xfId="31415"/>
    <cellStyle name="20% - 輔色2 2 22 3 5 3 2 3" xfId="25391"/>
    <cellStyle name="20% - 輔色2 2 22 3 5 3 3" xfId="16327"/>
    <cellStyle name="20% - 輔色2 2 22 3 5 3 3 2" xfId="28403"/>
    <cellStyle name="20% - 輔色2 2 22 3 5 3 4" xfId="22379"/>
    <cellStyle name="20% - 輔色2 2 22 3 5 4" xfId="8461"/>
    <cellStyle name="20% - 輔色2 2 22 3 5 5" xfId="9661"/>
    <cellStyle name="20% - 輔色2 2 22 3 5 6" xfId="11815"/>
    <cellStyle name="20% - 輔色2 2 22 3 5 6 2" xfId="17839"/>
    <cellStyle name="20% - 輔色2 2 22 3 5 6 2 2" xfId="29915"/>
    <cellStyle name="20% - 輔色2 2 22 3 5 6 3" xfId="23891"/>
    <cellStyle name="20% - 輔色2 2 22 3 5 7" xfId="14827"/>
    <cellStyle name="20% - 輔色2 2 22 3 5 7 2" xfId="26903"/>
    <cellStyle name="20% - 輔色2 2 22 3 5 8" xfId="20879"/>
    <cellStyle name="20% - 輔色2 2 22 3 6" xfId="2815"/>
    <cellStyle name="20% - 輔色2 2 22 3 6 2" xfId="4321"/>
    <cellStyle name="20% - 輔色2 2 22 3 6 3" xfId="9662"/>
    <cellStyle name="20% - 輔色2 2 22 3 7" xfId="2991"/>
    <cellStyle name="20% - 輔色2 2 22 3 7 2" xfId="4322"/>
    <cellStyle name="20% - 輔色2 2 22 3 7 3" xfId="9663"/>
    <cellStyle name="20% - 輔色2 2 22 3 8" xfId="1803"/>
    <cellStyle name="20% - 輔色2 2 22 3 8 2" xfId="4323"/>
    <cellStyle name="20% - 輔色2 2 22 3 8 3" xfId="5706"/>
    <cellStyle name="20% - 輔色2 2 22 3 8 3 2" xfId="12990"/>
    <cellStyle name="20% - 輔色2 2 22 3 8 3 2 2" xfId="19014"/>
    <cellStyle name="20% - 輔色2 2 22 3 8 3 2 2 2" xfId="31090"/>
    <cellStyle name="20% - 輔色2 2 22 3 8 3 2 3" xfId="25066"/>
    <cellStyle name="20% - 輔色2 2 22 3 8 3 3" xfId="16002"/>
    <cellStyle name="20% - 輔色2 2 22 3 8 3 3 2" xfId="28078"/>
    <cellStyle name="20% - 輔色2 2 22 3 8 3 4" xfId="22054"/>
    <cellStyle name="20% - 輔色2 2 22 3 8 4" xfId="8464"/>
    <cellStyle name="20% - 輔色2 2 22 3 8 5" xfId="9664"/>
    <cellStyle name="20% - 輔色2 2 22 3 8 6" xfId="11490"/>
    <cellStyle name="20% - 輔色2 2 22 3 8 6 2" xfId="17514"/>
    <cellStyle name="20% - 輔色2 2 22 3 8 6 2 2" xfId="29590"/>
    <cellStyle name="20% - 輔色2 2 22 3 8 6 3" xfId="23566"/>
    <cellStyle name="20% - 輔色2 2 22 3 8 7" xfId="14502"/>
    <cellStyle name="20% - 輔色2 2 22 3 8 7 2" xfId="26578"/>
    <cellStyle name="20% - 輔色2 2 22 3 8 8" xfId="20554"/>
    <cellStyle name="20% - 輔色2 2 22 3 9" xfId="4965"/>
    <cellStyle name="20% - 輔色2 2 22 3 9 2" xfId="12249"/>
    <cellStyle name="20% - 輔色2 2 22 3 9 2 2" xfId="18273"/>
    <cellStyle name="20% - 輔色2 2 22 3 9 2 2 2" xfId="30349"/>
    <cellStyle name="20% - 輔色2 2 22 3 9 2 3" xfId="24325"/>
    <cellStyle name="20% - 輔色2 2 22 3 9 3" xfId="15261"/>
    <cellStyle name="20% - 輔色2 2 22 3 9 3 2" xfId="27337"/>
    <cellStyle name="20% - 輔色2 2 22 3 9 4" xfId="21313"/>
    <cellStyle name="20% - 輔色2 2 22 4" xfId="234"/>
    <cellStyle name="20% - 輔色2 2 22 4 10" xfId="9665"/>
    <cellStyle name="20% - 輔色2 2 22 4 11" xfId="10810"/>
    <cellStyle name="20% - 輔色2 2 22 4 11 2" xfId="16834"/>
    <cellStyle name="20% - 輔色2 2 22 4 11 2 2" xfId="28910"/>
    <cellStyle name="20% - 輔色2 2 22 4 11 3" xfId="22886"/>
    <cellStyle name="20% - 輔色2 2 22 4 12" xfId="13822"/>
    <cellStyle name="20% - 輔色2 2 22 4 12 2" xfId="25898"/>
    <cellStyle name="20% - 輔色2 2 22 4 13" xfId="19874"/>
    <cellStyle name="20% - 輔色2 2 22 4 2" xfId="313"/>
    <cellStyle name="20% - 輔色2 2 22 4 2 2" xfId="631"/>
    <cellStyle name="20% - 輔色2 2 22 4 2 2 2" xfId="1406"/>
    <cellStyle name="20% - 輔色2 2 22 4 2 2 2 2" xfId="9668"/>
    <cellStyle name="20% - 輔色2 2 22 4 2 2 3" xfId="9667"/>
    <cellStyle name="20% - 輔色2 2 22 4 2 3" xfId="9666"/>
    <cellStyle name="20% - 輔色2 2 22 4 3" xfId="485"/>
    <cellStyle name="20% - 輔色2 2 22 4 3 10" xfId="10960"/>
    <cellStyle name="20% - 輔色2 2 22 4 3 10 2" xfId="16984"/>
    <cellStyle name="20% - 輔色2 2 22 4 3 10 2 2" xfId="29060"/>
    <cellStyle name="20% - 輔色2 2 22 4 3 10 3" xfId="23036"/>
    <cellStyle name="20% - 輔色2 2 22 4 3 11" xfId="13972"/>
    <cellStyle name="20% - 輔色2 2 22 4 3 11 2" xfId="26048"/>
    <cellStyle name="20% - 輔色2 2 22 4 3 12" xfId="20024"/>
    <cellStyle name="20% - 輔色2 2 22 4 3 2" xfId="751"/>
    <cellStyle name="20% - 輔色2 2 22 4 3 2 2" xfId="1408"/>
    <cellStyle name="20% - 輔色2 2 22 4 3 2 2 2" xfId="9671"/>
    <cellStyle name="20% - 輔色2 2 22 4 3 2 3" xfId="9670"/>
    <cellStyle name="20% - 輔色2 2 22 4 3 3" xfId="1087"/>
    <cellStyle name="20% - 輔色2 2 22 4 3 3 2" xfId="2286"/>
    <cellStyle name="20% - 輔色2 2 22 4 3 3 2 2" xfId="4325"/>
    <cellStyle name="20% - 輔色2 2 22 4 3 3 2 3" xfId="6188"/>
    <cellStyle name="20% - 輔色2 2 22 4 3 3 2 3 2" xfId="13472"/>
    <cellStyle name="20% - 輔色2 2 22 4 3 3 2 3 2 2" xfId="19496"/>
    <cellStyle name="20% - 輔色2 2 22 4 3 3 2 3 2 2 2" xfId="31572"/>
    <cellStyle name="20% - 輔色2 2 22 4 3 3 2 3 2 3" xfId="25548"/>
    <cellStyle name="20% - 輔色2 2 22 4 3 3 2 3 3" xfId="16484"/>
    <cellStyle name="20% - 輔色2 2 22 4 3 3 2 3 3 2" xfId="28560"/>
    <cellStyle name="20% - 輔色2 2 22 4 3 3 2 3 4" xfId="22536"/>
    <cellStyle name="20% - 輔色2 2 22 4 3 3 2 4" xfId="8473"/>
    <cellStyle name="20% - 輔色2 2 22 4 3 3 2 5" xfId="9673"/>
    <cellStyle name="20% - 輔色2 2 22 4 3 3 2 6" xfId="11972"/>
    <cellStyle name="20% - 輔色2 2 22 4 3 3 2 6 2" xfId="17996"/>
    <cellStyle name="20% - 輔色2 2 22 4 3 3 2 6 2 2" xfId="30072"/>
    <cellStyle name="20% - 輔色2 2 22 4 3 3 2 6 3" xfId="24048"/>
    <cellStyle name="20% - 輔色2 2 22 4 3 3 2 7" xfId="14984"/>
    <cellStyle name="20% - 輔色2 2 22 4 3 3 2 7 2" xfId="27060"/>
    <cellStyle name="20% - 輔色2 2 22 4 3 3 2 8" xfId="21036"/>
    <cellStyle name="20% - 輔色2 2 22 4 3 3 3" xfId="4324"/>
    <cellStyle name="20% - 輔色2 2 22 4 3 3 4" xfId="5476"/>
    <cellStyle name="20% - 輔色2 2 22 4 3 3 4 2" xfId="12760"/>
    <cellStyle name="20% - 輔色2 2 22 4 3 3 4 2 2" xfId="18784"/>
    <cellStyle name="20% - 輔色2 2 22 4 3 3 4 2 2 2" xfId="30860"/>
    <cellStyle name="20% - 輔色2 2 22 4 3 3 4 2 3" xfId="24836"/>
    <cellStyle name="20% - 輔色2 2 22 4 3 3 4 3" xfId="15772"/>
    <cellStyle name="20% - 輔色2 2 22 4 3 3 4 3 2" xfId="27848"/>
    <cellStyle name="20% - 輔色2 2 22 4 3 3 4 4" xfId="21824"/>
    <cellStyle name="20% - 輔色2 2 22 4 3 3 5" xfId="8472"/>
    <cellStyle name="20% - 輔色2 2 22 4 3 3 6" xfId="9672"/>
    <cellStyle name="20% - 輔色2 2 22 4 3 3 7" xfId="11260"/>
    <cellStyle name="20% - 輔色2 2 22 4 3 3 7 2" xfId="17284"/>
    <cellStyle name="20% - 輔色2 2 22 4 3 3 7 2 2" xfId="29360"/>
    <cellStyle name="20% - 輔色2 2 22 4 3 3 7 3" xfId="23336"/>
    <cellStyle name="20% - 輔色2 2 22 4 3 3 8" xfId="14272"/>
    <cellStyle name="20% - 輔色2 2 22 4 3 3 8 2" xfId="26348"/>
    <cellStyle name="20% - 輔色2 2 22 4 3 3 9" xfId="20324"/>
    <cellStyle name="20% - 輔色2 2 22 4 3 4" xfId="1407"/>
    <cellStyle name="20% - 輔色2 2 22 4 3 4 2" xfId="2085"/>
    <cellStyle name="20% - 輔色2 2 22 4 3 4 2 2" xfId="4326"/>
    <cellStyle name="20% - 輔色2 2 22 4 3 4 2 3" xfId="5987"/>
    <cellStyle name="20% - 輔色2 2 22 4 3 4 2 3 2" xfId="13271"/>
    <cellStyle name="20% - 輔色2 2 22 4 3 4 2 3 2 2" xfId="19295"/>
    <cellStyle name="20% - 輔色2 2 22 4 3 4 2 3 2 2 2" xfId="31371"/>
    <cellStyle name="20% - 輔色2 2 22 4 3 4 2 3 2 3" xfId="25347"/>
    <cellStyle name="20% - 輔色2 2 22 4 3 4 2 3 3" xfId="16283"/>
    <cellStyle name="20% - 輔色2 2 22 4 3 4 2 3 3 2" xfId="28359"/>
    <cellStyle name="20% - 輔色2 2 22 4 3 4 2 3 4" xfId="22335"/>
    <cellStyle name="20% - 輔色2 2 22 4 3 4 2 4" xfId="8475"/>
    <cellStyle name="20% - 輔色2 2 22 4 3 4 2 5" xfId="9675"/>
    <cellStyle name="20% - 輔色2 2 22 4 3 4 2 6" xfId="11771"/>
    <cellStyle name="20% - 輔色2 2 22 4 3 4 2 6 2" xfId="17795"/>
    <cellStyle name="20% - 輔色2 2 22 4 3 4 2 6 2 2" xfId="29871"/>
    <cellStyle name="20% - 輔色2 2 22 4 3 4 2 6 3" xfId="23847"/>
    <cellStyle name="20% - 輔色2 2 22 4 3 4 2 7" xfId="14783"/>
    <cellStyle name="20% - 輔色2 2 22 4 3 4 2 7 2" xfId="26859"/>
    <cellStyle name="20% - 輔色2 2 22 4 3 4 2 8" xfId="20835"/>
    <cellStyle name="20% - 輔色2 2 22 4 3 4 3" xfId="9674"/>
    <cellStyle name="20% - 輔色2 2 22 4 3 5" xfId="2820"/>
    <cellStyle name="20% - 輔色2 2 22 4 3 5 2" xfId="4327"/>
    <cellStyle name="20% - 輔色2 2 22 4 3 5 3" xfId="9676"/>
    <cellStyle name="20% - 輔色2 2 22 4 3 6" xfId="2994"/>
    <cellStyle name="20% - 輔色2 2 22 4 3 6 2" xfId="4328"/>
    <cellStyle name="20% - 輔色2 2 22 4 3 6 3" xfId="9677"/>
    <cellStyle name="20% - 輔色2 2 22 4 3 7" xfId="1592"/>
    <cellStyle name="20% - 輔色2 2 22 4 3 7 2" xfId="4329"/>
    <cellStyle name="20% - 輔色2 2 22 4 3 7 3" xfId="5495"/>
    <cellStyle name="20% - 輔色2 2 22 4 3 7 3 2" xfId="12779"/>
    <cellStyle name="20% - 輔色2 2 22 4 3 7 3 2 2" xfId="18803"/>
    <cellStyle name="20% - 輔色2 2 22 4 3 7 3 2 2 2" xfId="30879"/>
    <cellStyle name="20% - 輔色2 2 22 4 3 7 3 2 3" xfId="24855"/>
    <cellStyle name="20% - 輔色2 2 22 4 3 7 3 3" xfId="15791"/>
    <cellStyle name="20% - 輔色2 2 22 4 3 7 3 3 2" xfId="27867"/>
    <cellStyle name="20% - 輔色2 2 22 4 3 7 3 4" xfId="21843"/>
    <cellStyle name="20% - 輔色2 2 22 4 3 7 4" xfId="8478"/>
    <cellStyle name="20% - 輔色2 2 22 4 3 7 5" xfId="9678"/>
    <cellStyle name="20% - 輔色2 2 22 4 3 7 6" xfId="11279"/>
    <cellStyle name="20% - 輔色2 2 22 4 3 7 6 2" xfId="17303"/>
    <cellStyle name="20% - 輔色2 2 22 4 3 7 6 2 2" xfId="29379"/>
    <cellStyle name="20% - 輔色2 2 22 4 3 7 6 3" xfId="23355"/>
    <cellStyle name="20% - 輔色2 2 22 4 3 7 7" xfId="14291"/>
    <cellStyle name="20% - 輔色2 2 22 4 3 7 7 2" xfId="26367"/>
    <cellStyle name="20% - 輔色2 2 22 4 3 7 8" xfId="20343"/>
    <cellStyle name="20% - 輔色2 2 22 4 3 8" xfId="5176"/>
    <cellStyle name="20% - 輔色2 2 22 4 3 8 2" xfId="12460"/>
    <cellStyle name="20% - 輔色2 2 22 4 3 8 2 2" xfId="18484"/>
    <cellStyle name="20% - 輔色2 2 22 4 3 8 2 2 2" xfId="30560"/>
    <cellStyle name="20% - 輔色2 2 22 4 3 8 2 3" xfId="24536"/>
    <cellStyle name="20% - 輔色2 2 22 4 3 8 3" xfId="15472"/>
    <cellStyle name="20% - 輔色2 2 22 4 3 8 3 2" xfId="27548"/>
    <cellStyle name="20% - 輔色2 2 22 4 3 8 4" xfId="21524"/>
    <cellStyle name="20% - 輔色2 2 22 4 3 9" xfId="9669"/>
    <cellStyle name="20% - 輔色2 2 22 4 4" xfId="937"/>
    <cellStyle name="20% - 輔色2 2 22 4 4 2" xfId="2073"/>
    <cellStyle name="20% - 輔色2 2 22 4 4 2 2" xfId="4331"/>
    <cellStyle name="20% - 輔色2 2 22 4 4 2 3" xfId="5975"/>
    <cellStyle name="20% - 輔色2 2 22 4 4 2 3 2" xfId="13259"/>
    <cellStyle name="20% - 輔色2 2 22 4 4 2 3 2 2" xfId="19283"/>
    <cellStyle name="20% - 輔色2 2 22 4 4 2 3 2 2 2" xfId="31359"/>
    <cellStyle name="20% - 輔色2 2 22 4 4 2 3 2 3" xfId="25335"/>
    <cellStyle name="20% - 輔色2 2 22 4 4 2 3 3" xfId="16271"/>
    <cellStyle name="20% - 輔色2 2 22 4 4 2 3 3 2" xfId="28347"/>
    <cellStyle name="20% - 輔色2 2 22 4 4 2 3 4" xfId="22323"/>
    <cellStyle name="20% - 輔色2 2 22 4 4 2 4" xfId="8480"/>
    <cellStyle name="20% - 輔色2 2 22 4 4 2 5" xfId="9680"/>
    <cellStyle name="20% - 輔色2 2 22 4 4 2 6" xfId="11759"/>
    <cellStyle name="20% - 輔色2 2 22 4 4 2 6 2" xfId="17783"/>
    <cellStyle name="20% - 輔色2 2 22 4 4 2 6 2 2" xfId="29859"/>
    <cellStyle name="20% - 輔色2 2 22 4 4 2 6 3" xfId="23835"/>
    <cellStyle name="20% - 輔色2 2 22 4 4 2 7" xfId="14771"/>
    <cellStyle name="20% - 輔色2 2 22 4 4 2 7 2" xfId="26847"/>
    <cellStyle name="20% - 輔色2 2 22 4 4 2 8" xfId="20823"/>
    <cellStyle name="20% - 輔色2 2 22 4 4 3" xfId="4330"/>
    <cellStyle name="20% - 輔色2 2 22 4 4 4" xfId="5326"/>
    <cellStyle name="20% - 輔色2 2 22 4 4 4 2" xfId="12610"/>
    <cellStyle name="20% - 輔色2 2 22 4 4 4 2 2" xfId="18634"/>
    <cellStyle name="20% - 輔色2 2 22 4 4 4 2 2 2" xfId="30710"/>
    <cellStyle name="20% - 輔色2 2 22 4 4 4 2 3" xfId="24686"/>
    <cellStyle name="20% - 輔色2 2 22 4 4 4 3" xfId="15622"/>
    <cellStyle name="20% - 輔色2 2 22 4 4 4 3 2" xfId="27698"/>
    <cellStyle name="20% - 輔色2 2 22 4 4 4 4" xfId="21674"/>
    <cellStyle name="20% - 輔色2 2 22 4 4 5" xfId="8479"/>
    <cellStyle name="20% - 輔色2 2 22 4 4 6" xfId="9679"/>
    <cellStyle name="20% - 輔色2 2 22 4 4 7" xfId="11110"/>
    <cellStyle name="20% - 輔色2 2 22 4 4 7 2" xfId="17134"/>
    <cellStyle name="20% - 輔色2 2 22 4 4 7 2 2" xfId="29210"/>
    <cellStyle name="20% - 輔色2 2 22 4 4 7 3" xfId="23186"/>
    <cellStyle name="20% - 輔色2 2 22 4 4 8" xfId="14122"/>
    <cellStyle name="20% - 輔色2 2 22 4 4 8 2" xfId="26198"/>
    <cellStyle name="20% - 輔色2 2 22 4 4 9" xfId="20174"/>
    <cellStyle name="20% - 輔色2 2 22 4 5" xfId="2441"/>
    <cellStyle name="20% - 輔色2 2 22 4 5 2" xfId="4332"/>
    <cellStyle name="20% - 輔色2 2 22 4 5 3" xfId="6343"/>
    <cellStyle name="20% - 輔色2 2 22 4 5 3 2" xfId="13627"/>
    <cellStyle name="20% - 輔色2 2 22 4 5 3 2 2" xfId="19651"/>
    <cellStyle name="20% - 輔色2 2 22 4 5 3 2 2 2" xfId="31727"/>
    <cellStyle name="20% - 輔色2 2 22 4 5 3 2 3" xfId="25703"/>
    <cellStyle name="20% - 輔色2 2 22 4 5 3 3" xfId="16639"/>
    <cellStyle name="20% - 輔色2 2 22 4 5 3 3 2" xfId="28715"/>
    <cellStyle name="20% - 輔色2 2 22 4 5 3 4" xfId="22691"/>
    <cellStyle name="20% - 輔色2 2 22 4 5 4" xfId="8481"/>
    <cellStyle name="20% - 輔色2 2 22 4 5 5" xfId="9681"/>
    <cellStyle name="20% - 輔色2 2 22 4 5 6" xfId="12127"/>
    <cellStyle name="20% - 輔色2 2 22 4 5 6 2" xfId="18151"/>
    <cellStyle name="20% - 輔色2 2 22 4 5 6 2 2" xfId="30227"/>
    <cellStyle name="20% - 輔色2 2 22 4 5 6 3" xfId="24203"/>
    <cellStyle name="20% - 輔色2 2 22 4 5 7" xfId="15139"/>
    <cellStyle name="20% - 輔色2 2 22 4 5 7 2" xfId="27215"/>
    <cellStyle name="20% - 輔色2 2 22 4 5 8" xfId="21191"/>
    <cellStyle name="20% - 輔色2 2 22 4 6" xfId="2818"/>
    <cellStyle name="20% - 輔色2 2 22 4 6 2" xfId="4333"/>
    <cellStyle name="20% - 輔色2 2 22 4 6 3" xfId="9682"/>
    <cellStyle name="20% - 輔色2 2 22 4 7" xfId="2993"/>
    <cellStyle name="20% - 輔色2 2 22 4 7 2" xfId="4334"/>
    <cellStyle name="20% - 輔色2 2 22 4 7 3" xfId="9683"/>
    <cellStyle name="20% - 輔色2 2 22 4 8" xfId="1742"/>
    <cellStyle name="20% - 輔色2 2 22 4 8 2" xfId="4335"/>
    <cellStyle name="20% - 輔色2 2 22 4 8 3" xfId="5645"/>
    <cellStyle name="20% - 輔色2 2 22 4 8 3 2" xfId="12929"/>
    <cellStyle name="20% - 輔色2 2 22 4 8 3 2 2" xfId="18953"/>
    <cellStyle name="20% - 輔色2 2 22 4 8 3 2 2 2" xfId="31029"/>
    <cellStyle name="20% - 輔色2 2 22 4 8 3 2 3" xfId="25005"/>
    <cellStyle name="20% - 輔色2 2 22 4 8 3 3" xfId="15941"/>
    <cellStyle name="20% - 輔色2 2 22 4 8 3 3 2" xfId="28017"/>
    <cellStyle name="20% - 輔色2 2 22 4 8 3 4" xfId="21993"/>
    <cellStyle name="20% - 輔色2 2 22 4 8 4" xfId="8484"/>
    <cellStyle name="20% - 輔色2 2 22 4 8 5" xfId="9684"/>
    <cellStyle name="20% - 輔色2 2 22 4 8 6" xfId="11429"/>
    <cellStyle name="20% - 輔色2 2 22 4 8 6 2" xfId="17453"/>
    <cellStyle name="20% - 輔色2 2 22 4 8 6 2 2" xfId="29529"/>
    <cellStyle name="20% - 輔色2 2 22 4 8 6 3" xfId="23505"/>
    <cellStyle name="20% - 輔色2 2 22 4 8 7" xfId="14441"/>
    <cellStyle name="20% - 輔色2 2 22 4 8 7 2" xfId="26517"/>
    <cellStyle name="20% - 輔色2 2 22 4 8 8" xfId="20493"/>
    <cellStyle name="20% - 輔色2 2 22 4 9" xfId="5026"/>
    <cellStyle name="20% - 輔色2 2 22 4 9 2" xfId="12310"/>
    <cellStyle name="20% - 輔色2 2 22 4 9 2 2" xfId="18334"/>
    <cellStyle name="20% - 輔色2 2 22 4 9 2 2 2" xfId="30410"/>
    <cellStyle name="20% - 輔色2 2 22 4 9 2 3" xfId="24386"/>
    <cellStyle name="20% - 輔色2 2 22 4 9 3" xfId="15322"/>
    <cellStyle name="20% - 輔色2 2 22 4 9 3 2" xfId="27398"/>
    <cellStyle name="20% - 輔色2 2 22 4 9 4" xfId="21374"/>
    <cellStyle name="20% - 輔色2 2 22 5" xfId="385"/>
    <cellStyle name="20% - 輔色2 2 22 5 10" xfId="10860"/>
    <cellStyle name="20% - 輔色2 2 22 5 10 2" xfId="16884"/>
    <cellStyle name="20% - 輔色2 2 22 5 10 2 2" xfId="28960"/>
    <cellStyle name="20% - 輔色2 2 22 5 10 3" xfId="22936"/>
    <cellStyle name="20% - 輔色2 2 22 5 11" xfId="13872"/>
    <cellStyle name="20% - 輔色2 2 22 5 11 2" xfId="25948"/>
    <cellStyle name="20% - 輔色2 2 22 5 12" xfId="19924"/>
    <cellStyle name="20% - 輔色2 2 22 5 2" xfId="628"/>
    <cellStyle name="20% - 輔色2 2 22 5 2 2" xfId="1410"/>
    <cellStyle name="20% - 輔色2 2 22 5 2 2 2" xfId="9687"/>
    <cellStyle name="20% - 輔色2 2 22 5 2 3" xfId="9686"/>
    <cellStyle name="20% - 輔色2 2 22 5 3" xfId="987"/>
    <cellStyle name="20% - 輔色2 2 22 5 3 2" xfId="2186"/>
    <cellStyle name="20% - 輔色2 2 22 5 3 2 2" xfId="4337"/>
    <cellStyle name="20% - 輔色2 2 22 5 3 2 3" xfId="6088"/>
    <cellStyle name="20% - 輔色2 2 22 5 3 2 3 2" xfId="13372"/>
    <cellStyle name="20% - 輔色2 2 22 5 3 2 3 2 2" xfId="19396"/>
    <cellStyle name="20% - 輔色2 2 22 5 3 2 3 2 2 2" xfId="31472"/>
    <cellStyle name="20% - 輔色2 2 22 5 3 2 3 2 3" xfId="25448"/>
    <cellStyle name="20% - 輔色2 2 22 5 3 2 3 3" xfId="16384"/>
    <cellStyle name="20% - 輔色2 2 22 5 3 2 3 3 2" xfId="28460"/>
    <cellStyle name="20% - 輔色2 2 22 5 3 2 3 4" xfId="22436"/>
    <cellStyle name="20% - 輔色2 2 22 5 3 2 4" xfId="8489"/>
    <cellStyle name="20% - 輔色2 2 22 5 3 2 5" xfId="9689"/>
    <cellStyle name="20% - 輔色2 2 22 5 3 2 6" xfId="11872"/>
    <cellStyle name="20% - 輔色2 2 22 5 3 2 6 2" xfId="17896"/>
    <cellStyle name="20% - 輔色2 2 22 5 3 2 6 2 2" xfId="29972"/>
    <cellStyle name="20% - 輔色2 2 22 5 3 2 6 3" xfId="23948"/>
    <cellStyle name="20% - 輔色2 2 22 5 3 2 7" xfId="14884"/>
    <cellStyle name="20% - 輔色2 2 22 5 3 2 7 2" xfId="26960"/>
    <cellStyle name="20% - 輔色2 2 22 5 3 2 8" xfId="20936"/>
    <cellStyle name="20% - 輔色2 2 22 5 3 3" xfId="4336"/>
    <cellStyle name="20% - 輔色2 2 22 5 3 4" xfId="5376"/>
    <cellStyle name="20% - 輔色2 2 22 5 3 4 2" xfId="12660"/>
    <cellStyle name="20% - 輔色2 2 22 5 3 4 2 2" xfId="18684"/>
    <cellStyle name="20% - 輔色2 2 22 5 3 4 2 2 2" xfId="30760"/>
    <cellStyle name="20% - 輔色2 2 22 5 3 4 2 3" xfId="24736"/>
    <cellStyle name="20% - 輔色2 2 22 5 3 4 3" xfId="15672"/>
    <cellStyle name="20% - 輔色2 2 22 5 3 4 3 2" xfId="27748"/>
    <cellStyle name="20% - 輔色2 2 22 5 3 4 4" xfId="21724"/>
    <cellStyle name="20% - 輔色2 2 22 5 3 5" xfId="8488"/>
    <cellStyle name="20% - 輔色2 2 22 5 3 6" xfId="9688"/>
    <cellStyle name="20% - 輔色2 2 22 5 3 7" xfId="11160"/>
    <cellStyle name="20% - 輔色2 2 22 5 3 7 2" xfId="17184"/>
    <cellStyle name="20% - 輔色2 2 22 5 3 7 2 2" xfId="29260"/>
    <cellStyle name="20% - 輔色2 2 22 5 3 7 3" xfId="23236"/>
    <cellStyle name="20% - 輔色2 2 22 5 3 8" xfId="14172"/>
    <cellStyle name="20% - 輔色2 2 22 5 3 8 2" xfId="26248"/>
    <cellStyle name="20% - 輔色2 2 22 5 3 9" xfId="20224"/>
    <cellStyle name="20% - 輔色2 2 22 5 4" xfId="1409"/>
    <cellStyle name="20% - 輔色2 2 22 5 4 2" xfId="2332"/>
    <cellStyle name="20% - 輔色2 2 22 5 4 2 2" xfId="4338"/>
    <cellStyle name="20% - 輔色2 2 22 5 4 2 3" xfId="6234"/>
    <cellStyle name="20% - 輔色2 2 22 5 4 2 3 2" xfId="13518"/>
    <cellStyle name="20% - 輔色2 2 22 5 4 2 3 2 2" xfId="19542"/>
    <cellStyle name="20% - 輔色2 2 22 5 4 2 3 2 2 2" xfId="31618"/>
    <cellStyle name="20% - 輔色2 2 22 5 4 2 3 2 3" xfId="25594"/>
    <cellStyle name="20% - 輔色2 2 22 5 4 2 3 3" xfId="16530"/>
    <cellStyle name="20% - 輔色2 2 22 5 4 2 3 3 2" xfId="28606"/>
    <cellStyle name="20% - 輔色2 2 22 5 4 2 3 4" xfId="22582"/>
    <cellStyle name="20% - 輔色2 2 22 5 4 2 4" xfId="8491"/>
    <cellStyle name="20% - 輔色2 2 22 5 4 2 5" xfId="9691"/>
    <cellStyle name="20% - 輔色2 2 22 5 4 2 6" xfId="12018"/>
    <cellStyle name="20% - 輔色2 2 22 5 4 2 6 2" xfId="18042"/>
    <cellStyle name="20% - 輔色2 2 22 5 4 2 6 2 2" xfId="30118"/>
    <cellStyle name="20% - 輔色2 2 22 5 4 2 6 3" xfId="24094"/>
    <cellStyle name="20% - 輔色2 2 22 5 4 2 7" xfId="15030"/>
    <cellStyle name="20% - 輔色2 2 22 5 4 2 7 2" xfId="27106"/>
    <cellStyle name="20% - 輔色2 2 22 5 4 2 8" xfId="21082"/>
    <cellStyle name="20% - 輔色2 2 22 5 4 3" xfId="9690"/>
    <cellStyle name="20% - 輔色2 2 22 5 5" xfId="2821"/>
    <cellStyle name="20% - 輔色2 2 22 5 5 2" xfId="4339"/>
    <cellStyle name="20% - 輔色2 2 22 5 5 3" xfId="9692"/>
    <cellStyle name="20% - 輔色2 2 22 5 6" xfId="2995"/>
    <cellStyle name="20% - 輔色2 2 22 5 6 2" xfId="4340"/>
    <cellStyle name="20% - 輔色2 2 22 5 6 3" xfId="9693"/>
    <cellStyle name="20% - 輔色2 2 22 5 7" xfId="1692"/>
    <cellStyle name="20% - 輔色2 2 22 5 7 2" xfId="4341"/>
    <cellStyle name="20% - 輔色2 2 22 5 7 3" xfId="5595"/>
    <cellStyle name="20% - 輔色2 2 22 5 7 3 2" xfId="12879"/>
    <cellStyle name="20% - 輔色2 2 22 5 7 3 2 2" xfId="18903"/>
    <cellStyle name="20% - 輔色2 2 22 5 7 3 2 2 2" xfId="30979"/>
    <cellStyle name="20% - 輔色2 2 22 5 7 3 2 3" xfId="24955"/>
    <cellStyle name="20% - 輔色2 2 22 5 7 3 3" xfId="15891"/>
    <cellStyle name="20% - 輔色2 2 22 5 7 3 3 2" xfId="27967"/>
    <cellStyle name="20% - 輔色2 2 22 5 7 3 4" xfId="21943"/>
    <cellStyle name="20% - 輔色2 2 22 5 7 4" xfId="8494"/>
    <cellStyle name="20% - 輔色2 2 22 5 7 5" xfId="9694"/>
    <cellStyle name="20% - 輔色2 2 22 5 7 6" xfId="11379"/>
    <cellStyle name="20% - 輔色2 2 22 5 7 6 2" xfId="17403"/>
    <cellStyle name="20% - 輔色2 2 22 5 7 6 2 2" xfId="29479"/>
    <cellStyle name="20% - 輔色2 2 22 5 7 6 3" xfId="23455"/>
    <cellStyle name="20% - 輔色2 2 22 5 7 7" xfId="14391"/>
    <cellStyle name="20% - 輔色2 2 22 5 7 7 2" xfId="26467"/>
    <cellStyle name="20% - 輔色2 2 22 5 7 8" xfId="20443"/>
    <cellStyle name="20% - 輔色2 2 22 5 8" xfId="5076"/>
    <cellStyle name="20% - 輔色2 2 22 5 8 2" xfId="12360"/>
    <cellStyle name="20% - 輔色2 2 22 5 8 2 2" xfId="18384"/>
    <cellStyle name="20% - 輔色2 2 22 5 8 2 2 2" xfId="30460"/>
    <cellStyle name="20% - 輔色2 2 22 5 8 2 3" xfId="24436"/>
    <cellStyle name="20% - 輔色2 2 22 5 8 3" xfId="15372"/>
    <cellStyle name="20% - 輔色2 2 22 5 8 3 2" xfId="27448"/>
    <cellStyle name="20% - 輔色2 2 22 5 8 4" xfId="21424"/>
    <cellStyle name="20% - 輔色2 2 22 5 9" xfId="9685"/>
    <cellStyle name="20% - 輔色2 2 22 6" xfId="749"/>
    <cellStyle name="20% - 輔色2 2 22 6 2" xfId="1411"/>
    <cellStyle name="20% - 輔色2 2 22 6 2 2" xfId="9696"/>
    <cellStyle name="20% - 輔色2 2 22 6 3" xfId="9695"/>
    <cellStyle name="20% - 輔色2 2 22 7" xfId="837"/>
    <cellStyle name="20% - 輔色2 2 22 7 2" xfId="1934"/>
    <cellStyle name="20% - 輔色2 2 22 7 2 2" xfId="4343"/>
    <cellStyle name="20% - 輔色2 2 22 7 2 3" xfId="5836"/>
    <cellStyle name="20% - 輔色2 2 22 7 2 3 2" xfId="13120"/>
    <cellStyle name="20% - 輔色2 2 22 7 2 3 2 2" xfId="19144"/>
    <cellStyle name="20% - 輔色2 2 22 7 2 3 2 2 2" xfId="31220"/>
    <cellStyle name="20% - 輔色2 2 22 7 2 3 2 3" xfId="25196"/>
    <cellStyle name="20% - 輔色2 2 22 7 2 3 3" xfId="16132"/>
    <cellStyle name="20% - 輔色2 2 22 7 2 3 3 2" xfId="28208"/>
    <cellStyle name="20% - 輔色2 2 22 7 2 3 4" xfId="22184"/>
    <cellStyle name="20% - 輔色2 2 22 7 2 4" xfId="8498"/>
    <cellStyle name="20% - 輔色2 2 22 7 2 5" xfId="9698"/>
    <cellStyle name="20% - 輔色2 2 22 7 2 6" xfId="11620"/>
    <cellStyle name="20% - 輔色2 2 22 7 2 6 2" xfId="17644"/>
    <cellStyle name="20% - 輔色2 2 22 7 2 6 2 2" xfId="29720"/>
    <cellStyle name="20% - 輔色2 2 22 7 2 6 3" xfId="23696"/>
    <cellStyle name="20% - 輔色2 2 22 7 2 7" xfId="14632"/>
    <cellStyle name="20% - 輔色2 2 22 7 2 7 2" xfId="26708"/>
    <cellStyle name="20% - 輔色2 2 22 7 2 8" xfId="20684"/>
    <cellStyle name="20% - 輔色2 2 22 7 3" xfId="4342"/>
    <cellStyle name="20% - 輔色2 2 22 7 4" xfId="5226"/>
    <cellStyle name="20% - 輔色2 2 22 7 4 2" xfId="12510"/>
    <cellStyle name="20% - 輔色2 2 22 7 4 2 2" xfId="18534"/>
    <cellStyle name="20% - 輔色2 2 22 7 4 2 2 2" xfId="30610"/>
    <cellStyle name="20% - 輔色2 2 22 7 4 2 3" xfId="24586"/>
    <cellStyle name="20% - 輔色2 2 22 7 4 3" xfId="15522"/>
    <cellStyle name="20% - 輔色2 2 22 7 4 3 2" xfId="27598"/>
    <cellStyle name="20% - 輔色2 2 22 7 4 4" xfId="21574"/>
    <cellStyle name="20% - 輔色2 2 22 7 5" xfId="8497"/>
    <cellStyle name="20% - 輔色2 2 22 7 6" xfId="9697"/>
    <cellStyle name="20% - 輔色2 2 22 7 7" xfId="11010"/>
    <cellStyle name="20% - 輔色2 2 22 7 7 2" xfId="17034"/>
    <cellStyle name="20% - 輔色2 2 22 7 7 2 2" xfId="29110"/>
    <cellStyle name="20% - 輔色2 2 22 7 7 3" xfId="23086"/>
    <cellStyle name="20% - 輔色2 2 22 7 8" xfId="14022"/>
    <cellStyle name="20% - 輔色2 2 22 7 8 2" xfId="26098"/>
    <cellStyle name="20% - 輔色2 2 22 7 9" xfId="20074"/>
    <cellStyle name="20% - 輔色2 2 22 8" xfId="2395"/>
    <cellStyle name="20% - 輔色2 2 22 8 2" xfId="4344"/>
    <cellStyle name="20% - 輔色2 2 22 8 3" xfId="6297"/>
    <cellStyle name="20% - 輔色2 2 22 8 3 2" xfId="13581"/>
    <cellStyle name="20% - 輔色2 2 22 8 3 2 2" xfId="19605"/>
    <cellStyle name="20% - 輔色2 2 22 8 3 2 2 2" xfId="31681"/>
    <cellStyle name="20% - 輔色2 2 22 8 3 2 3" xfId="25657"/>
    <cellStyle name="20% - 輔色2 2 22 8 3 3" xfId="16593"/>
    <cellStyle name="20% - 輔色2 2 22 8 3 3 2" xfId="28669"/>
    <cellStyle name="20% - 輔色2 2 22 8 3 4" xfId="22645"/>
    <cellStyle name="20% - 輔色2 2 22 8 4" xfId="8499"/>
    <cellStyle name="20% - 輔色2 2 22 8 5" xfId="9699"/>
    <cellStyle name="20% - 輔色2 2 22 8 6" xfId="12081"/>
    <cellStyle name="20% - 輔色2 2 22 8 6 2" xfId="18105"/>
    <cellStyle name="20% - 輔色2 2 22 8 6 2 2" xfId="30181"/>
    <cellStyle name="20% - 輔色2 2 22 8 6 3" xfId="24157"/>
    <cellStyle name="20% - 輔色2 2 22 8 7" xfId="15093"/>
    <cellStyle name="20% - 輔色2 2 22 8 7 2" xfId="27169"/>
    <cellStyle name="20% - 輔色2 2 22 8 8" xfId="21145"/>
    <cellStyle name="20% - 輔色2 2 22 9" xfId="2813"/>
    <cellStyle name="20% - 輔色2 2 22 9 2" xfId="4345"/>
    <cellStyle name="20% - 輔色2 2 22 9 3" xfId="9700"/>
    <cellStyle name="20% - 輔色2 2 23" xfId="88"/>
    <cellStyle name="20% - 輔色2 2 23 10" xfId="2996"/>
    <cellStyle name="20% - 輔色2 2 23 10 2" xfId="4346"/>
    <cellStyle name="20% - 輔色2 2 23 10 3" xfId="9702"/>
    <cellStyle name="20% - 輔色2 2 23 11" xfId="1834"/>
    <cellStyle name="20% - 輔色2 2 23 11 2" xfId="4347"/>
    <cellStyle name="20% - 輔色2 2 23 11 3" xfId="5737"/>
    <cellStyle name="20% - 輔色2 2 23 11 3 2" xfId="13021"/>
    <cellStyle name="20% - 輔色2 2 23 11 3 2 2" xfId="19045"/>
    <cellStyle name="20% - 輔色2 2 23 11 3 2 2 2" xfId="31121"/>
    <cellStyle name="20% - 輔色2 2 23 11 3 2 3" xfId="25097"/>
    <cellStyle name="20% - 輔色2 2 23 11 3 3" xfId="16033"/>
    <cellStyle name="20% - 輔色2 2 23 11 3 3 2" xfId="28109"/>
    <cellStyle name="20% - 輔色2 2 23 11 3 4" xfId="22085"/>
    <cellStyle name="20% - 輔色2 2 23 11 4" xfId="8503"/>
    <cellStyle name="20% - 輔色2 2 23 11 5" xfId="9703"/>
    <cellStyle name="20% - 輔色2 2 23 11 6" xfId="11521"/>
    <cellStyle name="20% - 輔色2 2 23 11 6 2" xfId="17545"/>
    <cellStyle name="20% - 輔色2 2 23 11 6 2 2" xfId="29621"/>
    <cellStyle name="20% - 輔色2 2 23 11 6 3" xfId="23597"/>
    <cellStyle name="20% - 輔色2 2 23 11 7" xfId="14533"/>
    <cellStyle name="20% - 輔色2 2 23 11 7 2" xfId="26609"/>
    <cellStyle name="20% - 輔色2 2 23 11 8" xfId="20585"/>
    <cellStyle name="20% - 輔色2 2 23 12" xfId="4934"/>
    <cellStyle name="20% - 輔色2 2 23 12 2" xfId="12218"/>
    <cellStyle name="20% - 輔色2 2 23 12 2 2" xfId="18242"/>
    <cellStyle name="20% - 輔色2 2 23 12 2 2 2" xfId="30318"/>
    <cellStyle name="20% - 輔色2 2 23 12 2 3" xfId="24294"/>
    <cellStyle name="20% - 輔色2 2 23 12 3" xfId="15230"/>
    <cellStyle name="20% - 輔色2 2 23 12 3 2" xfId="27306"/>
    <cellStyle name="20% - 輔色2 2 23 12 4" xfId="21282"/>
    <cellStyle name="20% - 輔色2 2 23 13" xfId="9701"/>
    <cellStyle name="20% - 輔色2 2 23 14" xfId="10710"/>
    <cellStyle name="20% - 輔色2 2 23 14 2" xfId="16739"/>
    <cellStyle name="20% - 輔色2 2 23 14 2 2" xfId="28815"/>
    <cellStyle name="20% - 輔色2 2 23 14 3" xfId="22791"/>
    <cellStyle name="20% - 輔色2 2 23 15" xfId="13730"/>
    <cellStyle name="20% - 輔色2 2 23 15 2" xfId="25806"/>
    <cellStyle name="20% - 輔色2 2 23 16" xfId="19782"/>
    <cellStyle name="20% - 輔色2 2 23 2" xfId="135"/>
    <cellStyle name="20% - 輔色2 2 23 2 2" xfId="9704"/>
    <cellStyle name="20% - 輔色2 2 23 3" xfId="192"/>
    <cellStyle name="20% - 輔色2 2 23 3 10" xfId="9705"/>
    <cellStyle name="20% - 輔色2 2 23 3 11" xfId="10768"/>
    <cellStyle name="20% - 輔色2 2 23 3 11 2" xfId="16792"/>
    <cellStyle name="20% - 輔色2 2 23 3 11 2 2" xfId="28868"/>
    <cellStyle name="20% - 輔色2 2 23 3 11 3" xfId="22844"/>
    <cellStyle name="20% - 輔色2 2 23 3 12" xfId="13780"/>
    <cellStyle name="20% - 輔色2 2 23 3 12 2" xfId="25856"/>
    <cellStyle name="20% - 輔色2 2 23 3 13" xfId="19832"/>
    <cellStyle name="20% - 輔色2 2 23 3 2" xfId="314"/>
    <cellStyle name="20% - 輔色2 2 23 3 2 2" xfId="633"/>
    <cellStyle name="20% - 輔色2 2 23 3 2 2 2" xfId="1412"/>
    <cellStyle name="20% - 輔色2 2 23 3 2 2 2 2" xfId="9708"/>
    <cellStyle name="20% - 輔色2 2 23 3 2 2 3" xfId="9707"/>
    <cellStyle name="20% - 輔色2 2 23 3 2 3" xfId="9706"/>
    <cellStyle name="20% - 輔色2 2 23 3 3" xfId="443"/>
    <cellStyle name="20% - 輔色2 2 23 3 3 10" xfId="10918"/>
    <cellStyle name="20% - 輔色2 2 23 3 3 10 2" xfId="16942"/>
    <cellStyle name="20% - 輔色2 2 23 3 3 10 2 2" xfId="29018"/>
    <cellStyle name="20% - 輔色2 2 23 3 3 10 3" xfId="22994"/>
    <cellStyle name="20% - 輔色2 2 23 3 3 11" xfId="13930"/>
    <cellStyle name="20% - 輔色2 2 23 3 3 11 2" xfId="26006"/>
    <cellStyle name="20% - 輔色2 2 23 3 3 12" xfId="19982"/>
    <cellStyle name="20% - 輔色2 2 23 3 3 2" xfId="753"/>
    <cellStyle name="20% - 輔色2 2 23 3 3 2 2" xfId="1414"/>
    <cellStyle name="20% - 輔色2 2 23 3 3 2 2 2" xfId="9711"/>
    <cellStyle name="20% - 輔色2 2 23 3 3 2 3" xfId="9710"/>
    <cellStyle name="20% - 輔色2 2 23 3 3 3" xfId="1045"/>
    <cellStyle name="20% - 輔色2 2 23 3 3 3 2" xfId="2244"/>
    <cellStyle name="20% - 輔色2 2 23 3 3 3 2 2" xfId="4349"/>
    <cellStyle name="20% - 輔色2 2 23 3 3 3 2 3" xfId="6146"/>
    <cellStyle name="20% - 輔色2 2 23 3 3 3 2 3 2" xfId="13430"/>
    <cellStyle name="20% - 輔色2 2 23 3 3 3 2 3 2 2" xfId="19454"/>
    <cellStyle name="20% - 輔色2 2 23 3 3 3 2 3 2 2 2" xfId="31530"/>
    <cellStyle name="20% - 輔色2 2 23 3 3 3 2 3 2 3" xfId="25506"/>
    <cellStyle name="20% - 輔色2 2 23 3 3 3 2 3 3" xfId="16442"/>
    <cellStyle name="20% - 輔色2 2 23 3 3 3 2 3 3 2" xfId="28518"/>
    <cellStyle name="20% - 輔色2 2 23 3 3 3 2 3 4" xfId="22494"/>
    <cellStyle name="20% - 輔色2 2 23 3 3 3 2 4" xfId="8513"/>
    <cellStyle name="20% - 輔色2 2 23 3 3 3 2 5" xfId="9713"/>
    <cellStyle name="20% - 輔色2 2 23 3 3 3 2 6" xfId="11930"/>
    <cellStyle name="20% - 輔色2 2 23 3 3 3 2 6 2" xfId="17954"/>
    <cellStyle name="20% - 輔色2 2 23 3 3 3 2 6 2 2" xfId="30030"/>
    <cellStyle name="20% - 輔色2 2 23 3 3 3 2 6 3" xfId="24006"/>
    <cellStyle name="20% - 輔色2 2 23 3 3 3 2 7" xfId="14942"/>
    <cellStyle name="20% - 輔色2 2 23 3 3 3 2 7 2" xfId="27018"/>
    <cellStyle name="20% - 輔色2 2 23 3 3 3 2 8" xfId="20994"/>
    <cellStyle name="20% - 輔色2 2 23 3 3 3 3" xfId="4348"/>
    <cellStyle name="20% - 輔色2 2 23 3 3 3 4" xfId="5434"/>
    <cellStyle name="20% - 輔色2 2 23 3 3 3 4 2" xfId="12718"/>
    <cellStyle name="20% - 輔色2 2 23 3 3 3 4 2 2" xfId="18742"/>
    <cellStyle name="20% - 輔色2 2 23 3 3 3 4 2 2 2" xfId="30818"/>
    <cellStyle name="20% - 輔色2 2 23 3 3 3 4 2 3" xfId="24794"/>
    <cellStyle name="20% - 輔色2 2 23 3 3 3 4 3" xfId="15730"/>
    <cellStyle name="20% - 輔色2 2 23 3 3 3 4 3 2" xfId="27806"/>
    <cellStyle name="20% - 輔色2 2 23 3 3 3 4 4" xfId="21782"/>
    <cellStyle name="20% - 輔色2 2 23 3 3 3 5" xfId="8512"/>
    <cellStyle name="20% - 輔色2 2 23 3 3 3 6" xfId="9712"/>
    <cellStyle name="20% - 輔色2 2 23 3 3 3 7" xfId="11218"/>
    <cellStyle name="20% - 輔色2 2 23 3 3 3 7 2" xfId="17242"/>
    <cellStyle name="20% - 輔色2 2 23 3 3 3 7 2 2" xfId="29318"/>
    <cellStyle name="20% - 輔色2 2 23 3 3 3 7 3" xfId="23294"/>
    <cellStyle name="20% - 輔色2 2 23 3 3 3 8" xfId="14230"/>
    <cellStyle name="20% - 輔色2 2 23 3 3 3 8 2" xfId="26306"/>
    <cellStyle name="20% - 輔色2 2 23 3 3 3 9" xfId="20282"/>
    <cellStyle name="20% - 輔色2 2 23 3 3 4" xfId="1413"/>
    <cellStyle name="20% - 輔色2 2 23 3 3 4 2" xfId="2312"/>
    <cellStyle name="20% - 輔色2 2 23 3 3 4 2 2" xfId="4350"/>
    <cellStyle name="20% - 輔色2 2 23 3 3 4 2 3" xfId="6214"/>
    <cellStyle name="20% - 輔色2 2 23 3 3 4 2 3 2" xfId="13498"/>
    <cellStyle name="20% - 輔色2 2 23 3 3 4 2 3 2 2" xfId="19522"/>
    <cellStyle name="20% - 輔色2 2 23 3 3 4 2 3 2 2 2" xfId="31598"/>
    <cellStyle name="20% - 輔色2 2 23 3 3 4 2 3 2 3" xfId="25574"/>
    <cellStyle name="20% - 輔色2 2 23 3 3 4 2 3 3" xfId="16510"/>
    <cellStyle name="20% - 輔色2 2 23 3 3 4 2 3 3 2" xfId="28586"/>
    <cellStyle name="20% - 輔色2 2 23 3 3 4 2 3 4" xfId="22562"/>
    <cellStyle name="20% - 輔色2 2 23 3 3 4 2 4" xfId="8515"/>
    <cellStyle name="20% - 輔色2 2 23 3 3 4 2 5" xfId="9715"/>
    <cellStyle name="20% - 輔色2 2 23 3 3 4 2 6" xfId="11998"/>
    <cellStyle name="20% - 輔色2 2 23 3 3 4 2 6 2" xfId="18022"/>
    <cellStyle name="20% - 輔色2 2 23 3 3 4 2 6 2 2" xfId="30098"/>
    <cellStyle name="20% - 輔色2 2 23 3 3 4 2 6 3" xfId="24074"/>
    <cellStyle name="20% - 輔色2 2 23 3 3 4 2 7" xfId="15010"/>
    <cellStyle name="20% - 輔色2 2 23 3 3 4 2 7 2" xfId="27086"/>
    <cellStyle name="20% - 輔色2 2 23 3 3 4 2 8" xfId="21062"/>
    <cellStyle name="20% - 輔色2 2 23 3 3 4 3" xfId="9714"/>
    <cellStyle name="20% - 輔色2 2 23 3 3 5" xfId="2826"/>
    <cellStyle name="20% - 輔色2 2 23 3 3 5 2" xfId="4351"/>
    <cellStyle name="20% - 輔色2 2 23 3 3 5 3" xfId="9716"/>
    <cellStyle name="20% - 輔色2 2 23 3 3 6" xfId="2998"/>
    <cellStyle name="20% - 輔色2 2 23 3 3 6 2" xfId="4352"/>
    <cellStyle name="20% - 輔色2 2 23 3 3 6 3" xfId="9717"/>
    <cellStyle name="20% - 輔色2 2 23 3 3 7" xfId="1634"/>
    <cellStyle name="20% - 輔色2 2 23 3 3 7 2" xfId="4353"/>
    <cellStyle name="20% - 輔色2 2 23 3 3 7 3" xfId="5537"/>
    <cellStyle name="20% - 輔色2 2 23 3 3 7 3 2" xfId="12821"/>
    <cellStyle name="20% - 輔色2 2 23 3 3 7 3 2 2" xfId="18845"/>
    <cellStyle name="20% - 輔色2 2 23 3 3 7 3 2 2 2" xfId="30921"/>
    <cellStyle name="20% - 輔色2 2 23 3 3 7 3 2 3" xfId="24897"/>
    <cellStyle name="20% - 輔色2 2 23 3 3 7 3 3" xfId="15833"/>
    <cellStyle name="20% - 輔色2 2 23 3 3 7 3 3 2" xfId="27909"/>
    <cellStyle name="20% - 輔色2 2 23 3 3 7 3 4" xfId="21885"/>
    <cellStyle name="20% - 輔色2 2 23 3 3 7 4" xfId="8518"/>
    <cellStyle name="20% - 輔色2 2 23 3 3 7 5" xfId="9718"/>
    <cellStyle name="20% - 輔色2 2 23 3 3 7 6" xfId="11321"/>
    <cellStyle name="20% - 輔色2 2 23 3 3 7 6 2" xfId="17345"/>
    <cellStyle name="20% - 輔色2 2 23 3 3 7 6 2 2" xfId="29421"/>
    <cellStyle name="20% - 輔色2 2 23 3 3 7 6 3" xfId="23397"/>
    <cellStyle name="20% - 輔色2 2 23 3 3 7 7" xfId="14333"/>
    <cellStyle name="20% - 輔色2 2 23 3 3 7 7 2" xfId="26409"/>
    <cellStyle name="20% - 輔色2 2 23 3 3 7 8" xfId="20385"/>
    <cellStyle name="20% - 輔色2 2 23 3 3 8" xfId="5134"/>
    <cellStyle name="20% - 輔色2 2 23 3 3 8 2" xfId="12418"/>
    <cellStyle name="20% - 輔色2 2 23 3 3 8 2 2" xfId="18442"/>
    <cellStyle name="20% - 輔色2 2 23 3 3 8 2 2 2" xfId="30518"/>
    <cellStyle name="20% - 輔色2 2 23 3 3 8 2 3" xfId="24494"/>
    <cellStyle name="20% - 輔色2 2 23 3 3 8 3" xfId="15430"/>
    <cellStyle name="20% - 輔色2 2 23 3 3 8 3 2" xfId="27506"/>
    <cellStyle name="20% - 輔色2 2 23 3 3 8 4" xfId="21482"/>
    <cellStyle name="20% - 輔色2 2 23 3 3 9" xfId="9709"/>
    <cellStyle name="20% - 輔色2 2 23 3 4" xfId="895"/>
    <cellStyle name="20% - 輔色2 2 23 3 4 2" xfId="2031"/>
    <cellStyle name="20% - 輔色2 2 23 3 4 2 2" xfId="4355"/>
    <cellStyle name="20% - 輔色2 2 23 3 4 2 3" xfId="5933"/>
    <cellStyle name="20% - 輔色2 2 23 3 4 2 3 2" xfId="13217"/>
    <cellStyle name="20% - 輔色2 2 23 3 4 2 3 2 2" xfId="19241"/>
    <cellStyle name="20% - 輔色2 2 23 3 4 2 3 2 2 2" xfId="31317"/>
    <cellStyle name="20% - 輔色2 2 23 3 4 2 3 2 3" xfId="25293"/>
    <cellStyle name="20% - 輔色2 2 23 3 4 2 3 3" xfId="16229"/>
    <cellStyle name="20% - 輔色2 2 23 3 4 2 3 3 2" xfId="28305"/>
    <cellStyle name="20% - 輔色2 2 23 3 4 2 3 4" xfId="22281"/>
    <cellStyle name="20% - 輔色2 2 23 3 4 2 4" xfId="8520"/>
    <cellStyle name="20% - 輔色2 2 23 3 4 2 5" xfId="9720"/>
    <cellStyle name="20% - 輔色2 2 23 3 4 2 6" xfId="11717"/>
    <cellStyle name="20% - 輔色2 2 23 3 4 2 6 2" xfId="17741"/>
    <cellStyle name="20% - 輔色2 2 23 3 4 2 6 2 2" xfId="29817"/>
    <cellStyle name="20% - 輔色2 2 23 3 4 2 6 3" xfId="23793"/>
    <cellStyle name="20% - 輔色2 2 23 3 4 2 7" xfId="14729"/>
    <cellStyle name="20% - 輔色2 2 23 3 4 2 7 2" xfId="26805"/>
    <cellStyle name="20% - 輔色2 2 23 3 4 2 8" xfId="20781"/>
    <cellStyle name="20% - 輔色2 2 23 3 4 3" xfId="4354"/>
    <cellStyle name="20% - 輔色2 2 23 3 4 4" xfId="5284"/>
    <cellStyle name="20% - 輔色2 2 23 3 4 4 2" xfId="12568"/>
    <cellStyle name="20% - 輔色2 2 23 3 4 4 2 2" xfId="18592"/>
    <cellStyle name="20% - 輔色2 2 23 3 4 4 2 2 2" xfId="30668"/>
    <cellStyle name="20% - 輔色2 2 23 3 4 4 2 3" xfId="24644"/>
    <cellStyle name="20% - 輔色2 2 23 3 4 4 3" xfId="15580"/>
    <cellStyle name="20% - 輔色2 2 23 3 4 4 3 2" xfId="27656"/>
    <cellStyle name="20% - 輔色2 2 23 3 4 4 4" xfId="21632"/>
    <cellStyle name="20% - 輔色2 2 23 3 4 5" xfId="8519"/>
    <cellStyle name="20% - 輔色2 2 23 3 4 6" xfId="9719"/>
    <cellStyle name="20% - 輔色2 2 23 3 4 7" xfId="11068"/>
    <cellStyle name="20% - 輔色2 2 23 3 4 7 2" xfId="17092"/>
    <cellStyle name="20% - 輔色2 2 23 3 4 7 2 2" xfId="29168"/>
    <cellStyle name="20% - 輔色2 2 23 3 4 7 3" xfId="23144"/>
    <cellStyle name="20% - 輔色2 2 23 3 4 8" xfId="14080"/>
    <cellStyle name="20% - 輔色2 2 23 3 4 8 2" xfId="26156"/>
    <cellStyle name="20% - 輔色2 2 23 3 4 9" xfId="20132"/>
    <cellStyle name="20% - 輔色2 2 23 3 5" xfId="2455"/>
    <cellStyle name="20% - 輔色2 2 23 3 5 2" xfId="4356"/>
    <cellStyle name="20% - 輔色2 2 23 3 5 3" xfId="6357"/>
    <cellStyle name="20% - 輔色2 2 23 3 5 3 2" xfId="13641"/>
    <cellStyle name="20% - 輔色2 2 23 3 5 3 2 2" xfId="19665"/>
    <cellStyle name="20% - 輔色2 2 23 3 5 3 2 2 2" xfId="31741"/>
    <cellStyle name="20% - 輔色2 2 23 3 5 3 2 3" xfId="25717"/>
    <cellStyle name="20% - 輔色2 2 23 3 5 3 3" xfId="16653"/>
    <cellStyle name="20% - 輔色2 2 23 3 5 3 3 2" xfId="28729"/>
    <cellStyle name="20% - 輔色2 2 23 3 5 3 4" xfId="22705"/>
    <cellStyle name="20% - 輔色2 2 23 3 5 4" xfId="8521"/>
    <cellStyle name="20% - 輔色2 2 23 3 5 5" xfId="9721"/>
    <cellStyle name="20% - 輔色2 2 23 3 5 6" xfId="12141"/>
    <cellStyle name="20% - 輔色2 2 23 3 5 6 2" xfId="18165"/>
    <cellStyle name="20% - 輔色2 2 23 3 5 6 2 2" xfId="30241"/>
    <cellStyle name="20% - 輔色2 2 23 3 5 6 3" xfId="24217"/>
    <cellStyle name="20% - 輔色2 2 23 3 5 7" xfId="15153"/>
    <cellStyle name="20% - 輔色2 2 23 3 5 7 2" xfId="27229"/>
    <cellStyle name="20% - 輔色2 2 23 3 5 8" xfId="21205"/>
    <cellStyle name="20% - 輔色2 2 23 3 6" xfId="2824"/>
    <cellStyle name="20% - 輔色2 2 23 3 6 2" xfId="4357"/>
    <cellStyle name="20% - 輔色2 2 23 3 6 3" xfId="9722"/>
    <cellStyle name="20% - 輔色2 2 23 3 7" xfId="2997"/>
    <cellStyle name="20% - 輔色2 2 23 3 7 2" xfId="4358"/>
    <cellStyle name="20% - 輔色2 2 23 3 7 3" xfId="9723"/>
    <cellStyle name="20% - 輔色2 2 23 3 8" xfId="1784"/>
    <cellStyle name="20% - 輔色2 2 23 3 8 2" xfId="4359"/>
    <cellStyle name="20% - 輔色2 2 23 3 8 3" xfId="5687"/>
    <cellStyle name="20% - 輔色2 2 23 3 8 3 2" xfId="12971"/>
    <cellStyle name="20% - 輔色2 2 23 3 8 3 2 2" xfId="18995"/>
    <cellStyle name="20% - 輔色2 2 23 3 8 3 2 2 2" xfId="31071"/>
    <cellStyle name="20% - 輔色2 2 23 3 8 3 2 3" xfId="25047"/>
    <cellStyle name="20% - 輔色2 2 23 3 8 3 3" xfId="15983"/>
    <cellStyle name="20% - 輔色2 2 23 3 8 3 3 2" xfId="28059"/>
    <cellStyle name="20% - 輔色2 2 23 3 8 3 4" xfId="22035"/>
    <cellStyle name="20% - 輔色2 2 23 3 8 4" xfId="8524"/>
    <cellStyle name="20% - 輔色2 2 23 3 8 5" xfId="9724"/>
    <cellStyle name="20% - 輔色2 2 23 3 8 6" xfId="11471"/>
    <cellStyle name="20% - 輔色2 2 23 3 8 6 2" xfId="17495"/>
    <cellStyle name="20% - 輔色2 2 23 3 8 6 2 2" xfId="29571"/>
    <cellStyle name="20% - 輔色2 2 23 3 8 6 3" xfId="23547"/>
    <cellStyle name="20% - 輔色2 2 23 3 8 7" xfId="14483"/>
    <cellStyle name="20% - 輔色2 2 23 3 8 7 2" xfId="26559"/>
    <cellStyle name="20% - 輔色2 2 23 3 8 8" xfId="20535"/>
    <cellStyle name="20% - 輔色2 2 23 3 9" xfId="4984"/>
    <cellStyle name="20% - 輔色2 2 23 3 9 2" xfId="12268"/>
    <cellStyle name="20% - 輔色2 2 23 3 9 2 2" xfId="18292"/>
    <cellStyle name="20% - 輔色2 2 23 3 9 2 2 2" xfId="30368"/>
    <cellStyle name="20% - 輔色2 2 23 3 9 2 3" xfId="24344"/>
    <cellStyle name="20% - 輔色2 2 23 3 9 3" xfId="15280"/>
    <cellStyle name="20% - 輔色2 2 23 3 9 3 2" xfId="27356"/>
    <cellStyle name="20% - 輔色2 2 23 3 9 4" xfId="21332"/>
    <cellStyle name="20% - 輔色2 2 23 4" xfId="242"/>
    <cellStyle name="20% - 輔色2 2 23 4 10" xfId="9725"/>
    <cellStyle name="20% - 輔色2 2 23 4 11" xfId="10818"/>
    <cellStyle name="20% - 輔色2 2 23 4 11 2" xfId="16842"/>
    <cellStyle name="20% - 輔色2 2 23 4 11 2 2" xfId="28918"/>
    <cellStyle name="20% - 輔色2 2 23 4 11 3" xfId="22894"/>
    <cellStyle name="20% - 輔色2 2 23 4 12" xfId="13830"/>
    <cellStyle name="20% - 輔色2 2 23 4 12 2" xfId="25906"/>
    <cellStyle name="20% - 輔色2 2 23 4 13" xfId="19882"/>
    <cellStyle name="20% - 輔色2 2 23 4 2" xfId="315"/>
    <cellStyle name="20% - 輔色2 2 23 4 2 2" xfId="634"/>
    <cellStyle name="20% - 輔色2 2 23 4 2 2 2" xfId="1415"/>
    <cellStyle name="20% - 輔色2 2 23 4 2 2 2 2" xfId="9728"/>
    <cellStyle name="20% - 輔色2 2 23 4 2 2 3" xfId="9727"/>
    <cellStyle name="20% - 輔色2 2 23 4 2 3" xfId="9726"/>
    <cellStyle name="20% - 輔色2 2 23 4 3" xfId="493"/>
    <cellStyle name="20% - 輔色2 2 23 4 3 10" xfId="10968"/>
    <cellStyle name="20% - 輔色2 2 23 4 3 10 2" xfId="16992"/>
    <cellStyle name="20% - 輔色2 2 23 4 3 10 2 2" xfId="29068"/>
    <cellStyle name="20% - 輔色2 2 23 4 3 10 3" xfId="23044"/>
    <cellStyle name="20% - 輔色2 2 23 4 3 11" xfId="13980"/>
    <cellStyle name="20% - 輔色2 2 23 4 3 11 2" xfId="26056"/>
    <cellStyle name="20% - 輔色2 2 23 4 3 12" xfId="20032"/>
    <cellStyle name="20% - 輔色2 2 23 4 3 2" xfId="754"/>
    <cellStyle name="20% - 輔色2 2 23 4 3 2 2" xfId="1417"/>
    <cellStyle name="20% - 輔色2 2 23 4 3 2 2 2" xfId="9731"/>
    <cellStyle name="20% - 輔色2 2 23 4 3 2 3" xfId="9730"/>
    <cellStyle name="20% - 輔色2 2 23 4 3 3" xfId="1095"/>
    <cellStyle name="20% - 輔色2 2 23 4 3 3 2" xfId="2294"/>
    <cellStyle name="20% - 輔色2 2 23 4 3 3 2 2" xfId="4361"/>
    <cellStyle name="20% - 輔色2 2 23 4 3 3 2 3" xfId="6196"/>
    <cellStyle name="20% - 輔色2 2 23 4 3 3 2 3 2" xfId="13480"/>
    <cellStyle name="20% - 輔色2 2 23 4 3 3 2 3 2 2" xfId="19504"/>
    <cellStyle name="20% - 輔色2 2 23 4 3 3 2 3 2 2 2" xfId="31580"/>
    <cellStyle name="20% - 輔色2 2 23 4 3 3 2 3 2 3" xfId="25556"/>
    <cellStyle name="20% - 輔色2 2 23 4 3 3 2 3 3" xfId="16492"/>
    <cellStyle name="20% - 輔色2 2 23 4 3 3 2 3 3 2" xfId="28568"/>
    <cellStyle name="20% - 輔色2 2 23 4 3 3 2 3 4" xfId="22544"/>
    <cellStyle name="20% - 輔色2 2 23 4 3 3 2 4" xfId="8533"/>
    <cellStyle name="20% - 輔色2 2 23 4 3 3 2 5" xfId="9733"/>
    <cellStyle name="20% - 輔色2 2 23 4 3 3 2 6" xfId="11980"/>
    <cellStyle name="20% - 輔色2 2 23 4 3 3 2 6 2" xfId="18004"/>
    <cellStyle name="20% - 輔色2 2 23 4 3 3 2 6 2 2" xfId="30080"/>
    <cellStyle name="20% - 輔色2 2 23 4 3 3 2 6 3" xfId="24056"/>
    <cellStyle name="20% - 輔色2 2 23 4 3 3 2 7" xfId="14992"/>
    <cellStyle name="20% - 輔色2 2 23 4 3 3 2 7 2" xfId="27068"/>
    <cellStyle name="20% - 輔色2 2 23 4 3 3 2 8" xfId="21044"/>
    <cellStyle name="20% - 輔色2 2 23 4 3 3 3" xfId="4360"/>
    <cellStyle name="20% - 輔色2 2 23 4 3 3 4" xfId="5484"/>
    <cellStyle name="20% - 輔色2 2 23 4 3 3 4 2" xfId="12768"/>
    <cellStyle name="20% - 輔色2 2 23 4 3 3 4 2 2" xfId="18792"/>
    <cellStyle name="20% - 輔色2 2 23 4 3 3 4 2 2 2" xfId="30868"/>
    <cellStyle name="20% - 輔色2 2 23 4 3 3 4 2 3" xfId="24844"/>
    <cellStyle name="20% - 輔色2 2 23 4 3 3 4 3" xfId="15780"/>
    <cellStyle name="20% - 輔色2 2 23 4 3 3 4 3 2" xfId="27856"/>
    <cellStyle name="20% - 輔色2 2 23 4 3 3 4 4" xfId="21832"/>
    <cellStyle name="20% - 輔色2 2 23 4 3 3 5" xfId="8532"/>
    <cellStyle name="20% - 輔色2 2 23 4 3 3 6" xfId="9732"/>
    <cellStyle name="20% - 輔色2 2 23 4 3 3 7" xfId="11268"/>
    <cellStyle name="20% - 輔色2 2 23 4 3 3 7 2" xfId="17292"/>
    <cellStyle name="20% - 輔色2 2 23 4 3 3 7 2 2" xfId="29368"/>
    <cellStyle name="20% - 輔色2 2 23 4 3 3 7 3" xfId="23344"/>
    <cellStyle name="20% - 輔色2 2 23 4 3 3 8" xfId="14280"/>
    <cellStyle name="20% - 輔色2 2 23 4 3 3 8 2" xfId="26356"/>
    <cellStyle name="20% - 輔色2 2 23 4 3 3 9" xfId="20332"/>
    <cellStyle name="20% - 輔色2 2 23 4 3 4" xfId="1416"/>
    <cellStyle name="20% - 輔色2 2 23 4 3 4 2" xfId="2298"/>
    <cellStyle name="20% - 輔色2 2 23 4 3 4 2 2" xfId="4362"/>
    <cellStyle name="20% - 輔色2 2 23 4 3 4 2 3" xfId="6200"/>
    <cellStyle name="20% - 輔色2 2 23 4 3 4 2 3 2" xfId="13484"/>
    <cellStyle name="20% - 輔色2 2 23 4 3 4 2 3 2 2" xfId="19508"/>
    <cellStyle name="20% - 輔色2 2 23 4 3 4 2 3 2 2 2" xfId="31584"/>
    <cellStyle name="20% - 輔色2 2 23 4 3 4 2 3 2 3" xfId="25560"/>
    <cellStyle name="20% - 輔色2 2 23 4 3 4 2 3 3" xfId="16496"/>
    <cellStyle name="20% - 輔色2 2 23 4 3 4 2 3 3 2" xfId="28572"/>
    <cellStyle name="20% - 輔色2 2 23 4 3 4 2 3 4" xfId="22548"/>
    <cellStyle name="20% - 輔色2 2 23 4 3 4 2 4" xfId="8535"/>
    <cellStyle name="20% - 輔色2 2 23 4 3 4 2 5" xfId="9735"/>
    <cellStyle name="20% - 輔色2 2 23 4 3 4 2 6" xfId="11984"/>
    <cellStyle name="20% - 輔色2 2 23 4 3 4 2 6 2" xfId="18008"/>
    <cellStyle name="20% - 輔色2 2 23 4 3 4 2 6 2 2" xfId="30084"/>
    <cellStyle name="20% - 輔色2 2 23 4 3 4 2 6 3" xfId="24060"/>
    <cellStyle name="20% - 輔色2 2 23 4 3 4 2 7" xfId="14996"/>
    <cellStyle name="20% - 輔色2 2 23 4 3 4 2 7 2" xfId="27072"/>
    <cellStyle name="20% - 輔色2 2 23 4 3 4 2 8" xfId="21048"/>
    <cellStyle name="20% - 輔色2 2 23 4 3 4 3" xfId="9734"/>
    <cellStyle name="20% - 輔色2 2 23 4 3 5" xfId="2829"/>
    <cellStyle name="20% - 輔色2 2 23 4 3 5 2" xfId="4363"/>
    <cellStyle name="20% - 輔色2 2 23 4 3 5 3" xfId="9736"/>
    <cellStyle name="20% - 輔色2 2 23 4 3 6" xfId="3000"/>
    <cellStyle name="20% - 輔色2 2 23 4 3 6 2" xfId="4364"/>
    <cellStyle name="20% - 輔色2 2 23 4 3 6 3" xfId="9737"/>
    <cellStyle name="20% - 輔色2 2 23 4 3 7" xfId="1584"/>
    <cellStyle name="20% - 輔色2 2 23 4 3 7 2" xfId="4365"/>
    <cellStyle name="20% - 輔色2 2 23 4 3 7 3" xfId="5487"/>
    <cellStyle name="20% - 輔色2 2 23 4 3 7 3 2" xfId="12771"/>
    <cellStyle name="20% - 輔色2 2 23 4 3 7 3 2 2" xfId="18795"/>
    <cellStyle name="20% - 輔色2 2 23 4 3 7 3 2 2 2" xfId="30871"/>
    <cellStyle name="20% - 輔色2 2 23 4 3 7 3 2 3" xfId="24847"/>
    <cellStyle name="20% - 輔色2 2 23 4 3 7 3 3" xfId="15783"/>
    <cellStyle name="20% - 輔色2 2 23 4 3 7 3 3 2" xfId="27859"/>
    <cellStyle name="20% - 輔色2 2 23 4 3 7 3 4" xfId="21835"/>
    <cellStyle name="20% - 輔色2 2 23 4 3 7 4" xfId="8538"/>
    <cellStyle name="20% - 輔色2 2 23 4 3 7 5" xfId="9738"/>
    <cellStyle name="20% - 輔色2 2 23 4 3 7 6" xfId="11271"/>
    <cellStyle name="20% - 輔色2 2 23 4 3 7 6 2" xfId="17295"/>
    <cellStyle name="20% - 輔色2 2 23 4 3 7 6 2 2" xfId="29371"/>
    <cellStyle name="20% - 輔色2 2 23 4 3 7 6 3" xfId="23347"/>
    <cellStyle name="20% - 輔色2 2 23 4 3 7 7" xfId="14283"/>
    <cellStyle name="20% - 輔色2 2 23 4 3 7 7 2" xfId="26359"/>
    <cellStyle name="20% - 輔色2 2 23 4 3 7 8" xfId="20335"/>
    <cellStyle name="20% - 輔色2 2 23 4 3 8" xfId="5184"/>
    <cellStyle name="20% - 輔色2 2 23 4 3 8 2" xfId="12468"/>
    <cellStyle name="20% - 輔色2 2 23 4 3 8 2 2" xfId="18492"/>
    <cellStyle name="20% - 輔色2 2 23 4 3 8 2 2 2" xfId="30568"/>
    <cellStyle name="20% - 輔色2 2 23 4 3 8 2 3" xfId="24544"/>
    <cellStyle name="20% - 輔色2 2 23 4 3 8 3" xfId="15480"/>
    <cellStyle name="20% - 輔色2 2 23 4 3 8 3 2" xfId="27556"/>
    <cellStyle name="20% - 輔色2 2 23 4 3 8 4" xfId="21532"/>
    <cellStyle name="20% - 輔色2 2 23 4 3 9" xfId="9729"/>
    <cellStyle name="20% - 輔色2 2 23 4 4" xfId="945"/>
    <cellStyle name="20% - 輔色2 2 23 4 4 2" xfId="2081"/>
    <cellStyle name="20% - 輔色2 2 23 4 4 2 2" xfId="4367"/>
    <cellStyle name="20% - 輔色2 2 23 4 4 2 3" xfId="5983"/>
    <cellStyle name="20% - 輔色2 2 23 4 4 2 3 2" xfId="13267"/>
    <cellStyle name="20% - 輔色2 2 23 4 4 2 3 2 2" xfId="19291"/>
    <cellStyle name="20% - 輔色2 2 23 4 4 2 3 2 2 2" xfId="31367"/>
    <cellStyle name="20% - 輔色2 2 23 4 4 2 3 2 3" xfId="25343"/>
    <cellStyle name="20% - 輔色2 2 23 4 4 2 3 3" xfId="16279"/>
    <cellStyle name="20% - 輔色2 2 23 4 4 2 3 3 2" xfId="28355"/>
    <cellStyle name="20% - 輔色2 2 23 4 4 2 3 4" xfId="22331"/>
    <cellStyle name="20% - 輔色2 2 23 4 4 2 4" xfId="8540"/>
    <cellStyle name="20% - 輔色2 2 23 4 4 2 5" xfId="9740"/>
    <cellStyle name="20% - 輔色2 2 23 4 4 2 6" xfId="11767"/>
    <cellStyle name="20% - 輔色2 2 23 4 4 2 6 2" xfId="17791"/>
    <cellStyle name="20% - 輔色2 2 23 4 4 2 6 2 2" xfId="29867"/>
    <cellStyle name="20% - 輔色2 2 23 4 4 2 6 3" xfId="23843"/>
    <cellStyle name="20% - 輔色2 2 23 4 4 2 7" xfId="14779"/>
    <cellStyle name="20% - 輔色2 2 23 4 4 2 7 2" xfId="26855"/>
    <cellStyle name="20% - 輔色2 2 23 4 4 2 8" xfId="20831"/>
    <cellStyle name="20% - 輔色2 2 23 4 4 3" xfId="4366"/>
    <cellStyle name="20% - 輔色2 2 23 4 4 4" xfId="5334"/>
    <cellStyle name="20% - 輔色2 2 23 4 4 4 2" xfId="12618"/>
    <cellStyle name="20% - 輔色2 2 23 4 4 4 2 2" xfId="18642"/>
    <cellStyle name="20% - 輔色2 2 23 4 4 4 2 2 2" xfId="30718"/>
    <cellStyle name="20% - 輔色2 2 23 4 4 4 2 3" xfId="24694"/>
    <cellStyle name="20% - 輔色2 2 23 4 4 4 3" xfId="15630"/>
    <cellStyle name="20% - 輔色2 2 23 4 4 4 3 2" xfId="27706"/>
    <cellStyle name="20% - 輔色2 2 23 4 4 4 4" xfId="21682"/>
    <cellStyle name="20% - 輔色2 2 23 4 4 5" xfId="8539"/>
    <cellStyle name="20% - 輔色2 2 23 4 4 6" xfId="9739"/>
    <cellStyle name="20% - 輔色2 2 23 4 4 7" xfId="11118"/>
    <cellStyle name="20% - 輔色2 2 23 4 4 7 2" xfId="17142"/>
    <cellStyle name="20% - 輔色2 2 23 4 4 7 2 2" xfId="29218"/>
    <cellStyle name="20% - 輔色2 2 23 4 4 7 3" xfId="23194"/>
    <cellStyle name="20% - 輔色2 2 23 4 4 8" xfId="14130"/>
    <cellStyle name="20% - 輔色2 2 23 4 4 8 2" xfId="26206"/>
    <cellStyle name="20% - 輔色2 2 23 4 4 9" xfId="20182"/>
    <cellStyle name="20% - 輔色2 2 23 4 5" xfId="2350"/>
    <cellStyle name="20% - 輔色2 2 23 4 5 2" xfId="4368"/>
    <cellStyle name="20% - 輔色2 2 23 4 5 3" xfId="6252"/>
    <cellStyle name="20% - 輔色2 2 23 4 5 3 2" xfId="13536"/>
    <cellStyle name="20% - 輔色2 2 23 4 5 3 2 2" xfId="19560"/>
    <cellStyle name="20% - 輔色2 2 23 4 5 3 2 2 2" xfId="31636"/>
    <cellStyle name="20% - 輔色2 2 23 4 5 3 2 3" xfId="25612"/>
    <cellStyle name="20% - 輔色2 2 23 4 5 3 3" xfId="16548"/>
    <cellStyle name="20% - 輔色2 2 23 4 5 3 3 2" xfId="28624"/>
    <cellStyle name="20% - 輔色2 2 23 4 5 3 4" xfId="22600"/>
    <cellStyle name="20% - 輔色2 2 23 4 5 4" xfId="8541"/>
    <cellStyle name="20% - 輔色2 2 23 4 5 5" xfId="9741"/>
    <cellStyle name="20% - 輔色2 2 23 4 5 6" xfId="12036"/>
    <cellStyle name="20% - 輔色2 2 23 4 5 6 2" xfId="18060"/>
    <cellStyle name="20% - 輔色2 2 23 4 5 6 2 2" xfId="30136"/>
    <cellStyle name="20% - 輔色2 2 23 4 5 6 3" xfId="24112"/>
    <cellStyle name="20% - 輔色2 2 23 4 5 7" xfId="15048"/>
    <cellStyle name="20% - 輔色2 2 23 4 5 7 2" xfId="27124"/>
    <cellStyle name="20% - 輔色2 2 23 4 5 8" xfId="21100"/>
    <cellStyle name="20% - 輔色2 2 23 4 6" xfId="2827"/>
    <cellStyle name="20% - 輔色2 2 23 4 6 2" xfId="4369"/>
    <cellStyle name="20% - 輔色2 2 23 4 6 3" xfId="9742"/>
    <cellStyle name="20% - 輔色2 2 23 4 7" xfId="2999"/>
    <cellStyle name="20% - 輔色2 2 23 4 7 2" xfId="4370"/>
    <cellStyle name="20% - 輔色2 2 23 4 7 3" xfId="9743"/>
    <cellStyle name="20% - 輔色2 2 23 4 8" xfId="1734"/>
    <cellStyle name="20% - 輔色2 2 23 4 8 2" xfId="4371"/>
    <cellStyle name="20% - 輔色2 2 23 4 8 3" xfId="5637"/>
    <cellStyle name="20% - 輔色2 2 23 4 8 3 2" xfId="12921"/>
    <cellStyle name="20% - 輔色2 2 23 4 8 3 2 2" xfId="18945"/>
    <cellStyle name="20% - 輔色2 2 23 4 8 3 2 2 2" xfId="31021"/>
    <cellStyle name="20% - 輔色2 2 23 4 8 3 2 3" xfId="24997"/>
    <cellStyle name="20% - 輔色2 2 23 4 8 3 3" xfId="15933"/>
    <cellStyle name="20% - 輔色2 2 23 4 8 3 3 2" xfId="28009"/>
    <cellStyle name="20% - 輔色2 2 23 4 8 3 4" xfId="21985"/>
    <cellStyle name="20% - 輔色2 2 23 4 8 4" xfId="8544"/>
    <cellStyle name="20% - 輔色2 2 23 4 8 5" xfId="9744"/>
    <cellStyle name="20% - 輔色2 2 23 4 8 6" xfId="11421"/>
    <cellStyle name="20% - 輔色2 2 23 4 8 6 2" xfId="17445"/>
    <cellStyle name="20% - 輔色2 2 23 4 8 6 2 2" xfId="29521"/>
    <cellStyle name="20% - 輔色2 2 23 4 8 6 3" xfId="23497"/>
    <cellStyle name="20% - 輔色2 2 23 4 8 7" xfId="14433"/>
    <cellStyle name="20% - 輔色2 2 23 4 8 7 2" xfId="26509"/>
    <cellStyle name="20% - 輔色2 2 23 4 8 8" xfId="20485"/>
    <cellStyle name="20% - 輔色2 2 23 4 9" xfId="5034"/>
    <cellStyle name="20% - 輔色2 2 23 4 9 2" xfId="12318"/>
    <cellStyle name="20% - 輔色2 2 23 4 9 2 2" xfId="18342"/>
    <cellStyle name="20% - 輔色2 2 23 4 9 2 2 2" xfId="30418"/>
    <cellStyle name="20% - 輔色2 2 23 4 9 2 3" xfId="24394"/>
    <cellStyle name="20% - 輔色2 2 23 4 9 3" xfId="15330"/>
    <cellStyle name="20% - 輔色2 2 23 4 9 3 2" xfId="27406"/>
    <cellStyle name="20% - 輔色2 2 23 4 9 4" xfId="21382"/>
    <cellStyle name="20% - 輔色2 2 23 5" xfId="393"/>
    <cellStyle name="20% - 輔色2 2 23 5 10" xfId="10868"/>
    <cellStyle name="20% - 輔色2 2 23 5 10 2" xfId="16892"/>
    <cellStyle name="20% - 輔色2 2 23 5 10 2 2" xfId="28968"/>
    <cellStyle name="20% - 輔色2 2 23 5 10 3" xfId="22944"/>
    <cellStyle name="20% - 輔色2 2 23 5 11" xfId="13880"/>
    <cellStyle name="20% - 輔色2 2 23 5 11 2" xfId="25956"/>
    <cellStyle name="20% - 輔色2 2 23 5 12" xfId="19932"/>
    <cellStyle name="20% - 輔色2 2 23 5 2" xfId="632"/>
    <cellStyle name="20% - 輔色2 2 23 5 2 2" xfId="1419"/>
    <cellStyle name="20% - 輔色2 2 23 5 2 2 2" xfId="9747"/>
    <cellStyle name="20% - 輔色2 2 23 5 2 3" xfId="9746"/>
    <cellStyle name="20% - 輔色2 2 23 5 3" xfId="995"/>
    <cellStyle name="20% - 輔色2 2 23 5 3 2" xfId="2194"/>
    <cellStyle name="20% - 輔色2 2 23 5 3 2 2" xfId="4373"/>
    <cellStyle name="20% - 輔色2 2 23 5 3 2 3" xfId="6096"/>
    <cellStyle name="20% - 輔色2 2 23 5 3 2 3 2" xfId="13380"/>
    <cellStyle name="20% - 輔色2 2 23 5 3 2 3 2 2" xfId="19404"/>
    <cellStyle name="20% - 輔色2 2 23 5 3 2 3 2 2 2" xfId="31480"/>
    <cellStyle name="20% - 輔色2 2 23 5 3 2 3 2 3" xfId="25456"/>
    <cellStyle name="20% - 輔色2 2 23 5 3 2 3 3" xfId="16392"/>
    <cellStyle name="20% - 輔色2 2 23 5 3 2 3 3 2" xfId="28468"/>
    <cellStyle name="20% - 輔色2 2 23 5 3 2 3 4" xfId="22444"/>
    <cellStyle name="20% - 輔色2 2 23 5 3 2 4" xfId="8549"/>
    <cellStyle name="20% - 輔色2 2 23 5 3 2 5" xfId="9749"/>
    <cellStyle name="20% - 輔色2 2 23 5 3 2 6" xfId="11880"/>
    <cellStyle name="20% - 輔色2 2 23 5 3 2 6 2" xfId="17904"/>
    <cellStyle name="20% - 輔色2 2 23 5 3 2 6 2 2" xfId="29980"/>
    <cellStyle name="20% - 輔色2 2 23 5 3 2 6 3" xfId="23956"/>
    <cellStyle name="20% - 輔色2 2 23 5 3 2 7" xfId="14892"/>
    <cellStyle name="20% - 輔色2 2 23 5 3 2 7 2" xfId="26968"/>
    <cellStyle name="20% - 輔色2 2 23 5 3 2 8" xfId="20944"/>
    <cellStyle name="20% - 輔色2 2 23 5 3 3" xfId="4372"/>
    <cellStyle name="20% - 輔色2 2 23 5 3 4" xfId="5384"/>
    <cellStyle name="20% - 輔色2 2 23 5 3 4 2" xfId="12668"/>
    <cellStyle name="20% - 輔色2 2 23 5 3 4 2 2" xfId="18692"/>
    <cellStyle name="20% - 輔色2 2 23 5 3 4 2 2 2" xfId="30768"/>
    <cellStyle name="20% - 輔色2 2 23 5 3 4 2 3" xfId="24744"/>
    <cellStyle name="20% - 輔色2 2 23 5 3 4 3" xfId="15680"/>
    <cellStyle name="20% - 輔色2 2 23 5 3 4 3 2" xfId="27756"/>
    <cellStyle name="20% - 輔色2 2 23 5 3 4 4" xfId="21732"/>
    <cellStyle name="20% - 輔色2 2 23 5 3 5" xfId="8548"/>
    <cellStyle name="20% - 輔色2 2 23 5 3 6" xfId="9748"/>
    <cellStyle name="20% - 輔色2 2 23 5 3 7" xfId="11168"/>
    <cellStyle name="20% - 輔色2 2 23 5 3 7 2" xfId="17192"/>
    <cellStyle name="20% - 輔色2 2 23 5 3 7 2 2" xfId="29268"/>
    <cellStyle name="20% - 輔色2 2 23 5 3 7 3" xfId="23244"/>
    <cellStyle name="20% - 輔色2 2 23 5 3 8" xfId="14180"/>
    <cellStyle name="20% - 輔色2 2 23 5 3 8 2" xfId="26256"/>
    <cellStyle name="20% - 輔色2 2 23 5 3 9" xfId="20232"/>
    <cellStyle name="20% - 輔色2 2 23 5 4" xfId="1418"/>
    <cellStyle name="20% - 輔色2 2 23 5 4 2" xfId="2375"/>
    <cellStyle name="20% - 輔色2 2 23 5 4 2 2" xfId="4374"/>
    <cellStyle name="20% - 輔色2 2 23 5 4 2 3" xfId="6277"/>
    <cellStyle name="20% - 輔色2 2 23 5 4 2 3 2" xfId="13561"/>
    <cellStyle name="20% - 輔色2 2 23 5 4 2 3 2 2" xfId="19585"/>
    <cellStyle name="20% - 輔色2 2 23 5 4 2 3 2 2 2" xfId="31661"/>
    <cellStyle name="20% - 輔色2 2 23 5 4 2 3 2 3" xfId="25637"/>
    <cellStyle name="20% - 輔色2 2 23 5 4 2 3 3" xfId="16573"/>
    <cellStyle name="20% - 輔色2 2 23 5 4 2 3 3 2" xfId="28649"/>
    <cellStyle name="20% - 輔色2 2 23 5 4 2 3 4" xfId="22625"/>
    <cellStyle name="20% - 輔色2 2 23 5 4 2 4" xfId="8551"/>
    <cellStyle name="20% - 輔色2 2 23 5 4 2 5" xfId="9751"/>
    <cellStyle name="20% - 輔色2 2 23 5 4 2 6" xfId="12061"/>
    <cellStyle name="20% - 輔色2 2 23 5 4 2 6 2" xfId="18085"/>
    <cellStyle name="20% - 輔色2 2 23 5 4 2 6 2 2" xfId="30161"/>
    <cellStyle name="20% - 輔色2 2 23 5 4 2 6 3" xfId="24137"/>
    <cellStyle name="20% - 輔色2 2 23 5 4 2 7" xfId="15073"/>
    <cellStyle name="20% - 輔色2 2 23 5 4 2 7 2" xfId="27149"/>
    <cellStyle name="20% - 輔色2 2 23 5 4 2 8" xfId="21125"/>
    <cellStyle name="20% - 輔色2 2 23 5 4 3" xfId="9750"/>
    <cellStyle name="20% - 輔色2 2 23 5 5" xfId="2831"/>
    <cellStyle name="20% - 輔色2 2 23 5 5 2" xfId="4375"/>
    <cellStyle name="20% - 輔色2 2 23 5 5 3" xfId="9752"/>
    <cellStyle name="20% - 輔色2 2 23 5 6" xfId="3001"/>
    <cellStyle name="20% - 輔色2 2 23 5 6 2" xfId="4376"/>
    <cellStyle name="20% - 輔色2 2 23 5 6 3" xfId="9753"/>
    <cellStyle name="20% - 輔色2 2 23 5 7" xfId="1684"/>
    <cellStyle name="20% - 輔色2 2 23 5 7 2" xfId="4377"/>
    <cellStyle name="20% - 輔色2 2 23 5 7 3" xfId="5587"/>
    <cellStyle name="20% - 輔色2 2 23 5 7 3 2" xfId="12871"/>
    <cellStyle name="20% - 輔色2 2 23 5 7 3 2 2" xfId="18895"/>
    <cellStyle name="20% - 輔色2 2 23 5 7 3 2 2 2" xfId="30971"/>
    <cellStyle name="20% - 輔色2 2 23 5 7 3 2 3" xfId="24947"/>
    <cellStyle name="20% - 輔色2 2 23 5 7 3 3" xfId="15883"/>
    <cellStyle name="20% - 輔色2 2 23 5 7 3 3 2" xfId="27959"/>
    <cellStyle name="20% - 輔色2 2 23 5 7 3 4" xfId="21935"/>
    <cellStyle name="20% - 輔色2 2 23 5 7 4" xfId="8554"/>
    <cellStyle name="20% - 輔色2 2 23 5 7 5" xfId="9754"/>
    <cellStyle name="20% - 輔色2 2 23 5 7 6" xfId="11371"/>
    <cellStyle name="20% - 輔色2 2 23 5 7 6 2" xfId="17395"/>
    <cellStyle name="20% - 輔色2 2 23 5 7 6 2 2" xfId="29471"/>
    <cellStyle name="20% - 輔色2 2 23 5 7 6 3" xfId="23447"/>
    <cellStyle name="20% - 輔色2 2 23 5 7 7" xfId="14383"/>
    <cellStyle name="20% - 輔色2 2 23 5 7 7 2" xfId="26459"/>
    <cellStyle name="20% - 輔色2 2 23 5 7 8" xfId="20435"/>
    <cellStyle name="20% - 輔色2 2 23 5 8" xfId="5084"/>
    <cellStyle name="20% - 輔色2 2 23 5 8 2" xfId="12368"/>
    <cellStyle name="20% - 輔色2 2 23 5 8 2 2" xfId="18392"/>
    <cellStyle name="20% - 輔色2 2 23 5 8 2 2 2" xfId="30468"/>
    <cellStyle name="20% - 輔色2 2 23 5 8 2 3" xfId="24444"/>
    <cellStyle name="20% - 輔色2 2 23 5 8 3" xfId="15380"/>
    <cellStyle name="20% - 輔色2 2 23 5 8 3 2" xfId="27456"/>
    <cellStyle name="20% - 輔色2 2 23 5 8 4" xfId="21432"/>
    <cellStyle name="20% - 輔色2 2 23 5 9" xfId="9745"/>
    <cellStyle name="20% - 輔色2 2 23 6" xfId="752"/>
    <cellStyle name="20% - 輔色2 2 23 6 2" xfId="1420"/>
    <cellStyle name="20% - 輔色2 2 23 6 2 2" xfId="9756"/>
    <cellStyle name="20% - 輔色2 2 23 6 3" xfId="9755"/>
    <cellStyle name="20% - 輔色2 2 23 7" xfId="845"/>
    <cellStyle name="20% - 輔色2 2 23 7 2" xfId="1942"/>
    <cellStyle name="20% - 輔色2 2 23 7 2 2" xfId="4379"/>
    <cellStyle name="20% - 輔色2 2 23 7 2 3" xfId="5844"/>
    <cellStyle name="20% - 輔色2 2 23 7 2 3 2" xfId="13128"/>
    <cellStyle name="20% - 輔色2 2 23 7 2 3 2 2" xfId="19152"/>
    <cellStyle name="20% - 輔色2 2 23 7 2 3 2 2 2" xfId="31228"/>
    <cellStyle name="20% - 輔色2 2 23 7 2 3 2 3" xfId="25204"/>
    <cellStyle name="20% - 輔色2 2 23 7 2 3 3" xfId="16140"/>
    <cellStyle name="20% - 輔色2 2 23 7 2 3 3 2" xfId="28216"/>
    <cellStyle name="20% - 輔色2 2 23 7 2 3 4" xfId="22192"/>
    <cellStyle name="20% - 輔色2 2 23 7 2 4" xfId="8558"/>
    <cellStyle name="20% - 輔色2 2 23 7 2 5" xfId="9758"/>
    <cellStyle name="20% - 輔色2 2 23 7 2 6" xfId="11628"/>
    <cellStyle name="20% - 輔色2 2 23 7 2 6 2" xfId="17652"/>
    <cellStyle name="20% - 輔色2 2 23 7 2 6 2 2" xfId="29728"/>
    <cellStyle name="20% - 輔色2 2 23 7 2 6 3" xfId="23704"/>
    <cellStyle name="20% - 輔色2 2 23 7 2 7" xfId="14640"/>
    <cellStyle name="20% - 輔色2 2 23 7 2 7 2" xfId="26716"/>
    <cellStyle name="20% - 輔色2 2 23 7 2 8" xfId="20692"/>
    <cellStyle name="20% - 輔色2 2 23 7 3" xfId="4378"/>
    <cellStyle name="20% - 輔色2 2 23 7 4" xfId="5234"/>
    <cellStyle name="20% - 輔色2 2 23 7 4 2" xfId="12518"/>
    <cellStyle name="20% - 輔色2 2 23 7 4 2 2" xfId="18542"/>
    <cellStyle name="20% - 輔色2 2 23 7 4 2 2 2" xfId="30618"/>
    <cellStyle name="20% - 輔色2 2 23 7 4 2 3" xfId="24594"/>
    <cellStyle name="20% - 輔色2 2 23 7 4 3" xfId="15530"/>
    <cellStyle name="20% - 輔色2 2 23 7 4 3 2" xfId="27606"/>
    <cellStyle name="20% - 輔色2 2 23 7 4 4" xfId="21582"/>
    <cellStyle name="20% - 輔色2 2 23 7 5" xfId="8557"/>
    <cellStyle name="20% - 輔色2 2 23 7 6" xfId="9757"/>
    <cellStyle name="20% - 輔色2 2 23 7 7" xfId="11018"/>
    <cellStyle name="20% - 輔色2 2 23 7 7 2" xfId="17042"/>
    <cellStyle name="20% - 輔色2 2 23 7 7 2 2" xfId="29118"/>
    <cellStyle name="20% - 輔色2 2 23 7 7 3" xfId="23094"/>
    <cellStyle name="20% - 輔色2 2 23 7 8" xfId="14030"/>
    <cellStyle name="20% - 輔色2 2 23 7 8 2" xfId="26106"/>
    <cellStyle name="20% - 輔色2 2 23 7 9" xfId="20082"/>
    <cellStyle name="20% - 輔色2 2 23 8" xfId="2436"/>
    <cellStyle name="20% - 輔色2 2 23 8 2" xfId="4380"/>
    <cellStyle name="20% - 輔色2 2 23 8 3" xfId="6338"/>
    <cellStyle name="20% - 輔色2 2 23 8 3 2" xfId="13622"/>
    <cellStyle name="20% - 輔色2 2 23 8 3 2 2" xfId="19646"/>
    <cellStyle name="20% - 輔色2 2 23 8 3 2 2 2" xfId="31722"/>
    <cellStyle name="20% - 輔色2 2 23 8 3 2 3" xfId="25698"/>
    <cellStyle name="20% - 輔色2 2 23 8 3 3" xfId="16634"/>
    <cellStyle name="20% - 輔色2 2 23 8 3 3 2" xfId="28710"/>
    <cellStyle name="20% - 輔色2 2 23 8 3 4" xfId="22686"/>
    <cellStyle name="20% - 輔色2 2 23 8 4" xfId="8559"/>
    <cellStyle name="20% - 輔色2 2 23 8 5" xfId="9759"/>
    <cellStyle name="20% - 輔色2 2 23 8 6" xfId="12122"/>
    <cellStyle name="20% - 輔色2 2 23 8 6 2" xfId="18146"/>
    <cellStyle name="20% - 輔色2 2 23 8 6 2 2" xfId="30222"/>
    <cellStyle name="20% - 輔色2 2 23 8 6 3" xfId="24198"/>
    <cellStyle name="20% - 輔色2 2 23 8 7" xfId="15134"/>
    <cellStyle name="20% - 輔色2 2 23 8 7 2" xfId="27210"/>
    <cellStyle name="20% - 輔色2 2 23 8 8" xfId="21186"/>
    <cellStyle name="20% - 輔色2 2 23 9" xfId="2823"/>
    <cellStyle name="20% - 輔色2 2 23 9 2" xfId="4381"/>
    <cellStyle name="20% - 輔色2 2 23 9 3" xfId="9760"/>
    <cellStyle name="20% - 輔色2 2 24" xfId="83"/>
    <cellStyle name="20% - 輔色2 2 24 10" xfId="3002"/>
    <cellStyle name="20% - 輔色2 2 24 10 2" xfId="4382"/>
    <cellStyle name="20% - 輔色2 2 24 10 3" xfId="9762"/>
    <cellStyle name="20% - 輔色2 2 24 11" xfId="1839"/>
    <cellStyle name="20% - 輔色2 2 24 11 2" xfId="4383"/>
    <cellStyle name="20% - 輔色2 2 24 11 3" xfId="5742"/>
    <cellStyle name="20% - 輔色2 2 24 11 3 2" xfId="13026"/>
    <cellStyle name="20% - 輔色2 2 24 11 3 2 2" xfId="19050"/>
    <cellStyle name="20% - 輔色2 2 24 11 3 2 2 2" xfId="31126"/>
    <cellStyle name="20% - 輔色2 2 24 11 3 2 3" xfId="25102"/>
    <cellStyle name="20% - 輔色2 2 24 11 3 3" xfId="16038"/>
    <cellStyle name="20% - 輔色2 2 24 11 3 3 2" xfId="28114"/>
    <cellStyle name="20% - 輔色2 2 24 11 3 4" xfId="22090"/>
    <cellStyle name="20% - 輔色2 2 24 11 4" xfId="8563"/>
    <cellStyle name="20% - 輔色2 2 24 11 5" xfId="9763"/>
    <cellStyle name="20% - 輔色2 2 24 11 6" xfId="11526"/>
    <cellStyle name="20% - 輔色2 2 24 11 6 2" xfId="17550"/>
    <cellStyle name="20% - 輔色2 2 24 11 6 2 2" xfId="29626"/>
    <cellStyle name="20% - 輔色2 2 24 11 6 3" xfId="23602"/>
    <cellStyle name="20% - 輔色2 2 24 11 7" xfId="14538"/>
    <cellStyle name="20% - 輔色2 2 24 11 7 2" xfId="26614"/>
    <cellStyle name="20% - 輔色2 2 24 11 8" xfId="20590"/>
    <cellStyle name="20% - 輔色2 2 24 12" xfId="4929"/>
    <cellStyle name="20% - 輔色2 2 24 12 2" xfId="12213"/>
    <cellStyle name="20% - 輔色2 2 24 12 2 2" xfId="18237"/>
    <cellStyle name="20% - 輔色2 2 24 12 2 2 2" xfId="30313"/>
    <cellStyle name="20% - 輔色2 2 24 12 2 3" xfId="24289"/>
    <cellStyle name="20% - 輔色2 2 24 12 3" xfId="15225"/>
    <cellStyle name="20% - 輔色2 2 24 12 3 2" xfId="27301"/>
    <cellStyle name="20% - 輔色2 2 24 12 4" xfId="21277"/>
    <cellStyle name="20% - 輔色2 2 24 13" xfId="9761"/>
    <cellStyle name="20% - 輔色2 2 24 14" xfId="10706"/>
    <cellStyle name="20% - 輔色2 2 24 14 2" xfId="16735"/>
    <cellStyle name="20% - 輔色2 2 24 14 2 2" xfId="28811"/>
    <cellStyle name="20% - 輔色2 2 24 14 3" xfId="22787"/>
    <cellStyle name="20% - 輔色2 2 24 15" xfId="13725"/>
    <cellStyle name="20% - 輔色2 2 24 15 2" xfId="25801"/>
    <cellStyle name="20% - 輔色2 2 24 16" xfId="19777"/>
    <cellStyle name="20% - 輔色2 2 24 2" xfId="136"/>
    <cellStyle name="20% - 輔色2 2 24 2 2" xfId="9764"/>
    <cellStyle name="20% - 輔色2 2 24 3" xfId="176"/>
    <cellStyle name="20% - 輔色2 2 24 3 10" xfId="9765"/>
    <cellStyle name="20% - 輔色2 2 24 3 11" xfId="10752"/>
    <cellStyle name="20% - 輔色2 2 24 3 11 2" xfId="16776"/>
    <cellStyle name="20% - 輔色2 2 24 3 11 2 2" xfId="28852"/>
    <cellStyle name="20% - 輔色2 2 24 3 11 3" xfId="22828"/>
    <cellStyle name="20% - 輔色2 2 24 3 12" xfId="13764"/>
    <cellStyle name="20% - 輔色2 2 24 3 12 2" xfId="25840"/>
    <cellStyle name="20% - 輔色2 2 24 3 13" xfId="19816"/>
    <cellStyle name="20% - 輔色2 2 24 3 2" xfId="316"/>
    <cellStyle name="20% - 輔色2 2 24 3 2 2" xfId="637"/>
    <cellStyle name="20% - 輔色2 2 24 3 2 2 2" xfId="1421"/>
    <cellStyle name="20% - 輔色2 2 24 3 2 2 2 2" xfId="9768"/>
    <cellStyle name="20% - 輔色2 2 24 3 2 2 3" xfId="9767"/>
    <cellStyle name="20% - 輔色2 2 24 3 2 3" xfId="9766"/>
    <cellStyle name="20% - 輔色2 2 24 3 3" xfId="427"/>
    <cellStyle name="20% - 輔色2 2 24 3 3 10" xfId="10902"/>
    <cellStyle name="20% - 輔色2 2 24 3 3 10 2" xfId="16926"/>
    <cellStyle name="20% - 輔色2 2 24 3 3 10 2 2" xfId="29002"/>
    <cellStyle name="20% - 輔色2 2 24 3 3 10 3" xfId="22978"/>
    <cellStyle name="20% - 輔色2 2 24 3 3 11" xfId="13914"/>
    <cellStyle name="20% - 輔色2 2 24 3 3 11 2" xfId="25990"/>
    <cellStyle name="20% - 輔色2 2 24 3 3 12" xfId="19966"/>
    <cellStyle name="20% - 輔色2 2 24 3 3 2" xfId="756"/>
    <cellStyle name="20% - 輔色2 2 24 3 3 2 2" xfId="1423"/>
    <cellStyle name="20% - 輔色2 2 24 3 3 2 2 2" xfId="9771"/>
    <cellStyle name="20% - 輔色2 2 24 3 3 2 3" xfId="9770"/>
    <cellStyle name="20% - 輔色2 2 24 3 3 3" xfId="1029"/>
    <cellStyle name="20% - 輔色2 2 24 3 3 3 2" xfId="2228"/>
    <cellStyle name="20% - 輔色2 2 24 3 3 3 2 2" xfId="4385"/>
    <cellStyle name="20% - 輔色2 2 24 3 3 3 2 3" xfId="6130"/>
    <cellStyle name="20% - 輔色2 2 24 3 3 3 2 3 2" xfId="13414"/>
    <cellStyle name="20% - 輔色2 2 24 3 3 3 2 3 2 2" xfId="19438"/>
    <cellStyle name="20% - 輔色2 2 24 3 3 3 2 3 2 2 2" xfId="31514"/>
    <cellStyle name="20% - 輔色2 2 24 3 3 3 2 3 2 3" xfId="25490"/>
    <cellStyle name="20% - 輔色2 2 24 3 3 3 2 3 3" xfId="16426"/>
    <cellStyle name="20% - 輔色2 2 24 3 3 3 2 3 3 2" xfId="28502"/>
    <cellStyle name="20% - 輔色2 2 24 3 3 3 2 3 4" xfId="22478"/>
    <cellStyle name="20% - 輔色2 2 24 3 3 3 2 4" xfId="8573"/>
    <cellStyle name="20% - 輔色2 2 24 3 3 3 2 5" xfId="9773"/>
    <cellStyle name="20% - 輔色2 2 24 3 3 3 2 6" xfId="11914"/>
    <cellStyle name="20% - 輔色2 2 24 3 3 3 2 6 2" xfId="17938"/>
    <cellStyle name="20% - 輔色2 2 24 3 3 3 2 6 2 2" xfId="30014"/>
    <cellStyle name="20% - 輔色2 2 24 3 3 3 2 6 3" xfId="23990"/>
    <cellStyle name="20% - 輔色2 2 24 3 3 3 2 7" xfId="14926"/>
    <cellStyle name="20% - 輔色2 2 24 3 3 3 2 7 2" xfId="27002"/>
    <cellStyle name="20% - 輔色2 2 24 3 3 3 2 8" xfId="20978"/>
    <cellStyle name="20% - 輔色2 2 24 3 3 3 3" xfId="4384"/>
    <cellStyle name="20% - 輔色2 2 24 3 3 3 4" xfId="5418"/>
    <cellStyle name="20% - 輔色2 2 24 3 3 3 4 2" xfId="12702"/>
    <cellStyle name="20% - 輔色2 2 24 3 3 3 4 2 2" xfId="18726"/>
    <cellStyle name="20% - 輔色2 2 24 3 3 3 4 2 2 2" xfId="30802"/>
    <cellStyle name="20% - 輔色2 2 24 3 3 3 4 2 3" xfId="24778"/>
    <cellStyle name="20% - 輔色2 2 24 3 3 3 4 3" xfId="15714"/>
    <cellStyle name="20% - 輔色2 2 24 3 3 3 4 3 2" xfId="27790"/>
    <cellStyle name="20% - 輔色2 2 24 3 3 3 4 4" xfId="21766"/>
    <cellStyle name="20% - 輔色2 2 24 3 3 3 5" xfId="8572"/>
    <cellStyle name="20% - 輔色2 2 24 3 3 3 6" xfId="9772"/>
    <cellStyle name="20% - 輔色2 2 24 3 3 3 7" xfId="11202"/>
    <cellStyle name="20% - 輔色2 2 24 3 3 3 7 2" xfId="17226"/>
    <cellStyle name="20% - 輔色2 2 24 3 3 3 7 2 2" xfId="29302"/>
    <cellStyle name="20% - 輔色2 2 24 3 3 3 7 3" xfId="23278"/>
    <cellStyle name="20% - 輔色2 2 24 3 3 3 8" xfId="14214"/>
    <cellStyle name="20% - 輔色2 2 24 3 3 3 8 2" xfId="26290"/>
    <cellStyle name="20% - 輔色2 2 24 3 3 3 9" xfId="20266"/>
    <cellStyle name="20% - 輔色2 2 24 3 3 4" xfId="1422"/>
    <cellStyle name="20% - 輔色2 2 24 3 3 4 2" xfId="1955"/>
    <cellStyle name="20% - 輔色2 2 24 3 3 4 2 2" xfId="4386"/>
    <cellStyle name="20% - 輔色2 2 24 3 3 4 2 3" xfId="5857"/>
    <cellStyle name="20% - 輔色2 2 24 3 3 4 2 3 2" xfId="13141"/>
    <cellStyle name="20% - 輔色2 2 24 3 3 4 2 3 2 2" xfId="19165"/>
    <cellStyle name="20% - 輔色2 2 24 3 3 4 2 3 2 2 2" xfId="31241"/>
    <cellStyle name="20% - 輔色2 2 24 3 3 4 2 3 2 3" xfId="25217"/>
    <cellStyle name="20% - 輔色2 2 24 3 3 4 2 3 3" xfId="16153"/>
    <cellStyle name="20% - 輔色2 2 24 3 3 4 2 3 3 2" xfId="28229"/>
    <cellStyle name="20% - 輔色2 2 24 3 3 4 2 3 4" xfId="22205"/>
    <cellStyle name="20% - 輔色2 2 24 3 3 4 2 4" xfId="8575"/>
    <cellStyle name="20% - 輔色2 2 24 3 3 4 2 5" xfId="9775"/>
    <cellStyle name="20% - 輔色2 2 24 3 3 4 2 6" xfId="11641"/>
    <cellStyle name="20% - 輔色2 2 24 3 3 4 2 6 2" xfId="17665"/>
    <cellStyle name="20% - 輔色2 2 24 3 3 4 2 6 2 2" xfId="29741"/>
    <cellStyle name="20% - 輔色2 2 24 3 3 4 2 6 3" xfId="23717"/>
    <cellStyle name="20% - 輔色2 2 24 3 3 4 2 7" xfId="14653"/>
    <cellStyle name="20% - 輔色2 2 24 3 3 4 2 7 2" xfId="26729"/>
    <cellStyle name="20% - 輔色2 2 24 3 3 4 2 8" xfId="20705"/>
    <cellStyle name="20% - 輔色2 2 24 3 3 4 3" xfId="9774"/>
    <cellStyle name="20% - 輔色2 2 24 3 3 5" xfId="2836"/>
    <cellStyle name="20% - 輔色2 2 24 3 3 5 2" xfId="4387"/>
    <cellStyle name="20% - 輔色2 2 24 3 3 5 3" xfId="9776"/>
    <cellStyle name="20% - 輔色2 2 24 3 3 6" xfId="3004"/>
    <cellStyle name="20% - 輔色2 2 24 3 3 6 2" xfId="4388"/>
    <cellStyle name="20% - 輔色2 2 24 3 3 6 3" xfId="9777"/>
    <cellStyle name="20% - 輔色2 2 24 3 3 7" xfId="1650"/>
    <cellStyle name="20% - 輔色2 2 24 3 3 7 2" xfId="4389"/>
    <cellStyle name="20% - 輔色2 2 24 3 3 7 3" xfId="5553"/>
    <cellStyle name="20% - 輔色2 2 24 3 3 7 3 2" xfId="12837"/>
    <cellStyle name="20% - 輔色2 2 24 3 3 7 3 2 2" xfId="18861"/>
    <cellStyle name="20% - 輔色2 2 24 3 3 7 3 2 2 2" xfId="30937"/>
    <cellStyle name="20% - 輔色2 2 24 3 3 7 3 2 3" xfId="24913"/>
    <cellStyle name="20% - 輔色2 2 24 3 3 7 3 3" xfId="15849"/>
    <cellStyle name="20% - 輔色2 2 24 3 3 7 3 3 2" xfId="27925"/>
    <cellStyle name="20% - 輔色2 2 24 3 3 7 3 4" xfId="21901"/>
    <cellStyle name="20% - 輔色2 2 24 3 3 7 4" xfId="8578"/>
    <cellStyle name="20% - 輔色2 2 24 3 3 7 5" xfId="9778"/>
    <cellStyle name="20% - 輔色2 2 24 3 3 7 6" xfId="11337"/>
    <cellStyle name="20% - 輔色2 2 24 3 3 7 6 2" xfId="17361"/>
    <cellStyle name="20% - 輔色2 2 24 3 3 7 6 2 2" xfId="29437"/>
    <cellStyle name="20% - 輔色2 2 24 3 3 7 6 3" xfId="23413"/>
    <cellStyle name="20% - 輔色2 2 24 3 3 7 7" xfId="14349"/>
    <cellStyle name="20% - 輔色2 2 24 3 3 7 7 2" xfId="26425"/>
    <cellStyle name="20% - 輔色2 2 24 3 3 7 8" xfId="20401"/>
    <cellStyle name="20% - 輔色2 2 24 3 3 8" xfId="5118"/>
    <cellStyle name="20% - 輔色2 2 24 3 3 8 2" xfId="12402"/>
    <cellStyle name="20% - 輔色2 2 24 3 3 8 2 2" xfId="18426"/>
    <cellStyle name="20% - 輔色2 2 24 3 3 8 2 2 2" xfId="30502"/>
    <cellStyle name="20% - 輔色2 2 24 3 3 8 2 3" xfId="24478"/>
    <cellStyle name="20% - 輔色2 2 24 3 3 8 3" xfId="15414"/>
    <cellStyle name="20% - 輔色2 2 24 3 3 8 3 2" xfId="27490"/>
    <cellStyle name="20% - 輔色2 2 24 3 3 8 4" xfId="21466"/>
    <cellStyle name="20% - 輔色2 2 24 3 3 9" xfId="9769"/>
    <cellStyle name="20% - 輔色2 2 24 3 4" xfId="879"/>
    <cellStyle name="20% - 輔色2 2 24 3 4 2" xfId="2015"/>
    <cellStyle name="20% - 輔色2 2 24 3 4 2 2" xfId="4391"/>
    <cellStyle name="20% - 輔色2 2 24 3 4 2 3" xfId="5917"/>
    <cellStyle name="20% - 輔色2 2 24 3 4 2 3 2" xfId="13201"/>
    <cellStyle name="20% - 輔色2 2 24 3 4 2 3 2 2" xfId="19225"/>
    <cellStyle name="20% - 輔色2 2 24 3 4 2 3 2 2 2" xfId="31301"/>
    <cellStyle name="20% - 輔色2 2 24 3 4 2 3 2 3" xfId="25277"/>
    <cellStyle name="20% - 輔色2 2 24 3 4 2 3 3" xfId="16213"/>
    <cellStyle name="20% - 輔色2 2 24 3 4 2 3 3 2" xfId="28289"/>
    <cellStyle name="20% - 輔色2 2 24 3 4 2 3 4" xfId="22265"/>
    <cellStyle name="20% - 輔色2 2 24 3 4 2 4" xfId="8580"/>
    <cellStyle name="20% - 輔色2 2 24 3 4 2 5" xfId="9780"/>
    <cellStyle name="20% - 輔色2 2 24 3 4 2 6" xfId="11701"/>
    <cellStyle name="20% - 輔色2 2 24 3 4 2 6 2" xfId="17725"/>
    <cellStyle name="20% - 輔色2 2 24 3 4 2 6 2 2" xfId="29801"/>
    <cellStyle name="20% - 輔色2 2 24 3 4 2 6 3" xfId="23777"/>
    <cellStyle name="20% - 輔色2 2 24 3 4 2 7" xfId="14713"/>
    <cellStyle name="20% - 輔色2 2 24 3 4 2 7 2" xfId="26789"/>
    <cellStyle name="20% - 輔色2 2 24 3 4 2 8" xfId="20765"/>
    <cellStyle name="20% - 輔色2 2 24 3 4 3" xfId="4390"/>
    <cellStyle name="20% - 輔色2 2 24 3 4 4" xfId="5268"/>
    <cellStyle name="20% - 輔色2 2 24 3 4 4 2" xfId="12552"/>
    <cellStyle name="20% - 輔色2 2 24 3 4 4 2 2" xfId="18576"/>
    <cellStyle name="20% - 輔色2 2 24 3 4 4 2 2 2" xfId="30652"/>
    <cellStyle name="20% - 輔色2 2 24 3 4 4 2 3" xfId="24628"/>
    <cellStyle name="20% - 輔色2 2 24 3 4 4 3" xfId="15564"/>
    <cellStyle name="20% - 輔色2 2 24 3 4 4 3 2" xfId="27640"/>
    <cellStyle name="20% - 輔色2 2 24 3 4 4 4" xfId="21616"/>
    <cellStyle name="20% - 輔色2 2 24 3 4 5" xfId="8579"/>
    <cellStyle name="20% - 輔色2 2 24 3 4 6" xfId="9779"/>
    <cellStyle name="20% - 輔色2 2 24 3 4 7" xfId="11052"/>
    <cellStyle name="20% - 輔色2 2 24 3 4 7 2" xfId="17076"/>
    <cellStyle name="20% - 輔色2 2 24 3 4 7 2 2" xfId="29152"/>
    <cellStyle name="20% - 輔色2 2 24 3 4 7 3" xfId="23128"/>
    <cellStyle name="20% - 輔色2 2 24 3 4 8" xfId="14064"/>
    <cellStyle name="20% - 輔色2 2 24 3 4 8 2" xfId="26140"/>
    <cellStyle name="20% - 輔色2 2 24 3 4 9" xfId="20116"/>
    <cellStyle name="20% - 輔色2 2 24 3 5" xfId="2128"/>
    <cellStyle name="20% - 輔色2 2 24 3 5 2" xfId="4392"/>
    <cellStyle name="20% - 輔色2 2 24 3 5 3" xfId="6030"/>
    <cellStyle name="20% - 輔色2 2 24 3 5 3 2" xfId="13314"/>
    <cellStyle name="20% - 輔色2 2 24 3 5 3 2 2" xfId="19338"/>
    <cellStyle name="20% - 輔色2 2 24 3 5 3 2 2 2" xfId="31414"/>
    <cellStyle name="20% - 輔色2 2 24 3 5 3 2 3" xfId="25390"/>
    <cellStyle name="20% - 輔色2 2 24 3 5 3 3" xfId="16326"/>
    <cellStyle name="20% - 輔色2 2 24 3 5 3 3 2" xfId="28402"/>
    <cellStyle name="20% - 輔色2 2 24 3 5 3 4" xfId="22378"/>
    <cellStyle name="20% - 輔色2 2 24 3 5 4" xfId="8581"/>
    <cellStyle name="20% - 輔色2 2 24 3 5 5" xfId="9781"/>
    <cellStyle name="20% - 輔色2 2 24 3 5 6" xfId="11814"/>
    <cellStyle name="20% - 輔色2 2 24 3 5 6 2" xfId="17838"/>
    <cellStyle name="20% - 輔色2 2 24 3 5 6 2 2" xfId="29914"/>
    <cellStyle name="20% - 輔色2 2 24 3 5 6 3" xfId="23890"/>
    <cellStyle name="20% - 輔色2 2 24 3 5 7" xfId="14826"/>
    <cellStyle name="20% - 輔色2 2 24 3 5 7 2" xfId="26902"/>
    <cellStyle name="20% - 輔色2 2 24 3 5 8" xfId="20878"/>
    <cellStyle name="20% - 輔色2 2 24 3 6" xfId="2834"/>
    <cellStyle name="20% - 輔色2 2 24 3 6 2" xfId="4393"/>
    <cellStyle name="20% - 輔色2 2 24 3 6 3" xfId="9782"/>
    <cellStyle name="20% - 輔色2 2 24 3 7" xfId="3003"/>
    <cellStyle name="20% - 輔色2 2 24 3 7 2" xfId="4394"/>
    <cellStyle name="20% - 輔色2 2 24 3 7 3" xfId="9783"/>
    <cellStyle name="20% - 輔色2 2 24 3 8" xfId="1800"/>
    <cellStyle name="20% - 輔色2 2 24 3 8 2" xfId="4395"/>
    <cellStyle name="20% - 輔色2 2 24 3 8 3" xfId="5703"/>
    <cellStyle name="20% - 輔色2 2 24 3 8 3 2" xfId="12987"/>
    <cellStyle name="20% - 輔色2 2 24 3 8 3 2 2" xfId="19011"/>
    <cellStyle name="20% - 輔色2 2 24 3 8 3 2 2 2" xfId="31087"/>
    <cellStyle name="20% - 輔色2 2 24 3 8 3 2 3" xfId="25063"/>
    <cellStyle name="20% - 輔色2 2 24 3 8 3 3" xfId="15999"/>
    <cellStyle name="20% - 輔色2 2 24 3 8 3 3 2" xfId="28075"/>
    <cellStyle name="20% - 輔色2 2 24 3 8 3 4" xfId="22051"/>
    <cellStyle name="20% - 輔色2 2 24 3 8 4" xfId="8584"/>
    <cellStyle name="20% - 輔色2 2 24 3 8 5" xfId="9784"/>
    <cellStyle name="20% - 輔色2 2 24 3 8 6" xfId="11487"/>
    <cellStyle name="20% - 輔色2 2 24 3 8 6 2" xfId="17511"/>
    <cellStyle name="20% - 輔色2 2 24 3 8 6 2 2" xfId="29587"/>
    <cellStyle name="20% - 輔色2 2 24 3 8 6 3" xfId="23563"/>
    <cellStyle name="20% - 輔色2 2 24 3 8 7" xfId="14499"/>
    <cellStyle name="20% - 輔色2 2 24 3 8 7 2" xfId="26575"/>
    <cellStyle name="20% - 輔色2 2 24 3 8 8" xfId="20551"/>
    <cellStyle name="20% - 輔色2 2 24 3 9" xfId="4968"/>
    <cellStyle name="20% - 輔色2 2 24 3 9 2" xfId="12252"/>
    <cellStyle name="20% - 輔色2 2 24 3 9 2 2" xfId="18276"/>
    <cellStyle name="20% - 輔色2 2 24 3 9 2 2 2" xfId="30352"/>
    <cellStyle name="20% - 輔色2 2 24 3 9 2 3" xfId="24328"/>
    <cellStyle name="20% - 輔色2 2 24 3 9 3" xfId="15264"/>
    <cellStyle name="20% - 輔色2 2 24 3 9 3 2" xfId="27340"/>
    <cellStyle name="20% - 輔色2 2 24 3 9 4" xfId="21316"/>
    <cellStyle name="20% - 輔色2 2 24 4" xfId="237"/>
    <cellStyle name="20% - 輔色2 2 24 4 10" xfId="9785"/>
    <cellStyle name="20% - 輔色2 2 24 4 11" xfId="10813"/>
    <cellStyle name="20% - 輔色2 2 24 4 11 2" xfId="16837"/>
    <cellStyle name="20% - 輔色2 2 24 4 11 2 2" xfId="28913"/>
    <cellStyle name="20% - 輔色2 2 24 4 11 3" xfId="22889"/>
    <cellStyle name="20% - 輔色2 2 24 4 12" xfId="13825"/>
    <cellStyle name="20% - 輔色2 2 24 4 12 2" xfId="25901"/>
    <cellStyle name="20% - 輔色2 2 24 4 13" xfId="19877"/>
    <cellStyle name="20% - 輔色2 2 24 4 2" xfId="317"/>
    <cellStyle name="20% - 輔色2 2 24 4 2 2" xfId="638"/>
    <cellStyle name="20% - 輔色2 2 24 4 2 2 2" xfId="1424"/>
    <cellStyle name="20% - 輔色2 2 24 4 2 2 2 2" xfId="9788"/>
    <cellStyle name="20% - 輔色2 2 24 4 2 2 3" xfId="9787"/>
    <cellStyle name="20% - 輔色2 2 24 4 2 3" xfId="9786"/>
    <cellStyle name="20% - 輔色2 2 24 4 3" xfId="488"/>
    <cellStyle name="20% - 輔色2 2 24 4 3 10" xfId="10963"/>
    <cellStyle name="20% - 輔色2 2 24 4 3 10 2" xfId="16987"/>
    <cellStyle name="20% - 輔色2 2 24 4 3 10 2 2" xfId="29063"/>
    <cellStyle name="20% - 輔色2 2 24 4 3 10 3" xfId="23039"/>
    <cellStyle name="20% - 輔色2 2 24 4 3 11" xfId="13975"/>
    <cellStyle name="20% - 輔色2 2 24 4 3 11 2" xfId="26051"/>
    <cellStyle name="20% - 輔色2 2 24 4 3 12" xfId="20027"/>
    <cellStyle name="20% - 輔色2 2 24 4 3 2" xfId="757"/>
    <cellStyle name="20% - 輔色2 2 24 4 3 2 2" xfId="1426"/>
    <cellStyle name="20% - 輔色2 2 24 4 3 2 2 2" xfId="9791"/>
    <cellStyle name="20% - 輔色2 2 24 4 3 2 3" xfId="9790"/>
    <cellStyle name="20% - 輔色2 2 24 4 3 3" xfId="1090"/>
    <cellStyle name="20% - 輔色2 2 24 4 3 3 2" xfId="2289"/>
    <cellStyle name="20% - 輔色2 2 24 4 3 3 2 2" xfId="4397"/>
    <cellStyle name="20% - 輔色2 2 24 4 3 3 2 3" xfId="6191"/>
    <cellStyle name="20% - 輔色2 2 24 4 3 3 2 3 2" xfId="13475"/>
    <cellStyle name="20% - 輔色2 2 24 4 3 3 2 3 2 2" xfId="19499"/>
    <cellStyle name="20% - 輔色2 2 24 4 3 3 2 3 2 2 2" xfId="31575"/>
    <cellStyle name="20% - 輔色2 2 24 4 3 3 2 3 2 3" xfId="25551"/>
    <cellStyle name="20% - 輔色2 2 24 4 3 3 2 3 3" xfId="16487"/>
    <cellStyle name="20% - 輔色2 2 24 4 3 3 2 3 3 2" xfId="28563"/>
    <cellStyle name="20% - 輔色2 2 24 4 3 3 2 3 4" xfId="22539"/>
    <cellStyle name="20% - 輔色2 2 24 4 3 3 2 4" xfId="8593"/>
    <cellStyle name="20% - 輔色2 2 24 4 3 3 2 5" xfId="9793"/>
    <cellStyle name="20% - 輔色2 2 24 4 3 3 2 6" xfId="11975"/>
    <cellStyle name="20% - 輔色2 2 24 4 3 3 2 6 2" xfId="17999"/>
    <cellStyle name="20% - 輔色2 2 24 4 3 3 2 6 2 2" xfId="30075"/>
    <cellStyle name="20% - 輔色2 2 24 4 3 3 2 6 3" xfId="24051"/>
    <cellStyle name="20% - 輔色2 2 24 4 3 3 2 7" xfId="14987"/>
    <cellStyle name="20% - 輔色2 2 24 4 3 3 2 7 2" xfId="27063"/>
    <cellStyle name="20% - 輔色2 2 24 4 3 3 2 8" xfId="21039"/>
    <cellStyle name="20% - 輔色2 2 24 4 3 3 3" xfId="4396"/>
    <cellStyle name="20% - 輔色2 2 24 4 3 3 4" xfId="5479"/>
    <cellStyle name="20% - 輔色2 2 24 4 3 3 4 2" xfId="12763"/>
    <cellStyle name="20% - 輔色2 2 24 4 3 3 4 2 2" xfId="18787"/>
    <cellStyle name="20% - 輔色2 2 24 4 3 3 4 2 2 2" xfId="30863"/>
    <cellStyle name="20% - 輔色2 2 24 4 3 3 4 2 3" xfId="24839"/>
    <cellStyle name="20% - 輔色2 2 24 4 3 3 4 3" xfId="15775"/>
    <cellStyle name="20% - 輔色2 2 24 4 3 3 4 3 2" xfId="27851"/>
    <cellStyle name="20% - 輔色2 2 24 4 3 3 4 4" xfId="21827"/>
    <cellStyle name="20% - 輔色2 2 24 4 3 3 5" xfId="8592"/>
    <cellStyle name="20% - 輔色2 2 24 4 3 3 6" xfId="9792"/>
    <cellStyle name="20% - 輔色2 2 24 4 3 3 7" xfId="11263"/>
    <cellStyle name="20% - 輔色2 2 24 4 3 3 7 2" xfId="17287"/>
    <cellStyle name="20% - 輔色2 2 24 4 3 3 7 2 2" xfId="29363"/>
    <cellStyle name="20% - 輔色2 2 24 4 3 3 7 3" xfId="23339"/>
    <cellStyle name="20% - 輔色2 2 24 4 3 3 8" xfId="14275"/>
    <cellStyle name="20% - 輔色2 2 24 4 3 3 8 2" xfId="26351"/>
    <cellStyle name="20% - 輔色2 2 24 4 3 3 9" xfId="20327"/>
    <cellStyle name="20% - 輔色2 2 24 4 3 4" xfId="1425"/>
    <cellStyle name="20% - 輔色2 2 24 4 3 4 2" xfId="2297"/>
    <cellStyle name="20% - 輔色2 2 24 4 3 4 2 2" xfId="4398"/>
    <cellStyle name="20% - 輔色2 2 24 4 3 4 2 3" xfId="6199"/>
    <cellStyle name="20% - 輔色2 2 24 4 3 4 2 3 2" xfId="13483"/>
    <cellStyle name="20% - 輔色2 2 24 4 3 4 2 3 2 2" xfId="19507"/>
    <cellStyle name="20% - 輔色2 2 24 4 3 4 2 3 2 2 2" xfId="31583"/>
    <cellStyle name="20% - 輔色2 2 24 4 3 4 2 3 2 3" xfId="25559"/>
    <cellStyle name="20% - 輔色2 2 24 4 3 4 2 3 3" xfId="16495"/>
    <cellStyle name="20% - 輔色2 2 24 4 3 4 2 3 3 2" xfId="28571"/>
    <cellStyle name="20% - 輔色2 2 24 4 3 4 2 3 4" xfId="22547"/>
    <cellStyle name="20% - 輔色2 2 24 4 3 4 2 4" xfId="8595"/>
    <cellStyle name="20% - 輔色2 2 24 4 3 4 2 5" xfId="9795"/>
    <cellStyle name="20% - 輔色2 2 24 4 3 4 2 6" xfId="11983"/>
    <cellStyle name="20% - 輔色2 2 24 4 3 4 2 6 2" xfId="18007"/>
    <cellStyle name="20% - 輔色2 2 24 4 3 4 2 6 2 2" xfId="30083"/>
    <cellStyle name="20% - 輔色2 2 24 4 3 4 2 6 3" xfId="24059"/>
    <cellStyle name="20% - 輔色2 2 24 4 3 4 2 7" xfId="14995"/>
    <cellStyle name="20% - 輔色2 2 24 4 3 4 2 7 2" xfId="27071"/>
    <cellStyle name="20% - 輔色2 2 24 4 3 4 2 8" xfId="21047"/>
    <cellStyle name="20% - 輔色2 2 24 4 3 4 3" xfId="9794"/>
    <cellStyle name="20% - 輔色2 2 24 4 3 5" xfId="2839"/>
    <cellStyle name="20% - 輔色2 2 24 4 3 5 2" xfId="4399"/>
    <cellStyle name="20% - 輔色2 2 24 4 3 5 3" xfId="9796"/>
    <cellStyle name="20% - 輔色2 2 24 4 3 6" xfId="3006"/>
    <cellStyle name="20% - 輔色2 2 24 4 3 6 2" xfId="4400"/>
    <cellStyle name="20% - 輔色2 2 24 4 3 6 3" xfId="9797"/>
    <cellStyle name="20% - 輔色2 2 24 4 3 7" xfId="1589"/>
    <cellStyle name="20% - 輔色2 2 24 4 3 7 2" xfId="4401"/>
    <cellStyle name="20% - 輔色2 2 24 4 3 7 3" xfId="5492"/>
    <cellStyle name="20% - 輔色2 2 24 4 3 7 3 2" xfId="12776"/>
    <cellStyle name="20% - 輔色2 2 24 4 3 7 3 2 2" xfId="18800"/>
    <cellStyle name="20% - 輔色2 2 24 4 3 7 3 2 2 2" xfId="30876"/>
    <cellStyle name="20% - 輔色2 2 24 4 3 7 3 2 3" xfId="24852"/>
    <cellStyle name="20% - 輔色2 2 24 4 3 7 3 3" xfId="15788"/>
    <cellStyle name="20% - 輔色2 2 24 4 3 7 3 3 2" xfId="27864"/>
    <cellStyle name="20% - 輔色2 2 24 4 3 7 3 4" xfId="21840"/>
    <cellStyle name="20% - 輔色2 2 24 4 3 7 4" xfId="8598"/>
    <cellStyle name="20% - 輔色2 2 24 4 3 7 5" xfId="9798"/>
    <cellStyle name="20% - 輔色2 2 24 4 3 7 6" xfId="11276"/>
    <cellStyle name="20% - 輔色2 2 24 4 3 7 6 2" xfId="17300"/>
    <cellStyle name="20% - 輔色2 2 24 4 3 7 6 2 2" xfId="29376"/>
    <cellStyle name="20% - 輔色2 2 24 4 3 7 6 3" xfId="23352"/>
    <cellStyle name="20% - 輔色2 2 24 4 3 7 7" xfId="14288"/>
    <cellStyle name="20% - 輔色2 2 24 4 3 7 7 2" xfId="26364"/>
    <cellStyle name="20% - 輔色2 2 24 4 3 7 8" xfId="20340"/>
    <cellStyle name="20% - 輔色2 2 24 4 3 8" xfId="5179"/>
    <cellStyle name="20% - 輔色2 2 24 4 3 8 2" xfId="12463"/>
    <cellStyle name="20% - 輔色2 2 24 4 3 8 2 2" xfId="18487"/>
    <cellStyle name="20% - 輔色2 2 24 4 3 8 2 2 2" xfId="30563"/>
    <cellStyle name="20% - 輔色2 2 24 4 3 8 2 3" xfId="24539"/>
    <cellStyle name="20% - 輔色2 2 24 4 3 8 3" xfId="15475"/>
    <cellStyle name="20% - 輔色2 2 24 4 3 8 3 2" xfId="27551"/>
    <cellStyle name="20% - 輔色2 2 24 4 3 8 4" xfId="21527"/>
    <cellStyle name="20% - 輔色2 2 24 4 3 9" xfId="9789"/>
    <cellStyle name="20% - 輔色2 2 24 4 4" xfId="940"/>
    <cellStyle name="20% - 輔色2 2 24 4 4 2" xfId="2076"/>
    <cellStyle name="20% - 輔色2 2 24 4 4 2 2" xfId="4403"/>
    <cellStyle name="20% - 輔色2 2 24 4 4 2 3" xfId="5978"/>
    <cellStyle name="20% - 輔色2 2 24 4 4 2 3 2" xfId="13262"/>
    <cellStyle name="20% - 輔色2 2 24 4 4 2 3 2 2" xfId="19286"/>
    <cellStyle name="20% - 輔色2 2 24 4 4 2 3 2 2 2" xfId="31362"/>
    <cellStyle name="20% - 輔色2 2 24 4 4 2 3 2 3" xfId="25338"/>
    <cellStyle name="20% - 輔色2 2 24 4 4 2 3 3" xfId="16274"/>
    <cellStyle name="20% - 輔色2 2 24 4 4 2 3 3 2" xfId="28350"/>
    <cellStyle name="20% - 輔色2 2 24 4 4 2 3 4" xfId="22326"/>
    <cellStyle name="20% - 輔色2 2 24 4 4 2 4" xfId="8600"/>
    <cellStyle name="20% - 輔色2 2 24 4 4 2 5" xfId="9800"/>
    <cellStyle name="20% - 輔色2 2 24 4 4 2 6" xfId="11762"/>
    <cellStyle name="20% - 輔色2 2 24 4 4 2 6 2" xfId="17786"/>
    <cellStyle name="20% - 輔色2 2 24 4 4 2 6 2 2" xfId="29862"/>
    <cellStyle name="20% - 輔色2 2 24 4 4 2 6 3" xfId="23838"/>
    <cellStyle name="20% - 輔色2 2 24 4 4 2 7" xfId="14774"/>
    <cellStyle name="20% - 輔色2 2 24 4 4 2 7 2" xfId="26850"/>
    <cellStyle name="20% - 輔色2 2 24 4 4 2 8" xfId="20826"/>
    <cellStyle name="20% - 輔色2 2 24 4 4 3" xfId="4402"/>
    <cellStyle name="20% - 輔色2 2 24 4 4 4" xfId="5329"/>
    <cellStyle name="20% - 輔色2 2 24 4 4 4 2" xfId="12613"/>
    <cellStyle name="20% - 輔色2 2 24 4 4 4 2 2" xfId="18637"/>
    <cellStyle name="20% - 輔色2 2 24 4 4 4 2 2 2" xfId="30713"/>
    <cellStyle name="20% - 輔色2 2 24 4 4 4 2 3" xfId="24689"/>
    <cellStyle name="20% - 輔色2 2 24 4 4 4 3" xfId="15625"/>
    <cellStyle name="20% - 輔色2 2 24 4 4 4 3 2" xfId="27701"/>
    <cellStyle name="20% - 輔色2 2 24 4 4 4 4" xfId="21677"/>
    <cellStyle name="20% - 輔色2 2 24 4 4 5" xfId="8599"/>
    <cellStyle name="20% - 輔色2 2 24 4 4 6" xfId="9799"/>
    <cellStyle name="20% - 輔色2 2 24 4 4 7" xfId="11113"/>
    <cellStyle name="20% - 輔色2 2 24 4 4 7 2" xfId="17137"/>
    <cellStyle name="20% - 輔色2 2 24 4 4 7 2 2" xfId="29213"/>
    <cellStyle name="20% - 輔色2 2 24 4 4 7 3" xfId="23189"/>
    <cellStyle name="20% - 輔色2 2 24 4 4 8" xfId="14125"/>
    <cellStyle name="20% - 輔色2 2 24 4 4 8 2" xfId="26201"/>
    <cellStyle name="20% - 輔色2 2 24 4 4 9" xfId="20177"/>
    <cellStyle name="20% - 輔色2 2 24 4 5" xfId="2440"/>
    <cellStyle name="20% - 輔色2 2 24 4 5 2" xfId="4404"/>
    <cellStyle name="20% - 輔色2 2 24 4 5 3" xfId="6342"/>
    <cellStyle name="20% - 輔色2 2 24 4 5 3 2" xfId="13626"/>
    <cellStyle name="20% - 輔色2 2 24 4 5 3 2 2" xfId="19650"/>
    <cellStyle name="20% - 輔色2 2 24 4 5 3 2 2 2" xfId="31726"/>
    <cellStyle name="20% - 輔色2 2 24 4 5 3 2 3" xfId="25702"/>
    <cellStyle name="20% - 輔色2 2 24 4 5 3 3" xfId="16638"/>
    <cellStyle name="20% - 輔色2 2 24 4 5 3 3 2" xfId="28714"/>
    <cellStyle name="20% - 輔色2 2 24 4 5 3 4" xfId="22690"/>
    <cellStyle name="20% - 輔色2 2 24 4 5 4" xfId="8601"/>
    <cellStyle name="20% - 輔色2 2 24 4 5 5" xfId="9801"/>
    <cellStyle name="20% - 輔色2 2 24 4 5 6" xfId="12126"/>
    <cellStyle name="20% - 輔色2 2 24 4 5 6 2" xfId="18150"/>
    <cellStyle name="20% - 輔色2 2 24 4 5 6 2 2" xfId="30226"/>
    <cellStyle name="20% - 輔色2 2 24 4 5 6 3" xfId="24202"/>
    <cellStyle name="20% - 輔色2 2 24 4 5 7" xfId="15138"/>
    <cellStyle name="20% - 輔色2 2 24 4 5 7 2" xfId="27214"/>
    <cellStyle name="20% - 輔色2 2 24 4 5 8" xfId="21190"/>
    <cellStyle name="20% - 輔色2 2 24 4 6" xfId="2837"/>
    <cellStyle name="20% - 輔色2 2 24 4 6 2" xfId="4405"/>
    <cellStyle name="20% - 輔色2 2 24 4 6 3" xfId="9802"/>
    <cellStyle name="20% - 輔色2 2 24 4 7" xfId="3005"/>
    <cellStyle name="20% - 輔色2 2 24 4 7 2" xfId="4406"/>
    <cellStyle name="20% - 輔色2 2 24 4 7 3" xfId="9803"/>
    <cellStyle name="20% - 輔色2 2 24 4 8" xfId="1739"/>
    <cellStyle name="20% - 輔色2 2 24 4 8 2" xfId="4407"/>
    <cellStyle name="20% - 輔色2 2 24 4 8 3" xfId="5642"/>
    <cellStyle name="20% - 輔色2 2 24 4 8 3 2" xfId="12926"/>
    <cellStyle name="20% - 輔色2 2 24 4 8 3 2 2" xfId="18950"/>
    <cellStyle name="20% - 輔色2 2 24 4 8 3 2 2 2" xfId="31026"/>
    <cellStyle name="20% - 輔色2 2 24 4 8 3 2 3" xfId="25002"/>
    <cellStyle name="20% - 輔色2 2 24 4 8 3 3" xfId="15938"/>
    <cellStyle name="20% - 輔色2 2 24 4 8 3 3 2" xfId="28014"/>
    <cellStyle name="20% - 輔色2 2 24 4 8 3 4" xfId="21990"/>
    <cellStyle name="20% - 輔色2 2 24 4 8 4" xfId="8604"/>
    <cellStyle name="20% - 輔色2 2 24 4 8 5" xfId="9804"/>
    <cellStyle name="20% - 輔色2 2 24 4 8 6" xfId="11426"/>
    <cellStyle name="20% - 輔色2 2 24 4 8 6 2" xfId="17450"/>
    <cellStyle name="20% - 輔色2 2 24 4 8 6 2 2" xfId="29526"/>
    <cellStyle name="20% - 輔色2 2 24 4 8 6 3" xfId="23502"/>
    <cellStyle name="20% - 輔色2 2 24 4 8 7" xfId="14438"/>
    <cellStyle name="20% - 輔色2 2 24 4 8 7 2" xfId="26514"/>
    <cellStyle name="20% - 輔色2 2 24 4 8 8" xfId="20490"/>
    <cellStyle name="20% - 輔色2 2 24 4 9" xfId="5029"/>
    <cellStyle name="20% - 輔色2 2 24 4 9 2" xfId="12313"/>
    <cellStyle name="20% - 輔色2 2 24 4 9 2 2" xfId="18337"/>
    <cellStyle name="20% - 輔色2 2 24 4 9 2 2 2" xfId="30413"/>
    <cellStyle name="20% - 輔色2 2 24 4 9 2 3" xfId="24389"/>
    <cellStyle name="20% - 輔色2 2 24 4 9 3" xfId="15325"/>
    <cellStyle name="20% - 輔色2 2 24 4 9 3 2" xfId="27401"/>
    <cellStyle name="20% - 輔色2 2 24 4 9 4" xfId="21377"/>
    <cellStyle name="20% - 輔色2 2 24 5" xfId="388"/>
    <cellStyle name="20% - 輔色2 2 24 5 10" xfId="10863"/>
    <cellStyle name="20% - 輔色2 2 24 5 10 2" xfId="16887"/>
    <cellStyle name="20% - 輔色2 2 24 5 10 2 2" xfId="28963"/>
    <cellStyle name="20% - 輔色2 2 24 5 10 3" xfId="22939"/>
    <cellStyle name="20% - 輔色2 2 24 5 11" xfId="13875"/>
    <cellStyle name="20% - 輔色2 2 24 5 11 2" xfId="25951"/>
    <cellStyle name="20% - 輔色2 2 24 5 12" xfId="19927"/>
    <cellStyle name="20% - 輔色2 2 24 5 2" xfId="635"/>
    <cellStyle name="20% - 輔色2 2 24 5 2 2" xfId="1428"/>
    <cellStyle name="20% - 輔色2 2 24 5 2 2 2" xfId="9807"/>
    <cellStyle name="20% - 輔色2 2 24 5 2 3" xfId="9806"/>
    <cellStyle name="20% - 輔色2 2 24 5 3" xfId="990"/>
    <cellStyle name="20% - 輔色2 2 24 5 3 2" xfId="2189"/>
    <cellStyle name="20% - 輔色2 2 24 5 3 2 2" xfId="4409"/>
    <cellStyle name="20% - 輔色2 2 24 5 3 2 3" xfId="6091"/>
    <cellStyle name="20% - 輔色2 2 24 5 3 2 3 2" xfId="13375"/>
    <cellStyle name="20% - 輔色2 2 24 5 3 2 3 2 2" xfId="19399"/>
    <cellStyle name="20% - 輔色2 2 24 5 3 2 3 2 2 2" xfId="31475"/>
    <cellStyle name="20% - 輔色2 2 24 5 3 2 3 2 3" xfId="25451"/>
    <cellStyle name="20% - 輔色2 2 24 5 3 2 3 3" xfId="16387"/>
    <cellStyle name="20% - 輔色2 2 24 5 3 2 3 3 2" xfId="28463"/>
    <cellStyle name="20% - 輔色2 2 24 5 3 2 3 4" xfId="22439"/>
    <cellStyle name="20% - 輔色2 2 24 5 3 2 4" xfId="8609"/>
    <cellStyle name="20% - 輔色2 2 24 5 3 2 5" xfId="9809"/>
    <cellStyle name="20% - 輔色2 2 24 5 3 2 6" xfId="11875"/>
    <cellStyle name="20% - 輔色2 2 24 5 3 2 6 2" xfId="17899"/>
    <cellStyle name="20% - 輔色2 2 24 5 3 2 6 2 2" xfId="29975"/>
    <cellStyle name="20% - 輔色2 2 24 5 3 2 6 3" xfId="23951"/>
    <cellStyle name="20% - 輔色2 2 24 5 3 2 7" xfId="14887"/>
    <cellStyle name="20% - 輔色2 2 24 5 3 2 7 2" xfId="26963"/>
    <cellStyle name="20% - 輔色2 2 24 5 3 2 8" xfId="20939"/>
    <cellStyle name="20% - 輔色2 2 24 5 3 3" xfId="4408"/>
    <cellStyle name="20% - 輔色2 2 24 5 3 4" xfId="5379"/>
    <cellStyle name="20% - 輔色2 2 24 5 3 4 2" xfId="12663"/>
    <cellStyle name="20% - 輔色2 2 24 5 3 4 2 2" xfId="18687"/>
    <cellStyle name="20% - 輔色2 2 24 5 3 4 2 2 2" xfId="30763"/>
    <cellStyle name="20% - 輔色2 2 24 5 3 4 2 3" xfId="24739"/>
    <cellStyle name="20% - 輔色2 2 24 5 3 4 3" xfId="15675"/>
    <cellStyle name="20% - 輔色2 2 24 5 3 4 3 2" xfId="27751"/>
    <cellStyle name="20% - 輔色2 2 24 5 3 4 4" xfId="21727"/>
    <cellStyle name="20% - 輔色2 2 24 5 3 5" xfId="8608"/>
    <cellStyle name="20% - 輔色2 2 24 5 3 6" xfId="9808"/>
    <cellStyle name="20% - 輔色2 2 24 5 3 7" xfId="11163"/>
    <cellStyle name="20% - 輔色2 2 24 5 3 7 2" xfId="17187"/>
    <cellStyle name="20% - 輔色2 2 24 5 3 7 2 2" xfId="29263"/>
    <cellStyle name="20% - 輔色2 2 24 5 3 7 3" xfId="23239"/>
    <cellStyle name="20% - 輔色2 2 24 5 3 8" xfId="14175"/>
    <cellStyle name="20% - 輔色2 2 24 5 3 8 2" xfId="26251"/>
    <cellStyle name="20% - 輔色2 2 24 5 3 9" xfId="20227"/>
    <cellStyle name="20% - 輔色2 2 24 5 4" xfId="1427"/>
    <cellStyle name="20% - 輔色2 2 24 5 4 2" xfId="2331"/>
    <cellStyle name="20% - 輔色2 2 24 5 4 2 2" xfId="4410"/>
    <cellStyle name="20% - 輔色2 2 24 5 4 2 3" xfId="6233"/>
    <cellStyle name="20% - 輔色2 2 24 5 4 2 3 2" xfId="13517"/>
    <cellStyle name="20% - 輔色2 2 24 5 4 2 3 2 2" xfId="19541"/>
    <cellStyle name="20% - 輔色2 2 24 5 4 2 3 2 2 2" xfId="31617"/>
    <cellStyle name="20% - 輔色2 2 24 5 4 2 3 2 3" xfId="25593"/>
    <cellStyle name="20% - 輔色2 2 24 5 4 2 3 3" xfId="16529"/>
    <cellStyle name="20% - 輔色2 2 24 5 4 2 3 3 2" xfId="28605"/>
    <cellStyle name="20% - 輔色2 2 24 5 4 2 3 4" xfId="22581"/>
    <cellStyle name="20% - 輔色2 2 24 5 4 2 4" xfId="8611"/>
    <cellStyle name="20% - 輔色2 2 24 5 4 2 5" xfId="9811"/>
    <cellStyle name="20% - 輔色2 2 24 5 4 2 6" xfId="12017"/>
    <cellStyle name="20% - 輔色2 2 24 5 4 2 6 2" xfId="18041"/>
    <cellStyle name="20% - 輔色2 2 24 5 4 2 6 2 2" xfId="30117"/>
    <cellStyle name="20% - 輔色2 2 24 5 4 2 6 3" xfId="24093"/>
    <cellStyle name="20% - 輔色2 2 24 5 4 2 7" xfId="15029"/>
    <cellStyle name="20% - 輔色2 2 24 5 4 2 7 2" xfId="27105"/>
    <cellStyle name="20% - 輔色2 2 24 5 4 2 8" xfId="21081"/>
    <cellStyle name="20% - 輔色2 2 24 5 4 3" xfId="9810"/>
    <cellStyle name="20% - 輔色2 2 24 5 5" xfId="2840"/>
    <cellStyle name="20% - 輔色2 2 24 5 5 2" xfId="4411"/>
    <cellStyle name="20% - 輔色2 2 24 5 5 3" xfId="9812"/>
    <cellStyle name="20% - 輔色2 2 24 5 6" xfId="3007"/>
    <cellStyle name="20% - 輔色2 2 24 5 6 2" xfId="4412"/>
    <cellStyle name="20% - 輔色2 2 24 5 6 3" xfId="9813"/>
    <cellStyle name="20% - 輔色2 2 24 5 7" xfId="1689"/>
    <cellStyle name="20% - 輔色2 2 24 5 7 2" xfId="4413"/>
    <cellStyle name="20% - 輔色2 2 24 5 7 3" xfId="5592"/>
    <cellStyle name="20% - 輔色2 2 24 5 7 3 2" xfId="12876"/>
    <cellStyle name="20% - 輔色2 2 24 5 7 3 2 2" xfId="18900"/>
    <cellStyle name="20% - 輔色2 2 24 5 7 3 2 2 2" xfId="30976"/>
    <cellStyle name="20% - 輔色2 2 24 5 7 3 2 3" xfId="24952"/>
    <cellStyle name="20% - 輔色2 2 24 5 7 3 3" xfId="15888"/>
    <cellStyle name="20% - 輔色2 2 24 5 7 3 3 2" xfId="27964"/>
    <cellStyle name="20% - 輔色2 2 24 5 7 3 4" xfId="21940"/>
    <cellStyle name="20% - 輔色2 2 24 5 7 4" xfId="8614"/>
    <cellStyle name="20% - 輔色2 2 24 5 7 5" xfId="9814"/>
    <cellStyle name="20% - 輔色2 2 24 5 7 6" xfId="11376"/>
    <cellStyle name="20% - 輔色2 2 24 5 7 6 2" xfId="17400"/>
    <cellStyle name="20% - 輔色2 2 24 5 7 6 2 2" xfId="29476"/>
    <cellStyle name="20% - 輔色2 2 24 5 7 6 3" xfId="23452"/>
    <cellStyle name="20% - 輔色2 2 24 5 7 7" xfId="14388"/>
    <cellStyle name="20% - 輔色2 2 24 5 7 7 2" xfId="26464"/>
    <cellStyle name="20% - 輔色2 2 24 5 7 8" xfId="20440"/>
    <cellStyle name="20% - 輔色2 2 24 5 8" xfId="5079"/>
    <cellStyle name="20% - 輔色2 2 24 5 8 2" xfId="12363"/>
    <cellStyle name="20% - 輔色2 2 24 5 8 2 2" xfId="18387"/>
    <cellStyle name="20% - 輔色2 2 24 5 8 2 2 2" xfId="30463"/>
    <cellStyle name="20% - 輔色2 2 24 5 8 2 3" xfId="24439"/>
    <cellStyle name="20% - 輔色2 2 24 5 8 3" xfId="15375"/>
    <cellStyle name="20% - 輔色2 2 24 5 8 3 2" xfId="27451"/>
    <cellStyle name="20% - 輔色2 2 24 5 8 4" xfId="21427"/>
    <cellStyle name="20% - 輔色2 2 24 5 9" xfId="9805"/>
    <cellStyle name="20% - 輔色2 2 24 6" xfId="755"/>
    <cellStyle name="20% - 輔色2 2 24 6 2" xfId="1429"/>
    <cellStyle name="20% - 輔色2 2 24 6 2 2" xfId="9816"/>
    <cellStyle name="20% - 輔色2 2 24 6 3" xfId="9815"/>
    <cellStyle name="20% - 輔色2 2 24 7" xfId="840"/>
    <cellStyle name="20% - 輔色2 2 24 7 2" xfId="1937"/>
    <cellStyle name="20% - 輔色2 2 24 7 2 2" xfId="4415"/>
    <cellStyle name="20% - 輔色2 2 24 7 2 3" xfId="5839"/>
    <cellStyle name="20% - 輔色2 2 24 7 2 3 2" xfId="13123"/>
    <cellStyle name="20% - 輔色2 2 24 7 2 3 2 2" xfId="19147"/>
    <cellStyle name="20% - 輔色2 2 24 7 2 3 2 2 2" xfId="31223"/>
    <cellStyle name="20% - 輔色2 2 24 7 2 3 2 3" xfId="25199"/>
    <cellStyle name="20% - 輔色2 2 24 7 2 3 3" xfId="16135"/>
    <cellStyle name="20% - 輔色2 2 24 7 2 3 3 2" xfId="28211"/>
    <cellStyle name="20% - 輔色2 2 24 7 2 3 4" xfId="22187"/>
    <cellStyle name="20% - 輔色2 2 24 7 2 4" xfId="8618"/>
    <cellStyle name="20% - 輔色2 2 24 7 2 5" xfId="9818"/>
    <cellStyle name="20% - 輔色2 2 24 7 2 6" xfId="11623"/>
    <cellStyle name="20% - 輔色2 2 24 7 2 6 2" xfId="17647"/>
    <cellStyle name="20% - 輔色2 2 24 7 2 6 2 2" xfId="29723"/>
    <cellStyle name="20% - 輔色2 2 24 7 2 6 3" xfId="23699"/>
    <cellStyle name="20% - 輔色2 2 24 7 2 7" xfId="14635"/>
    <cellStyle name="20% - 輔色2 2 24 7 2 7 2" xfId="26711"/>
    <cellStyle name="20% - 輔色2 2 24 7 2 8" xfId="20687"/>
    <cellStyle name="20% - 輔色2 2 24 7 3" xfId="4414"/>
    <cellStyle name="20% - 輔色2 2 24 7 4" xfId="5229"/>
    <cellStyle name="20% - 輔色2 2 24 7 4 2" xfId="12513"/>
    <cellStyle name="20% - 輔色2 2 24 7 4 2 2" xfId="18537"/>
    <cellStyle name="20% - 輔色2 2 24 7 4 2 2 2" xfId="30613"/>
    <cellStyle name="20% - 輔色2 2 24 7 4 2 3" xfId="24589"/>
    <cellStyle name="20% - 輔色2 2 24 7 4 3" xfId="15525"/>
    <cellStyle name="20% - 輔色2 2 24 7 4 3 2" xfId="27601"/>
    <cellStyle name="20% - 輔色2 2 24 7 4 4" xfId="21577"/>
    <cellStyle name="20% - 輔色2 2 24 7 5" xfId="8617"/>
    <cellStyle name="20% - 輔色2 2 24 7 6" xfId="9817"/>
    <cellStyle name="20% - 輔色2 2 24 7 7" xfId="11013"/>
    <cellStyle name="20% - 輔色2 2 24 7 7 2" xfId="17037"/>
    <cellStyle name="20% - 輔色2 2 24 7 7 2 2" xfId="29113"/>
    <cellStyle name="20% - 輔色2 2 24 7 7 3" xfId="23089"/>
    <cellStyle name="20% - 輔色2 2 24 7 8" xfId="14025"/>
    <cellStyle name="20% - 輔色2 2 24 7 8 2" xfId="26101"/>
    <cellStyle name="20% - 輔色2 2 24 7 9" xfId="20077"/>
    <cellStyle name="20% - 輔色2 2 24 8" xfId="2137"/>
    <cellStyle name="20% - 輔色2 2 24 8 2" xfId="4416"/>
    <cellStyle name="20% - 輔色2 2 24 8 3" xfId="6039"/>
    <cellStyle name="20% - 輔色2 2 24 8 3 2" xfId="13323"/>
    <cellStyle name="20% - 輔色2 2 24 8 3 2 2" xfId="19347"/>
    <cellStyle name="20% - 輔色2 2 24 8 3 2 2 2" xfId="31423"/>
    <cellStyle name="20% - 輔色2 2 24 8 3 2 3" xfId="25399"/>
    <cellStyle name="20% - 輔色2 2 24 8 3 3" xfId="16335"/>
    <cellStyle name="20% - 輔色2 2 24 8 3 3 2" xfId="28411"/>
    <cellStyle name="20% - 輔色2 2 24 8 3 4" xfId="22387"/>
    <cellStyle name="20% - 輔色2 2 24 8 4" xfId="8619"/>
    <cellStyle name="20% - 輔色2 2 24 8 5" xfId="9819"/>
    <cellStyle name="20% - 輔色2 2 24 8 6" xfId="11823"/>
    <cellStyle name="20% - 輔色2 2 24 8 6 2" xfId="17847"/>
    <cellStyle name="20% - 輔色2 2 24 8 6 2 2" xfId="29923"/>
    <cellStyle name="20% - 輔色2 2 24 8 6 3" xfId="23899"/>
    <cellStyle name="20% - 輔色2 2 24 8 7" xfId="14835"/>
    <cellStyle name="20% - 輔色2 2 24 8 7 2" xfId="26911"/>
    <cellStyle name="20% - 輔色2 2 24 8 8" xfId="20887"/>
    <cellStyle name="20% - 輔色2 2 24 9" xfId="2832"/>
    <cellStyle name="20% - 輔色2 2 24 9 2" xfId="4417"/>
    <cellStyle name="20% - 輔色2 2 24 9 3" xfId="9820"/>
    <cellStyle name="20% - 輔色2 2 25" xfId="81"/>
    <cellStyle name="20% - 輔色2 2 25 10" xfId="3008"/>
    <cellStyle name="20% - 輔色2 2 25 10 2" xfId="4418"/>
    <cellStyle name="20% - 輔色2 2 25 10 3" xfId="9822"/>
    <cellStyle name="20% - 輔色2 2 25 11" xfId="1841"/>
    <cellStyle name="20% - 輔色2 2 25 11 2" xfId="4419"/>
    <cellStyle name="20% - 輔色2 2 25 11 3" xfId="5744"/>
    <cellStyle name="20% - 輔色2 2 25 11 3 2" xfId="13028"/>
    <cellStyle name="20% - 輔色2 2 25 11 3 2 2" xfId="19052"/>
    <cellStyle name="20% - 輔色2 2 25 11 3 2 2 2" xfId="31128"/>
    <cellStyle name="20% - 輔色2 2 25 11 3 2 3" xfId="25104"/>
    <cellStyle name="20% - 輔色2 2 25 11 3 3" xfId="16040"/>
    <cellStyle name="20% - 輔色2 2 25 11 3 3 2" xfId="28116"/>
    <cellStyle name="20% - 輔色2 2 25 11 3 4" xfId="22092"/>
    <cellStyle name="20% - 輔色2 2 25 11 4" xfId="8623"/>
    <cellStyle name="20% - 輔色2 2 25 11 5" xfId="9823"/>
    <cellStyle name="20% - 輔色2 2 25 11 6" xfId="11528"/>
    <cellStyle name="20% - 輔色2 2 25 11 6 2" xfId="17552"/>
    <cellStyle name="20% - 輔色2 2 25 11 6 2 2" xfId="29628"/>
    <cellStyle name="20% - 輔色2 2 25 11 6 3" xfId="23604"/>
    <cellStyle name="20% - 輔色2 2 25 11 7" xfId="14540"/>
    <cellStyle name="20% - 輔色2 2 25 11 7 2" xfId="26616"/>
    <cellStyle name="20% - 輔色2 2 25 11 8" xfId="20592"/>
    <cellStyle name="20% - 輔色2 2 25 12" xfId="4927"/>
    <cellStyle name="20% - 輔色2 2 25 12 2" xfId="12211"/>
    <cellStyle name="20% - 輔色2 2 25 12 2 2" xfId="18235"/>
    <cellStyle name="20% - 輔色2 2 25 12 2 2 2" xfId="30311"/>
    <cellStyle name="20% - 輔色2 2 25 12 2 3" xfId="24287"/>
    <cellStyle name="20% - 輔色2 2 25 12 3" xfId="15223"/>
    <cellStyle name="20% - 輔色2 2 25 12 3 2" xfId="27299"/>
    <cellStyle name="20% - 輔色2 2 25 12 4" xfId="21275"/>
    <cellStyle name="20% - 輔色2 2 25 13" xfId="9821"/>
    <cellStyle name="20% - 輔色2 2 25 14" xfId="10704"/>
    <cellStyle name="20% - 輔色2 2 25 14 2" xfId="16733"/>
    <cellStyle name="20% - 輔色2 2 25 14 2 2" xfId="28809"/>
    <cellStyle name="20% - 輔色2 2 25 14 3" xfId="22785"/>
    <cellStyle name="20% - 輔色2 2 25 15" xfId="13723"/>
    <cellStyle name="20% - 輔色2 2 25 15 2" xfId="25799"/>
    <cellStyle name="20% - 輔色2 2 25 16" xfId="19775"/>
    <cellStyle name="20% - 輔色2 2 25 2" xfId="137"/>
    <cellStyle name="20% - 輔色2 2 25 2 2" xfId="9824"/>
    <cellStyle name="20% - 輔色2 2 25 3" xfId="174"/>
    <cellStyle name="20% - 輔色2 2 25 3 10" xfId="9825"/>
    <cellStyle name="20% - 輔色2 2 25 3 11" xfId="10750"/>
    <cellStyle name="20% - 輔色2 2 25 3 11 2" xfId="16774"/>
    <cellStyle name="20% - 輔色2 2 25 3 11 2 2" xfId="28850"/>
    <cellStyle name="20% - 輔色2 2 25 3 11 3" xfId="22826"/>
    <cellStyle name="20% - 輔色2 2 25 3 12" xfId="13762"/>
    <cellStyle name="20% - 輔色2 2 25 3 12 2" xfId="25838"/>
    <cellStyle name="20% - 輔色2 2 25 3 13" xfId="19814"/>
    <cellStyle name="20% - 輔色2 2 25 3 2" xfId="318"/>
    <cellStyle name="20% - 輔色2 2 25 3 2 2" xfId="641"/>
    <cellStyle name="20% - 輔色2 2 25 3 2 2 2" xfId="1430"/>
    <cellStyle name="20% - 輔色2 2 25 3 2 2 2 2" xfId="9828"/>
    <cellStyle name="20% - 輔色2 2 25 3 2 2 3" xfId="9827"/>
    <cellStyle name="20% - 輔色2 2 25 3 2 3" xfId="9826"/>
    <cellStyle name="20% - 輔色2 2 25 3 3" xfId="425"/>
    <cellStyle name="20% - 輔色2 2 25 3 3 10" xfId="10900"/>
    <cellStyle name="20% - 輔色2 2 25 3 3 10 2" xfId="16924"/>
    <cellStyle name="20% - 輔色2 2 25 3 3 10 2 2" xfId="29000"/>
    <cellStyle name="20% - 輔色2 2 25 3 3 10 3" xfId="22976"/>
    <cellStyle name="20% - 輔色2 2 25 3 3 11" xfId="13912"/>
    <cellStyle name="20% - 輔色2 2 25 3 3 11 2" xfId="25988"/>
    <cellStyle name="20% - 輔色2 2 25 3 3 12" xfId="19964"/>
    <cellStyle name="20% - 輔色2 2 25 3 3 2" xfId="759"/>
    <cellStyle name="20% - 輔色2 2 25 3 3 2 2" xfId="1432"/>
    <cellStyle name="20% - 輔色2 2 25 3 3 2 2 2" xfId="9831"/>
    <cellStyle name="20% - 輔色2 2 25 3 3 2 3" xfId="9830"/>
    <cellStyle name="20% - 輔色2 2 25 3 3 3" xfId="1027"/>
    <cellStyle name="20% - 輔色2 2 25 3 3 3 2" xfId="2226"/>
    <cellStyle name="20% - 輔色2 2 25 3 3 3 2 2" xfId="4421"/>
    <cellStyle name="20% - 輔色2 2 25 3 3 3 2 3" xfId="6128"/>
    <cellStyle name="20% - 輔色2 2 25 3 3 3 2 3 2" xfId="13412"/>
    <cellStyle name="20% - 輔色2 2 25 3 3 3 2 3 2 2" xfId="19436"/>
    <cellStyle name="20% - 輔色2 2 25 3 3 3 2 3 2 2 2" xfId="31512"/>
    <cellStyle name="20% - 輔色2 2 25 3 3 3 2 3 2 3" xfId="25488"/>
    <cellStyle name="20% - 輔色2 2 25 3 3 3 2 3 3" xfId="16424"/>
    <cellStyle name="20% - 輔色2 2 25 3 3 3 2 3 3 2" xfId="28500"/>
    <cellStyle name="20% - 輔色2 2 25 3 3 3 2 3 4" xfId="22476"/>
    <cellStyle name="20% - 輔色2 2 25 3 3 3 2 4" xfId="8633"/>
    <cellStyle name="20% - 輔色2 2 25 3 3 3 2 5" xfId="9833"/>
    <cellStyle name="20% - 輔色2 2 25 3 3 3 2 6" xfId="11912"/>
    <cellStyle name="20% - 輔色2 2 25 3 3 3 2 6 2" xfId="17936"/>
    <cellStyle name="20% - 輔色2 2 25 3 3 3 2 6 2 2" xfId="30012"/>
    <cellStyle name="20% - 輔色2 2 25 3 3 3 2 6 3" xfId="23988"/>
    <cellStyle name="20% - 輔色2 2 25 3 3 3 2 7" xfId="14924"/>
    <cellStyle name="20% - 輔色2 2 25 3 3 3 2 7 2" xfId="27000"/>
    <cellStyle name="20% - 輔色2 2 25 3 3 3 2 8" xfId="20976"/>
    <cellStyle name="20% - 輔色2 2 25 3 3 3 3" xfId="4420"/>
    <cellStyle name="20% - 輔色2 2 25 3 3 3 4" xfId="5416"/>
    <cellStyle name="20% - 輔色2 2 25 3 3 3 4 2" xfId="12700"/>
    <cellStyle name="20% - 輔色2 2 25 3 3 3 4 2 2" xfId="18724"/>
    <cellStyle name="20% - 輔色2 2 25 3 3 3 4 2 2 2" xfId="30800"/>
    <cellStyle name="20% - 輔色2 2 25 3 3 3 4 2 3" xfId="24776"/>
    <cellStyle name="20% - 輔色2 2 25 3 3 3 4 3" xfId="15712"/>
    <cellStyle name="20% - 輔色2 2 25 3 3 3 4 3 2" xfId="27788"/>
    <cellStyle name="20% - 輔色2 2 25 3 3 3 4 4" xfId="21764"/>
    <cellStyle name="20% - 輔色2 2 25 3 3 3 5" xfId="8632"/>
    <cellStyle name="20% - 輔色2 2 25 3 3 3 6" xfId="9832"/>
    <cellStyle name="20% - 輔色2 2 25 3 3 3 7" xfId="11200"/>
    <cellStyle name="20% - 輔色2 2 25 3 3 3 7 2" xfId="17224"/>
    <cellStyle name="20% - 輔色2 2 25 3 3 3 7 2 2" xfId="29300"/>
    <cellStyle name="20% - 輔色2 2 25 3 3 3 7 3" xfId="23276"/>
    <cellStyle name="20% - 輔色2 2 25 3 3 3 8" xfId="14212"/>
    <cellStyle name="20% - 輔色2 2 25 3 3 3 8 2" xfId="26288"/>
    <cellStyle name="20% - 輔色2 2 25 3 3 3 9" xfId="20264"/>
    <cellStyle name="20% - 輔色2 2 25 3 3 4" xfId="1431"/>
    <cellStyle name="20% - 輔色2 2 25 3 3 4 2" xfId="2097"/>
    <cellStyle name="20% - 輔色2 2 25 3 3 4 2 2" xfId="4422"/>
    <cellStyle name="20% - 輔色2 2 25 3 3 4 2 3" xfId="5999"/>
    <cellStyle name="20% - 輔色2 2 25 3 3 4 2 3 2" xfId="13283"/>
    <cellStyle name="20% - 輔色2 2 25 3 3 4 2 3 2 2" xfId="19307"/>
    <cellStyle name="20% - 輔色2 2 25 3 3 4 2 3 2 2 2" xfId="31383"/>
    <cellStyle name="20% - 輔色2 2 25 3 3 4 2 3 2 3" xfId="25359"/>
    <cellStyle name="20% - 輔色2 2 25 3 3 4 2 3 3" xfId="16295"/>
    <cellStyle name="20% - 輔色2 2 25 3 3 4 2 3 3 2" xfId="28371"/>
    <cellStyle name="20% - 輔色2 2 25 3 3 4 2 3 4" xfId="22347"/>
    <cellStyle name="20% - 輔色2 2 25 3 3 4 2 4" xfId="8635"/>
    <cellStyle name="20% - 輔色2 2 25 3 3 4 2 5" xfId="9835"/>
    <cellStyle name="20% - 輔色2 2 25 3 3 4 2 6" xfId="11783"/>
    <cellStyle name="20% - 輔色2 2 25 3 3 4 2 6 2" xfId="17807"/>
    <cellStyle name="20% - 輔色2 2 25 3 3 4 2 6 2 2" xfId="29883"/>
    <cellStyle name="20% - 輔色2 2 25 3 3 4 2 6 3" xfId="23859"/>
    <cellStyle name="20% - 輔色2 2 25 3 3 4 2 7" xfId="14795"/>
    <cellStyle name="20% - 輔色2 2 25 3 3 4 2 7 2" xfId="26871"/>
    <cellStyle name="20% - 輔色2 2 25 3 3 4 2 8" xfId="20847"/>
    <cellStyle name="20% - 輔色2 2 25 3 3 4 3" xfId="9834"/>
    <cellStyle name="20% - 輔色2 2 25 3 3 5" xfId="2845"/>
    <cellStyle name="20% - 輔色2 2 25 3 3 5 2" xfId="4423"/>
    <cellStyle name="20% - 輔色2 2 25 3 3 5 3" xfId="9836"/>
    <cellStyle name="20% - 輔色2 2 25 3 3 6" xfId="3010"/>
    <cellStyle name="20% - 輔色2 2 25 3 3 6 2" xfId="4424"/>
    <cellStyle name="20% - 輔色2 2 25 3 3 6 3" xfId="9837"/>
    <cellStyle name="20% - 輔色2 2 25 3 3 7" xfId="1652"/>
    <cellStyle name="20% - 輔色2 2 25 3 3 7 2" xfId="4425"/>
    <cellStyle name="20% - 輔色2 2 25 3 3 7 3" xfId="5555"/>
    <cellStyle name="20% - 輔色2 2 25 3 3 7 3 2" xfId="12839"/>
    <cellStyle name="20% - 輔色2 2 25 3 3 7 3 2 2" xfId="18863"/>
    <cellStyle name="20% - 輔色2 2 25 3 3 7 3 2 2 2" xfId="30939"/>
    <cellStyle name="20% - 輔色2 2 25 3 3 7 3 2 3" xfId="24915"/>
    <cellStyle name="20% - 輔色2 2 25 3 3 7 3 3" xfId="15851"/>
    <cellStyle name="20% - 輔色2 2 25 3 3 7 3 3 2" xfId="27927"/>
    <cellStyle name="20% - 輔色2 2 25 3 3 7 3 4" xfId="21903"/>
    <cellStyle name="20% - 輔色2 2 25 3 3 7 4" xfId="8638"/>
    <cellStyle name="20% - 輔色2 2 25 3 3 7 5" xfId="9838"/>
    <cellStyle name="20% - 輔色2 2 25 3 3 7 6" xfId="11339"/>
    <cellStyle name="20% - 輔色2 2 25 3 3 7 6 2" xfId="17363"/>
    <cellStyle name="20% - 輔色2 2 25 3 3 7 6 2 2" xfId="29439"/>
    <cellStyle name="20% - 輔色2 2 25 3 3 7 6 3" xfId="23415"/>
    <cellStyle name="20% - 輔色2 2 25 3 3 7 7" xfId="14351"/>
    <cellStyle name="20% - 輔色2 2 25 3 3 7 7 2" xfId="26427"/>
    <cellStyle name="20% - 輔色2 2 25 3 3 7 8" xfId="20403"/>
    <cellStyle name="20% - 輔色2 2 25 3 3 8" xfId="5116"/>
    <cellStyle name="20% - 輔色2 2 25 3 3 8 2" xfId="12400"/>
    <cellStyle name="20% - 輔色2 2 25 3 3 8 2 2" xfId="18424"/>
    <cellStyle name="20% - 輔色2 2 25 3 3 8 2 2 2" xfId="30500"/>
    <cellStyle name="20% - 輔色2 2 25 3 3 8 2 3" xfId="24476"/>
    <cellStyle name="20% - 輔色2 2 25 3 3 8 3" xfId="15412"/>
    <cellStyle name="20% - 輔色2 2 25 3 3 8 3 2" xfId="27488"/>
    <cellStyle name="20% - 輔色2 2 25 3 3 8 4" xfId="21464"/>
    <cellStyle name="20% - 輔色2 2 25 3 3 9" xfId="9829"/>
    <cellStyle name="20% - 輔色2 2 25 3 4" xfId="877"/>
    <cellStyle name="20% - 輔色2 2 25 3 4 2" xfId="2013"/>
    <cellStyle name="20% - 輔色2 2 25 3 4 2 2" xfId="4427"/>
    <cellStyle name="20% - 輔色2 2 25 3 4 2 3" xfId="5915"/>
    <cellStyle name="20% - 輔色2 2 25 3 4 2 3 2" xfId="13199"/>
    <cellStyle name="20% - 輔色2 2 25 3 4 2 3 2 2" xfId="19223"/>
    <cellStyle name="20% - 輔色2 2 25 3 4 2 3 2 2 2" xfId="31299"/>
    <cellStyle name="20% - 輔色2 2 25 3 4 2 3 2 3" xfId="25275"/>
    <cellStyle name="20% - 輔色2 2 25 3 4 2 3 3" xfId="16211"/>
    <cellStyle name="20% - 輔色2 2 25 3 4 2 3 3 2" xfId="28287"/>
    <cellStyle name="20% - 輔色2 2 25 3 4 2 3 4" xfId="22263"/>
    <cellStyle name="20% - 輔色2 2 25 3 4 2 4" xfId="8640"/>
    <cellStyle name="20% - 輔色2 2 25 3 4 2 5" xfId="9840"/>
    <cellStyle name="20% - 輔色2 2 25 3 4 2 6" xfId="11699"/>
    <cellStyle name="20% - 輔色2 2 25 3 4 2 6 2" xfId="17723"/>
    <cellStyle name="20% - 輔色2 2 25 3 4 2 6 2 2" xfId="29799"/>
    <cellStyle name="20% - 輔色2 2 25 3 4 2 6 3" xfId="23775"/>
    <cellStyle name="20% - 輔色2 2 25 3 4 2 7" xfId="14711"/>
    <cellStyle name="20% - 輔色2 2 25 3 4 2 7 2" xfId="26787"/>
    <cellStyle name="20% - 輔色2 2 25 3 4 2 8" xfId="20763"/>
    <cellStyle name="20% - 輔色2 2 25 3 4 3" xfId="4426"/>
    <cellStyle name="20% - 輔色2 2 25 3 4 4" xfId="5266"/>
    <cellStyle name="20% - 輔色2 2 25 3 4 4 2" xfId="12550"/>
    <cellStyle name="20% - 輔色2 2 25 3 4 4 2 2" xfId="18574"/>
    <cellStyle name="20% - 輔色2 2 25 3 4 4 2 2 2" xfId="30650"/>
    <cellStyle name="20% - 輔色2 2 25 3 4 4 2 3" xfId="24626"/>
    <cellStyle name="20% - 輔色2 2 25 3 4 4 3" xfId="15562"/>
    <cellStyle name="20% - 輔色2 2 25 3 4 4 3 2" xfId="27638"/>
    <cellStyle name="20% - 輔色2 2 25 3 4 4 4" xfId="21614"/>
    <cellStyle name="20% - 輔色2 2 25 3 4 5" xfId="8639"/>
    <cellStyle name="20% - 輔色2 2 25 3 4 6" xfId="9839"/>
    <cellStyle name="20% - 輔色2 2 25 3 4 7" xfId="11050"/>
    <cellStyle name="20% - 輔色2 2 25 3 4 7 2" xfId="17074"/>
    <cellStyle name="20% - 輔色2 2 25 3 4 7 2 2" xfId="29150"/>
    <cellStyle name="20% - 輔色2 2 25 3 4 7 3" xfId="23126"/>
    <cellStyle name="20% - 輔色2 2 25 3 4 8" xfId="14062"/>
    <cellStyle name="20% - 輔色2 2 25 3 4 8 2" xfId="26138"/>
    <cellStyle name="20% - 輔色2 2 25 3 4 9" xfId="20114"/>
    <cellStyle name="20% - 輔色2 2 25 3 5" xfId="2461"/>
    <cellStyle name="20% - 輔色2 2 25 3 5 2" xfId="4428"/>
    <cellStyle name="20% - 輔色2 2 25 3 5 3" xfId="6363"/>
    <cellStyle name="20% - 輔色2 2 25 3 5 3 2" xfId="13647"/>
    <cellStyle name="20% - 輔色2 2 25 3 5 3 2 2" xfId="19671"/>
    <cellStyle name="20% - 輔色2 2 25 3 5 3 2 2 2" xfId="31747"/>
    <cellStyle name="20% - 輔色2 2 25 3 5 3 2 3" xfId="25723"/>
    <cellStyle name="20% - 輔色2 2 25 3 5 3 3" xfId="16659"/>
    <cellStyle name="20% - 輔色2 2 25 3 5 3 3 2" xfId="28735"/>
    <cellStyle name="20% - 輔色2 2 25 3 5 3 4" xfId="22711"/>
    <cellStyle name="20% - 輔色2 2 25 3 5 4" xfId="8641"/>
    <cellStyle name="20% - 輔色2 2 25 3 5 5" xfId="9841"/>
    <cellStyle name="20% - 輔色2 2 25 3 5 6" xfId="12147"/>
    <cellStyle name="20% - 輔色2 2 25 3 5 6 2" xfId="18171"/>
    <cellStyle name="20% - 輔色2 2 25 3 5 6 2 2" xfId="30247"/>
    <cellStyle name="20% - 輔色2 2 25 3 5 6 3" xfId="24223"/>
    <cellStyle name="20% - 輔色2 2 25 3 5 7" xfId="15159"/>
    <cellStyle name="20% - 輔色2 2 25 3 5 7 2" xfId="27235"/>
    <cellStyle name="20% - 輔色2 2 25 3 5 8" xfId="21211"/>
    <cellStyle name="20% - 輔色2 2 25 3 6" xfId="2843"/>
    <cellStyle name="20% - 輔色2 2 25 3 6 2" xfId="4429"/>
    <cellStyle name="20% - 輔色2 2 25 3 6 3" xfId="9842"/>
    <cellStyle name="20% - 輔色2 2 25 3 7" xfId="3009"/>
    <cellStyle name="20% - 輔色2 2 25 3 7 2" xfId="4430"/>
    <cellStyle name="20% - 輔色2 2 25 3 7 3" xfId="9843"/>
    <cellStyle name="20% - 輔色2 2 25 3 8" xfId="1802"/>
    <cellStyle name="20% - 輔色2 2 25 3 8 2" xfId="4431"/>
    <cellStyle name="20% - 輔色2 2 25 3 8 3" xfId="5705"/>
    <cellStyle name="20% - 輔色2 2 25 3 8 3 2" xfId="12989"/>
    <cellStyle name="20% - 輔色2 2 25 3 8 3 2 2" xfId="19013"/>
    <cellStyle name="20% - 輔色2 2 25 3 8 3 2 2 2" xfId="31089"/>
    <cellStyle name="20% - 輔色2 2 25 3 8 3 2 3" xfId="25065"/>
    <cellStyle name="20% - 輔色2 2 25 3 8 3 3" xfId="16001"/>
    <cellStyle name="20% - 輔色2 2 25 3 8 3 3 2" xfId="28077"/>
    <cellStyle name="20% - 輔色2 2 25 3 8 3 4" xfId="22053"/>
    <cellStyle name="20% - 輔色2 2 25 3 8 4" xfId="8644"/>
    <cellStyle name="20% - 輔色2 2 25 3 8 5" xfId="9844"/>
    <cellStyle name="20% - 輔色2 2 25 3 8 6" xfId="11489"/>
    <cellStyle name="20% - 輔色2 2 25 3 8 6 2" xfId="17513"/>
    <cellStyle name="20% - 輔色2 2 25 3 8 6 2 2" xfId="29589"/>
    <cellStyle name="20% - 輔色2 2 25 3 8 6 3" xfId="23565"/>
    <cellStyle name="20% - 輔色2 2 25 3 8 7" xfId="14501"/>
    <cellStyle name="20% - 輔色2 2 25 3 8 7 2" xfId="26577"/>
    <cellStyle name="20% - 輔色2 2 25 3 8 8" xfId="20553"/>
    <cellStyle name="20% - 輔色2 2 25 3 9" xfId="4966"/>
    <cellStyle name="20% - 輔色2 2 25 3 9 2" xfId="12250"/>
    <cellStyle name="20% - 輔色2 2 25 3 9 2 2" xfId="18274"/>
    <cellStyle name="20% - 輔色2 2 25 3 9 2 2 2" xfId="30350"/>
    <cellStyle name="20% - 輔色2 2 25 3 9 2 3" xfId="24326"/>
    <cellStyle name="20% - 輔色2 2 25 3 9 3" xfId="15262"/>
    <cellStyle name="20% - 輔色2 2 25 3 9 3 2" xfId="27338"/>
    <cellStyle name="20% - 輔色2 2 25 3 9 4" xfId="21314"/>
    <cellStyle name="20% - 輔色2 2 25 4" xfId="235"/>
    <cellStyle name="20% - 輔色2 2 25 4 10" xfId="9845"/>
    <cellStyle name="20% - 輔色2 2 25 4 11" xfId="10811"/>
    <cellStyle name="20% - 輔色2 2 25 4 11 2" xfId="16835"/>
    <cellStyle name="20% - 輔色2 2 25 4 11 2 2" xfId="28911"/>
    <cellStyle name="20% - 輔色2 2 25 4 11 3" xfId="22887"/>
    <cellStyle name="20% - 輔色2 2 25 4 12" xfId="13823"/>
    <cellStyle name="20% - 輔色2 2 25 4 12 2" xfId="25899"/>
    <cellStyle name="20% - 輔色2 2 25 4 13" xfId="19875"/>
    <cellStyle name="20% - 輔色2 2 25 4 2" xfId="319"/>
    <cellStyle name="20% - 輔色2 2 25 4 2 2" xfId="642"/>
    <cellStyle name="20% - 輔色2 2 25 4 2 2 2" xfId="1433"/>
    <cellStyle name="20% - 輔色2 2 25 4 2 2 2 2" xfId="9848"/>
    <cellStyle name="20% - 輔色2 2 25 4 2 2 3" xfId="9847"/>
    <cellStyle name="20% - 輔色2 2 25 4 2 3" xfId="9846"/>
    <cellStyle name="20% - 輔色2 2 25 4 3" xfId="486"/>
    <cellStyle name="20% - 輔色2 2 25 4 3 10" xfId="10961"/>
    <cellStyle name="20% - 輔色2 2 25 4 3 10 2" xfId="16985"/>
    <cellStyle name="20% - 輔色2 2 25 4 3 10 2 2" xfId="29061"/>
    <cellStyle name="20% - 輔色2 2 25 4 3 10 3" xfId="23037"/>
    <cellStyle name="20% - 輔色2 2 25 4 3 11" xfId="13973"/>
    <cellStyle name="20% - 輔色2 2 25 4 3 11 2" xfId="26049"/>
    <cellStyle name="20% - 輔色2 2 25 4 3 12" xfId="20025"/>
    <cellStyle name="20% - 輔色2 2 25 4 3 2" xfId="760"/>
    <cellStyle name="20% - 輔色2 2 25 4 3 2 2" xfId="1435"/>
    <cellStyle name="20% - 輔色2 2 25 4 3 2 2 2" xfId="9851"/>
    <cellStyle name="20% - 輔色2 2 25 4 3 2 3" xfId="9850"/>
    <cellStyle name="20% - 輔色2 2 25 4 3 3" xfId="1088"/>
    <cellStyle name="20% - 輔色2 2 25 4 3 3 2" xfId="2287"/>
    <cellStyle name="20% - 輔色2 2 25 4 3 3 2 2" xfId="4433"/>
    <cellStyle name="20% - 輔色2 2 25 4 3 3 2 3" xfId="6189"/>
    <cellStyle name="20% - 輔色2 2 25 4 3 3 2 3 2" xfId="13473"/>
    <cellStyle name="20% - 輔色2 2 25 4 3 3 2 3 2 2" xfId="19497"/>
    <cellStyle name="20% - 輔色2 2 25 4 3 3 2 3 2 2 2" xfId="31573"/>
    <cellStyle name="20% - 輔色2 2 25 4 3 3 2 3 2 3" xfId="25549"/>
    <cellStyle name="20% - 輔色2 2 25 4 3 3 2 3 3" xfId="16485"/>
    <cellStyle name="20% - 輔色2 2 25 4 3 3 2 3 3 2" xfId="28561"/>
    <cellStyle name="20% - 輔色2 2 25 4 3 3 2 3 4" xfId="22537"/>
    <cellStyle name="20% - 輔色2 2 25 4 3 3 2 4" xfId="8653"/>
    <cellStyle name="20% - 輔色2 2 25 4 3 3 2 5" xfId="9853"/>
    <cellStyle name="20% - 輔色2 2 25 4 3 3 2 6" xfId="11973"/>
    <cellStyle name="20% - 輔色2 2 25 4 3 3 2 6 2" xfId="17997"/>
    <cellStyle name="20% - 輔色2 2 25 4 3 3 2 6 2 2" xfId="30073"/>
    <cellStyle name="20% - 輔色2 2 25 4 3 3 2 6 3" xfId="24049"/>
    <cellStyle name="20% - 輔色2 2 25 4 3 3 2 7" xfId="14985"/>
    <cellStyle name="20% - 輔色2 2 25 4 3 3 2 7 2" xfId="27061"/>
    <cellStyle name="20% - 輔色2 2 25 4 3 3 2 8" xfId="21037"/>
    <cellStyle name="20% - 輔色2 2 25 4 3 3 3" xfId="4432"/>
    <cellStyle name="20% - 輔色2 2 25 4 3 3 4" xfId="5477"/>
    <cellStyle name="20% - 輔色2 2 25 4 3 3 4 2" xfId="12761"/>
    <cellStyle name="20% - 輔色2 2 25 4 3 3 4 2 2" xfId="18785"/>
    <cellStyle name="20% - 輔色2 2 25 4 3 3 4 2 2 2" xfId="30861"/>
    <cellStyle name="20% - 輔色2 2 25 4 3 3 4 2 3" xfId="24837"/>
    <cellStyle name="20% - 輔色2 2 25 4 3 3 4 3" xfId="15773"/>
    <cellStyle name="20% - 輔色2 2 25 4 3 3 4 3 2" xfId="27849"/>
    <cellStyle name="20% - 輔色2 2 25 4 3 3 4 4" xfId="21825"/>
    <cellStyle name="20% - 輔色2 2 25 4 3 3 5" xfId="8652"/>
    <cellStyle name="20% - 輔色2 2 25 4 3 3 6" xfId="9852"/>
    <cellStyle name="20% - 輔色2 2 25 4 3 3 7" xfId="11261"/>
    <cellStyle name="20% - 輔色2 2 25 4 3 3 7 2" xfId="17285"/>
    <cellStyle name="20% - 輔色2 2 25 4 3 3 7 2 2" xfId="29361"/>
    <cellStyle name="20% - 輔色2 2 25 4 3 3 7 3" xfId="23337"/>
    <cellStyle name="20% - 輔色2 2 25 4 3 3 8" xfId="14273"/>
    <cellStyle name="20% - 輔色2 2 25 4 3 3 8 2" xfId="26349"/>
    <cellStyle name="20% - 輔色2 2 25 4 3 3 9" xfId="20325"/>
    <cellStyle name="20% - 輔色2 2 25 4 3 4" xfId="1434"/>
    <cellStyle name="20% - 輔色2 2 25 4 3 4 2" xfId="1947"/>
    <cellStyle name="20% - 輔色2 2 25 4 3 4 2 2" xfId="4434"/>
    <cellStyle name="20% - 輔色2 2 25 4 3 4 2 3" xfId="5849"/>
    <cellStyle name="20% - 輔色2 2 25 4 3 4 2 3 2" xfId="13133"/>
    <cellStyle name="20% - 輔色2 2 25 4 3 4 2 3 2 2" xfId="19157"/>
    <cellStyle name="20% - 輔色2 2 25 4 3 4 2 3 2 2 2" xfId="31233"/>
    <cellStyle name="20% - 輔色2 2 25 4 3 4 2 3 2 3" xfId="25209"/>
    <cellStyle name="20% - 輔色2 2 25 4 3 4 2 3 3" xfId="16145"/>
    <cellStyle name="20% - 輔色2 2 25 4 3 4 2 3 3 2" xfId="28221"/>
    <cellStyle name="20% - 輔色2 2 25 4 3 4 2 3 4" xfId="22197"/>
    <cellStyle name="20% - 輔色2 2 25 4 3 4 2 4" xfId="8655"/>
    <cellStyle name="20% - 輔色2 2 25 4 3 4 2 5" xfId="9855"/>
    <cellStyle name="20% - 輔色2 2 25 4 3 4 2 6" xfId="11633"/>
    <cellStyle name="20% - 輔色2 2 25 4 3 4 2 6 2" xfId="17657"/>
    <cellStyle name="20% - 輔色2 2 25 4 3 4 2 6 2 2" xfId="29733"/>
    <cellStyle name="20% - 輔色2 2 25 4 3 4 2 6 3" xfId="23709"/>
    <cellStyle name="20% - 輔色2 2 25 4 3 4 2 7" xfId="14645"/>
    <cellStyle name="20% - 輔色2 2 25 4 3 4 2 7 2" xfId="26721"/>
    <cellStyle name="20% - 輔色2 2 25 4 3 4 2 8" xfId="20697"/>
    <cellStyle name="20% - 輔色2 2 25 4 3 4 3" xfId="9854"/>
    <cellStyle name="20% - 輔色2 2 25 4 3 5" xfId="2848"/>
    <cellStyle name="20% - 輔色2 2 25 4 3 5 2" xfId="4435"/>
    <cellStyle name="20% - 輔色2 2 25 4 3 5 3" xfId="9856"/>
    <cellStyle name="20% - 輔色2 2 25 4 3 6" xfId="3012"/>
    <cellStyle name="20% - 輔色2 2 25 4 3 6 2" xfId="4436"/>
    <cellStyle name="20% - 輔色2 2 25 4 3 6 3" xfId="9857"/>
    <cellStyle name="20% - 輔色2 2 25 4 3 7" xfId="1591"/>
    <cellStyle name="20% - 輔色2 2 25 4 3 7 2" xfId="4437"/>
    <cellStyle name="20% - 輔色2 2 25 4 3 7 3" xfId="5494"/>
    <cellStyle name="20% - 輔色2 2 25 4 3 7 3 2" xfId="12778"/>
    <cellStyle name="20% - 輔色2 2 25 4 3 7 3 2 2" xfId="18802"/>
    <cellStyle name="20% - 輔色2 2 25 4 3 7 3 2 2 2" xfId="30878"/>
    <cellStyle name="20% - 輔色2 2 25 4 3 7 3 2 3" xfId="24854"/>
    <cellStyle name="20% - 輔色2 2 25 4 3 7 3 3" xfId="15790"/>
    <cellStyle name="20% - 輔色2 2 25 4 3 7 3 3 2" xfId="27866"/>
    <cellStyle name="20% - 輔色2 2 25 4 3 7 3 4" xfId="21842"/>
    <cellStyle name="20% - 輔色2 2 25 4 3 7 4" xfId="8658"/>
    <cellStyle name="20% - 輔色2 2 25 4 3 7 5" xfId="9858"/>
    <cellStyle name="20% - 輔色2 2 25 4 3 7 6" xfId="11278"/>
    <cellStyle name="20% - 輔色2 2 25 4 3 7 6 2" xfId="17302"/>
    <cellStyle name="20% - 輔色2 2 25 4 3 7 6 2 2" xfId="29378"/>
    <cellStyle name="20% - 輔色2 2 25 4 3 7 6 3" xfId="23354"/>
    <cellStyle name="20% - 輔色2 2 25 4 3 7 7" xfId="14290"/>
    <cellStyle name="20% - 輔色2 2 25 4 3 7 7 2" xfId="26366"/>
    <cellStyle name="20% - 輔色2 2 25 4 3 7 8" xfId="20342"/>
    <cellStyle name="20% - 輔色2 2 25 4 3 8" xfId="5177"/>
    <cellStyle name="20% - 輔色2 2 25 4 3 8 2" xfId="12461"/>
    <cellStyle name="20% - 輔色2 2 25 4 3 8 2 2" xfId="18485"/>
    <cellStyle name="20% - 輔色2 2 25 4 3 8 2 2 2" xfId="30561"/>
    <cellStyle name="20% - 輔色2 2 25 4 3 8 2 3" xfId="24537"/>
    <cellStyle name="20% - 輔色2 2 25 4 3 8 3" xfId="15473"/>
    <cellStyle name="20% - 輔色2 2 25 4 3 8 3 2" xfId="27549"/>
    <cellStyle name="20% - 輔色2 2 25 4 3 8 4" xfId="21525"/>
    <cellStyle name="20% - 輔色2 2 25 4 3 9" xfId="9849"/>
    <cellStyle name="20% - 輔色2 2 25 4 4" xfId="938"/>
    <cellStyle name="20% - 輔色2 2 25 4 4 2" xfId="2074"/>
    <cellStyle name="20% - 輔色2 2 25 4 4 2 2" xfId="4439"/>
    <cellStyle name="20% - 輔色2 2 25 4 4 2 3" xfId="5976"/>
    <cellStyle name="20% - 輔色2 2 25 4 4 2 3 2" xfId="13260"/>
    <cellStyle name="20% - 輔色2 2 25 4 4 2 3 2 2" xfId="19284"/>
    <cellStyle name="20% - 輔色2 2 25 4 4 2 3 2 2 2" xfId="31360"/>
    <cellStyle name="20% - 輔色2 2 25 4 4 2 3 2 3" xfId="25336"/>
    <cellStyle name="20% - 輔色2 2 25 4 4 2 3 3" xfId="16272"/>
    <cellStyle name="20% - 輔色2 2 25 4 4 2 3 3 2" xfId="28348"/>
    <cellStyle name="20% - 輔色2 2 25 4 4 2 3 4" xfId="22324"/>
    <cellStyle name="20% - 輔色2 2 25 4 4 2 4" xfId="8660"/>
    <cellStyle name="20% - 輔色2 2 25 4 4 2 5" xfId="9860"/>
    <cellStyle name="20% - 輔色2 2 25 4 4 2 6" xfId="11760"/>
    <cellStyle name="20% - 輔色2 2 25 4 4 2 6 2" xfId="17784"/>
    <cellStyle name="20% - 輔色2 2 25 4 4 2 6 2 2" xfId="29860"/>
    <cellStyle name="20% - 輔色2 2 25 4 4 2 6 3" xfId="23836"/>
    <cellStyle name="20% - 輔色2 2 25 4 4 2 7" xfId="14772"/>
    <cellStyle name="20% - 輔色2 2 25 4 4 2 7 2" xfId="26848"/>
    <cellStyle name="20% - 輔色2 2 25 4 4 2 8" xfId="20824"/>
    <cellStyle name="20% - 輔色2 2 25 4 4 3" xfId="4438"/>
    <cellStyle name="20% - 輔色2 2 25 4 4 4" xfId="5327"/>
    <cellStyle name="20% - 輔色2 2 25 4 4 4 2" xfId="12611"/>
    <cellStyle name="20% - 輔色2 2 25 4 4 4 2 2" xfId="18635"/>
    <cellStyle name="20% - 輔色2 2 25 4 4 4 2 2 2" xfId="30711"/>
    <cellStyle name="20% - 輔色2 2 25 4 4 4 2 3" xfId="24687"/>
    <cellStyle name="20% - 輔色2 2 25 4 4 4 3" xfId="15623"/>
    <cellStyle name="20% - 輔色2 2 25 4 4 4 3 2" xfId="27699"/>
    <cellStyle name="20% - 輔色2 2 25 4 4 4 4" xfId="21675"/>
    <cellStyle name="20% - 輔色2 2 25 4 4 5" xfId="8659"/>
    <cellStyle name="20% - 輔色2 2 25 4 4 6" xfId="9859"/>
    <cellStyle name="20% - 輔色2 2 25 4 4 7" xfId="11111"/>
    <cellStyle name="20% - 輔色2 2 25 4 4 7 2" xfId="17135"/>
    <cellStyle name="20% - 輔色2 2 25 4 4 7 2 2" xfId="29211"/>
    <cellStyle name="20% - 輔色2 2 25 4 4 7 3" xfId="23187"/>
    <cellStyle name="20% - 輔色2 2 25 4 4 8" xfId="14123"/>
    <cellStyle name="20% - 輔色2 2 25 4 4 8 2" xfId="26199"/>
    <cellStyle name="20% - 輔色2 2 25 4 4 9" xfId="20175"/>
    <cellStyle name="20% - 輔色2 2 25 4 5" xfId="2354"/>
    <cellStyle name="20% - 輔色2 2 25 4 5 2" xfId="4440"/>
    <cellStyle name="20% - 輔色2 2 25 4 5 3" xfId="6256"/>
    <cellStyle name="20% - 輔色2 2 25 4 5 3 2" xfId="13540"/>
    <cellStyle name="20% - 輔色2 2 25 4 5 3 2 2" xfId="19564"/>
    <cellStyle name="20% - 輔色2 2 25 4 5 3 2 2 2" xfId="31640"/>
    <cellStyle name="20% - 輔色2 2 25 4 5 3 2 3" xfId="25616"/>
    <cellStyle name="20% - 輔色2 2 25 4 5 3 3" xfId="16552"/>
    <cellStyle name="20% - 輔色2 2 25 4 5 3 3 2" xfId="28628"/>
    <cellStyle name="20% - 輔色2 2 25 4 5 3 4" xfId="22604"/>
    <cellStyle name="20% - 輔色2 2 25 4 5 4" xfId="8661"/>
    <cellStyle name="20% - 輔色2 2 25 4 5 5" xfId="9861"/>
    <cellStyle name="20% - 輔色2 2 25 4 5 6" xfId="12040"/>
    <cellStyle name="20% - 輔色2 2 25 4 5 6 2" xfId="18064"/>
    <cellStyle name="20% - 輔色2 2 25 4 5 6 2 2" xfId="30140"/>
    <cellStyle name="20% - 輔色2 2 25 4 5 6 3" xfId="24116"/>
    <cellStyle name="20% - 輔色2 2 25 4 5 7" xfId="15052"/>
    <cellStyle name="20% - 輔色2 2 25 4 5 7 2" xfId="27128"/>
    <cellStyle name="20% - 輔色2 2 25 4 5 8" xfId="21104"/>
    <cellStyle name="20% - 輔色2 2 25 4 6" xfId="2847"/>
    <cellStyle name="20% - 輔色2 2 25 4 6 2" xfId="4441"/>
    <cellStyle name="20% - 輔色2 2 25 4 6 3" xfId="9862"/>
    <cellStyle name="20% - 輔色2 2 25 4 7" xfId="3011"/>
    <cellStyle name="20% - 輔色2 2 25 4 7 2" xfId="4442"/>
    <cellStyle name="20% - 輔色2 2 25 4 7 3" xfId="9863"/>
    <cellStyle name="20% - 輔色2 2 25 4 8" xfId="1741"/>
    <cellStyle name="20% - 輔色2 2 25 4 8 2" xfId="4443"/>
    <cellStyle name="20% - 輔色2 2 25 4 8 3" xfId="5644"/>
    <cellStyle name="20% - 輔色2 2 25 4 8 3 2" xfId="12928"/>
    <cellStyle name="20% - 輔色2 2 25 4 8 3 2 2" xfId="18952"/>
    <cellStyle name="20% - 輔色2 2 25 4 8 3 2 2 2" xfId="31028"/>
    <cellStyle name="20% - 輔色2 2 25 4 8 3 2 3" xfId="25004"/>
    <cellStyle name="20% - 輔色2 2 25 4 8 3 3" xfId="15940"/>
    <cellStyle name="20% - 輔色2 2 25 4 8 3 3 2" xfId="28016"/>
    <cellStyle name="20% - 輔色2 2 25 4 8 3 4" xfId="21992"/>
    <cellStyle name="20% - 輔色2 2 25 4 8 4" xfId="8664"/>
    <cellStyle name="20% - 輔色2 2 25 4 8 5" xfId="9864"/>
    <cellStyle name="20% - 輔色2 2 25 4 8 6" xfId="11428"/>
    <cellStyle name="20% - 輔色2 2 25 4 8 6 2" xfId="17452"/>
    <cellStyle name="20% - 輔色2 2 25 4 8 6 2 2" xfId="29528"/>
    <cellStyle name="20% - 輔色2 2 25 4 8 6 3" xfId="23504"/>
    <cellStyle name="20% - 輔色2 2 25 4 8 7" xfId="14440"/>
    <cellStyle name="20% - 輔色2 2 25 4 8 7 2" xfId="26516"/>
    <cellStyle name="20% - 輔色2 2 25 4 8 8" xfId="20492"/>
    <cellStyle name="20% - 輔色2 2 25 4 9" xfId="5027"/>
    <cellStyle name="20% - 輔色2 2 25 4 9 2" xfId="12311"/>
    <cellStyle name="20% - 輔色2 2 25 4 9 2 2" xfId="18335"/>
    <cellStyle name="20% - 輔色2 2 25 4 9 2 2 2" xfId="30411"/>
    <cellStyle name="20% - 輔色2 2 25 4 9 2 3" xfId="24387"/>
    <cellStyle name="20% - 輔色2 2 25 4 9 3" xfId="15323"/>
    <cellStyle name="20% - 輔色2 2 25 4 9 3 2" xfId="27399"/>
    <cellStyle name="20% - 輔色2 2 25 4 9 4" xfId="21375"/>
    <cellStyle name="20% - 輔色2 2 25 5" xfId="386"/>
    <cellStyle name="20% - 輔色2 2 25 5 10" xfId="10861"/>
    <cellStyle name="20% - 輔色2 2 25 5 10 2" xfId="16885"/>
    <cellStyle name="20% - 輔色2 2 25 5 10 2 2" xfId="28961"/>
    <cellStyle name="20% - 輔色2 2 25 5 10 3" xfId="22937"/>
    <cellStyle name="20% - 輔色2 2 25 5 11" xfId="13873"/>
    <cellStyle name="20% - 輔色2 2 25 5 11 2" xfId="25949"/>
    <cellStyle name="20% - 輔色2 2 25 5 12" xfId="19925"/>
    <cellStyle name="20% - 輔色2 2 25 5 2" xfId="639"/>
    <cellStyle name="20% - 輔色2 2 25 5 2 2" xfId="1437"/>
    <cellStyle name="20% - 輔色2 2 25 5 2 2 2" xfId="9867"/>
    <cellStyle name="20% - 輔色2 2 25 5 2 3" xfId="9866"/>
    <cellStyle name="20% - 輔色2 2 25 5 3" xfId="988"/>
    <cellStyle name="20% - 輔色2 2 25 5 3 2" xfId="2187"/>
    <cellStyle name="20% - 輔色2 2 25 5 3 2 2" xfId="4445"/>
    <cellStyle name="20% - 輔色2 2 25 5 3 2 3" xfId="6089"/>
    <cellStyle name="20% - 輔色2 2 25 5 3 2 3 2" xfId="13373"/>
    <cellStyle name="20% - 輔色2 2 25 5 3 2 3 2 2" xfId="19397"/>
    <cellStyle name="20% - 輔色2 2 25 5 3 2 3 2 2 2" xfId="31473"/>
    <cellStyle name="20% - 輔色2 2 25 5 3 2 3 2 3" xfId="25449"/>
    <cellStyle name="20% - 輔色2 2 25 5 3 2 3 3" xfId="16385"/>
    <cellStyle name="20% - 輔色2 2 25 5 3 2 3 3 2" xfId="28461"/>
    <cellStyle name="20% - 輔色2 2 25 5 3 2 3 4" xfId="22437"/>
    <cellStyle name="20% - 輔色2 2 25 5 3 2 4" xfId="8669"/>
    <cellStyle name="20% - 輔色2 2 25 5 3 2 5" xfId="9869"/>
    <cellStyle name="20% - 輔色2 2 25 5 3 2 6" xfId="11873"/>
    <cellStyle name="20% - 輔色2 2 25 5 3 2 6 2" xfId="17897"/>
    <cellStyle name="20% - 輔色2 2 25 5 3 2 6 2 2" xfId="29973"/>
    <cellStyle name="20% - 輔色2 2 25 5 3 2 6 3" xfId="23949"/>
    <cellStyle name="20% - 輔色2 2 25 5 3 2 7" xfId="14885"/>
    <cellStyle name="20% - 輔色2 2 25 5 3 2 7 2" xfId="26961"/>
    <cellStyle name="20% - 輔色2 2 25 5 3 2 8" xfId="20937"/>
    <cellStyle name="20% - 輔色2 2 25 5 3 3" xfId="4444"/>
    <cellStyle name="20% - 輔色2 2 25 5 3 4" xfId="5377"/>
    <cellStyle name="20% - 輔色2 2 25 5 3 4 2" xfId="12661"/>
    <cellStyle name="20% - 輔色2 2 25 5 3 4 2 2" xfId="18685"/>
    <cellStyle name="20% - 輔色2 2 25 5 3 4 2 2 2" xfId="30761"/>
    <cellStyle name="20% - 輔色2 2 25 5 3 4 2 3" xfId="24737"/>
    <cellStyle name="20% - 輔色2 2 25 5 3 4 3" xfId="15673"/>
    <cellStyle name="20% - 輔色2 2 25 5 3 4 3 2" xfId="27749"/>
    <cellStyle name="20% - 輔色2 2 25 5 3 4 4" xfId="21725"/>
    <cellStyle name="20% - 輔色2 2 25 5 3 5" xfId="8668"/>
    <cellStyle name="20% - 輔色2 2 25 5 3 6" xfId="9868"/>
    <cellStyle name="20% - 輔色2 2 25 5 3 7" xfId="11161"/>
    <cellStyle name="20% - 輔色2 2 25 5 3 7 2" xfId="17185"/>
    <cellStyle name="20% - 輔色2 2 25 5 3 7 2 2" xfId="29261"/>
    <cellStyle name="20% - 輔色2 2 25 5 3 7 3" xfId="23237"/>
    <cellStyle name="20% - 輔色2 2 25 5 3 8" xfId="14173"/>
    <cellStyle name="20% - 輔色2 2 25 5 3 8 2" xfId="26249"/>
    <cellStyle name="20% - 輔色2 2 25 5 3 9" xfId="20225"/>
    <cellStyle name="20% - 輔色2 2 25 5 4" xfId="1436"/>
    <cellStyle name="20% - 輔色2 2 25 5 4 2" xfId="2106"/>
    <cellStyle name="20% - 輔色2 2 25 5 4 2 2" xfId="4446"/>
    <cellStyle name="20% - 輔色2 2 25 5 4 2 3" xfId="6008"/>
    <cellStyle name="20% - 輔色2 2 25 5 4 2 3 2" xfId="13292"/>
    <cellStyle name="20% - 輔色2 2 25 5 4 2 3 2 2" xfId="19316"/>
    <cellStyle name="20% - 輔色2 2 25 5 4 2 3 2 2 2" xfId="31392"/>
    <cellStyle name="20% - 輔色2 2 25 5 4 2 3 2 3" xfId="25368"/>
    <cellStyle name="20% - 輔色2 2 25 5 4 2 3 3" xfId="16304"/>
    <cellStyle name="20% - 輔色2 2 25 5 4 2 3 3 2" xfId="28380"/>
    <cellStyle name="20% - 輔色2 2 25 5 4 2 3 4" xfId="22356"/>
    <cellStyle name="20% - 輔色2 2 25 5 4 2 4" xfId="8671"/>
    <cellStyle name="20% - 輔色2 2 25 5 4 2 5" xfId="9871"/>
    <cellStyle name="20% - 輔色2 2 25 5 4 2 6" xfId="11792"/>
    <cellStyle name="20% - 輔色2 2 25 5 4 2 6 2" xfId="17816"/>
    <cellStyle name="20% - 輔色2 2 25 5 4 2 6 2 2" xfId="29892"/>
    <cellStyle name="20% - 輔色2 2 25 5 4 2 6 3" xfId="23868"/>
    <cellStyle name="20% - 輔色2 2 25 5 4 2 7" xfId="14804"/>
    <cellStyle name="20% - 輔色2 2 25 5 4 2 7 2" xfId="26880"/>
    <cellStyle name="20% - 輔色2 2 25 5 4 2 8" xfId="20856"/>
    <cellStyle name="20% - 輔色2 2 25 5 4 3" xfId="9870"/>
    <cellStyle name="20% - 輔色2 2 25 5 5" xfId="2850"/>
    <cellStyle name="20% - 輔色2 2 25 5 5 2" xfId="4447"/>
    <cellStyle name="20% - 輔色2 2 25 5 5 3" xfId="9872"/>
    <cellStyle name="20% - 輔色2 2 25 5 6" xfId="3013"/>
    <cellStyle name="20% - 輔色2 2 25 5 6 2" xfId="4448"/>
    <cellStyle name="20% - 輔色2 2 25 5 6 3" xfId="9873"/>
    <cellStyle name="20% - 輔色2 2 25 5 7" xfId="1691"/>
    <cellStyle name="20% - 輔色2 2 25 5 7 2" xfId="4449"/>
    <cellStyle name="20% - 輔色2 2 25 5 7 3" xfId="5594"/>
    <cellStyle name="20% - 輔色2 2 25 5 7 3 2" xfId="12878"/>
    <cellStyle name="20% - 輔色2 2 25 5 7 3 2 2" xfId="18902"/>
    <cellStyle name="20% - 輔色2 2 25 5 7 3 2 2 2" xfId="30978"/>
    <cellStyle name="20% - 輔色2 2 25 5 7 3 2 3" xfId="24954"/>
    <cellStyle name="20% - 輔色2 2 25 5 7 3 3" xfId="15890"/>
    <cellStyle name="20% - 輔色2 2 25 5 7 3 3 2" xfId="27966"/>
    <cellStyle name="20% - 輔色2 2 25 5 7 3 4" xfId="21942"/>
    <cellStyle name="20% - 輔色2 2 25 5 7 4" xfId="8674"/>
    <cellStyle name="20% - 輔色2 2 25 5 7 5" xfId="9874"/>
    <cellStyle name="20% - 輔色2 2 25 5 7 6" xfId="11378"/>
    <cellStyle name="20% - 輔色2 2 25 5 7 6 2" xfId="17402"/>
    <cellStyle name="20% - 輔色2 2 25 5 7 6 2 2" xfId="29478"/>
    <cellStyle name="20% - 輔色2 2 25 5 7 6 3" xfId="23454"/>
    <cellStyle name="20% - 輔色2 2 25 5 7 7" xfId="14390"/>
    <cellStyle name="20% - 輔色2 2 25 5 7 7 2" xfId="26466"/>
    <cellStyle name="20% - 輔色2 2 25 5 7 8" xfId="20442"/>
    <cellStyle name="20% - 輔色2 2 25 5 8" xfId="5077"/>
    <cellStyle name="20% - 輔色2 2 25 5 8 2" xfId="12361"/>
    <cellStyle name="20% - 輔色2 2 25 5 8 2 2" xfId="18385"/>
    <cellStyle name="20% - 輔色2 2 25 5 8 2 2 2" xfId="30461"/>
    <cellStyle name="20% - 輔色2 2 25 5 8 2 3" xfId="24437"/>
    <cellStyle name="20% - 輔色2 2 25 5 8 3" xfId="15373"/>
    <cellStyle name="20% - 輔色2 2 25 5 8 3 2" xfId="27449"/>
    <cellStyle name="20% - 輔色2 2 25 5 8 4" xfId="21425"/>
    <cellStyle name="20% - 輔色2 2 25 5 9" xfId="9865"/>
    <cellStyle name="20% - 輔色2 2 25 6" xfId="758"/>
    <cellStyle name="20% - 輔色2 2 25 6 2" xfId="1438"/>
    <cellStyle name="20% - 輔色2 2 25 6 2 2" xfId="9876"/>
    <cellStyle name="20% - 輔色2 2 25 6 3" xfId="9875"/>
    <cellStyle name="20% - 輔色2 2 25 7" xfId="838"/>
    <cellStyle name="20% - 輔色2 2 25 7 2" xfId="1935"/>
    <cellStyle name="20% - 輔色2 2 25 7 2 2" xfId="4451"/>
    <cellStyle name="20% - 輔色2 2 25 7 2 3" xfId="5837"/>
    <cellStyle name="20% - 輔色2 2 25 7 2 3 2" xfId="13121"/>
    <cellStyle name="20% - 輔色2 2 25 7 2 3 2 2" xfId="19145"/>
    <cellStyle name="20% - 輔色2 2 25 7 2 3 2 2 2" xfId="31221"/>
    <cellStyle name="20% - 輔色2 2 25 7 2 3 2 3" xfId="25197"/>
    <cellStyle name="20% - 輔色2 2 25 7 2 3 3" xfId="16133"/>
    <cellStyle name="20% - 輔色2 2 25 7 2 3 3 2" xfId="28209"/>
    <cellStyle name="20% - 輔色2 2 25 7 2 3 4" xfId="22185"/>
    <cellStyle name="20% - 輔色2 2 25 7 2 4" xfId="8678"/>
    <cellStyle name="20% - 輔色2 2 25 7 2 5" xfId="9878"/>
    <cellStyle name="20% - 輔色2 2 25 7 2 6" xfId="11621"/>
    <cellStyle name="20% - 輔色2 2 25 7 2 6 2" xfId="17645"/>
    <cellStyle name="20% - 輔色2 2 25 7 2 6 2 2" xfId="29721"/>
    <cellStyle name="20% - 輔色2 2 25 7 2 6 3" xfId="23697"/>
    <cellStyle name="20% - 輔色2 2 25 7 2 7" xfId="14633"/>
    <cellStyle name="20% - 輔色2 2 25 7 2 7 2" xfId="26709"/>
    <cellStyle name="20% - 輔色2 2 25 7 2 8" xfId="20685"/>
    <cellStyle name="20% - 輔色2 2 25 7 3" xfId="4450"/>
    <cellStyle name="20% - 輔色2 2 25 7 4" xfId="5227"/>
    <cellStyle name="20% - 輔色2 2 25 7 4 2" xfId="12511"/>
    <cellStyle name="20% - 輔色2 2 25 7 4 2 2" xfId="18535"/>
    <cellStyle name="20% - 輔色2 2 25 7 4 2 2 2" xfId="30611"/>
    <cellStyle name="20% - 輔色2 2 25 7 4 2 3" xfId="24587"/>
    <cellStyle name="20% - 輔色2 2 25 7 4 3" xfId="15523"/>
    <cellStyle name="20% - 輔色2 2 25 7 4 3 2" xfId="27599"/>
    <cellStyle name="20% - 輔色2 2 25 7 4 4" xfId="21575"/>
    <cellStyle name="20% - 輔色2 2 25 7 5" xfId="8677"/>
    <cellStyle name="20% - 輔色2 2 25 7 6" xfId="9877"/>
    <cellStyle name="20% - 輔色2 2 25 7 7" xfId="11011"/>
    <cellStyle name="20% - 輔色2 2 25 7 7 2" xfId="17035"/>
    <cellStyle name="20% - 輔色2 2 25 7 7 2 2" xfId="29111"/>
    <cellStyle name="20% - 輔色2 2 25 7 7 3" xfId="23087"/>
    <cellStyle name="20% - 輔色2 2 25 7 8" xfId="14023"/>
    <cellStyle name="20% - 輔色2 2 25 7 8 2" xfId="26099"/>
    <cellStyle name="20% - 輔色2 2 25 7 9" xfId="20075"/>
    <cellStyle name="20% - 輔色2 2 25 8" xfId="2473"/>
    <cellStyle name="20% - 輔色2 2 25 8 2" xfId="4452"/>
    <cellStyle name="20% - 輔色2 2 25 8 3" xfId="6375"/>
    <cellStyle name="20% - 輔色2 2 25 8 3 2" xfId="13659"/>
    <cellStyle name="20% - 輔色2 2 25 8 3 2 2" xfId="19683"/>
    <cellStyle name="20% - 輔色2 2 25 8 3 2 2 2" xfId="31759"/>
    <cellStyle name="20% - 輔色2 2 25 8 3 2 3" xfId="25735"/>
    <cellStyle name="20% - 輔色2 2 25 8 3 3" xfId="16671"/>
    <cellStyle name="20% - 輔色2 2 25 8 3 3 2" xfId="28747"/>
    <cellStyle name="20% - 輔色2 2 25 8 3 4" xfId="22723"/>
    <cellStyle name="20% - 輔色2 2 25 8 4" xfId="8679"/>
    <cellStyle name="20% - 輔色2 2 25 8 5" xfId="9879"/>
    <cellStyle name="20% - 輔色2 2 25 8 6" xfId="12159"/>
    <cellStyle name="20% - 輔色2 2 25 8 6 2" xfId="18183"/>
    <cellStyle name="20% - 輔色2 2 25 8 6 2 2" xfId="30259"/>
    <cellStyle name="20% - 輔色2 2 25 8 6 3" xfId="24235"/>
    <cellStyle name="20% - 輔色2 2 25 8 7" xfId="15171"/>
    <cellStyle name="20% - 輔色2 2 25 8 7 2" xfId="27247"/>
    <cellStyle name="20% - 輔色2 2 25 8 8" xfId="21223"/>
    <cellStyle name="20% - 輔色2 2 25 9" xfId="2842"/>
    <cellStyle name="20% - 輔色2 2 25 9 2" xfId="4453"/>
    <cellStyle name="20% - 輔色2 2 25 9 3" xfId="9880"/>
    <cellStyle name="20% - 輔色2 2 26" xfId="87"/>
    <cellStyle name="20% - 輔色2 2 26 10" xfId="3014"/>
    <cellStyle name="20% - 輔色2 2 26 10 2" xfId="4454"/>
    <cellStyle name="20% - 輔色2 2 26 10 3" xfId="9882"/>
    <cellStyle name="20% - 輔色2 2 26 11" xfId="1835"/>
    <cellStyle name="20% - 輔色2 2 26 11 2" xfId="4455"/>
    <cellStyle name="20% - 輔色2 2 26 11 3" xfId="5738"/>
    <cellStyle name="20% - 輔色2 2 26 11 3 2" xfId="13022"/>
    <cellStyle name="20% - 輔色2 2 26 11 3 2 2" xfId="19046"/>
    <cellStyle name="20% - 輔色2 2 26 11 3 2 2 2" xfId="31122"/>
    <cellStyle name="20% - 輔色2 2 26 11 3 2 3" xfId="25098"/>
    <cellStyle name="20% - 輔色2 2 26 11 3 3" xfId="16034"/>
    <cellStyle name="20% - 輔色2 2 26 11 3 3 2" xfId="28110"/>
    <cellStyle name="20% - 輔色2 2 26 11 3 4" xfId="22086"/>
    <cellStyle name="20% - 輔色2 2 26 11 4" xfId="8683"/>
    <cellStyle name="20% - 輔色2 2 26 11 5" xfId="9883"/>
    <cellStyle name="20% - 輔色2 2 26 11 6" xfId="11522"/>
    <cellStyle name="20% - 輔色2 2 26 11 6 2" xfId="17546"/>
    <cellStyle name="20% - 輔色2 2 26 11 6 2 2" xfId="29622"/>
    <cellStyle name="20% - 輔色2 2 26 11 6 3" xfId="23598"/>
    <cellStyle name="20% - 輔色2 2 26 11 7" xfId="14534"/>
    <cellStyle name="20% - 輔色2 2 26 11 7 2" xfId="26610"/>
    <cellStyle name="20% - 輔色2 2 26 11 8" xfId="20586"/>
    <cellStyle name="20% - 輔色2 2 26 12" xfId="4933"/>
    <cellStyle name="20% - 輔色2 2 26 12 2" xfId="12217"/>
    <cellStyle name="20% - 輔色2 2 26 12 2 2" xfId="18241"/>
    <cellStyle name="20% - 輔色2 2 26 12 2 2 2" xfId="30317"/>
    <cellStyle name="20% - 輔色2 2 26 12 2 3" xfId="24293"/>
    <cellStyle name="20% - 輔色2 2 26 12 3" xfId="15229"/>
    <cellStyle name="20% - 輔色2 2 26 12 3 2" xfId="27305"/>
    <cellStyle name="20% - 輔色2 2 26 12 4" xfId="21281"/>
    <cellStyle name="20% - 輔色2 2 26 13" xfId="9881"/>
    <cellStyle name="20% - 輔色2 2 26 14" xfId="10709"/>
    <cellStyle name="20% - 輔色2 2 26 14 2" xfId="16738"/>
    <cellStyle name="20% - 輔色2 2 26 14 2 2" xfId="28814"/>
    <cellStyle name="20% - 輔色2 2 26 14 3" xfId="22790"/>
    <cellStyle name="20% - 輔色2 2 26 15" xfId="13729"/>
    <cellStyle name="20% - 輔色2 2 26 15 2" xfId="25805"/>
    <cellStyle name="20% - 輔色2 2 26 16" xfId="19781"/>
    <cellStyle name="20% - 輔色2 2 26 2" xfId="138"/>
    <cellStyle name="20% - 輔色2 2 26 2 2" xfId="9884"/>
    <cellStyle name="20% - 輔色2 2 26 3" xfId="191"/>
    <cellStyle name="20% - 輔色2 2 26 3 10" xfId="9885"/>
    <cellStyle name="20% - 輔色2 2 26 3 11" xfId="10767"/>
    <cellStyle name="20% - 輔色2 2 26 3 11 2" xfId="16791"/>
    <cellStyle name="20% - 輔色2 2 26 3 11 2 2" xfId="28867"/>
    <cellStyle name="20% - 輔色2 2 26 3 11 3" xfId="22843"/>
    <cellStyle name="20% - 輔色2 2 26 3 12" xfId="13779"/>
    <cellStyle name="20% - 輔色2 2 26 3 12 2" xfId="25855"/>
    <cellStyle name="20% - 輔色2 2 26 3 13" xfId="19831"/>
    <cellStyle name="20% - 輔色2 2 26 3 2" xfId="320"/>
    <cellStyle name="20% - 輔色2 2 26 3 2 2" xfId="645"/>
    <cellStyle name="20% - 輔色2 2 26 3 2 2 2" xfId="1439"/>
    <cellStyle name="20% - 輔色2 2 26 3 2 2 2 2" xfId="9888"/>
    <cellStyle name="20% - 輔色2 2 26 3 2 2 3" xfId="9887"/>
    <cellStyle name="20% - 輔色2 2 26 3 2 3" xfId="9886"/>
    <cellStyle name="20% - 輔色2 2 26 3 3" xfId="442"/>
    <cellStyle name="20% - 輔色2 2 26 3 3 10" xfId="10917"/>
    <cellStyle name="20% - 輔色2 2 26 3 3 10 2" xfId="16941"/>
    <cellStyle name="20% - 輔色2 2 26 3 3 10 2 2" xfId="29017"/>
    <cellStyle name="20% - 輔色2 2 26 3 3 10 3" xfId="22993"/>
    <cellStyle name="20% - 輔色2 2 26 3 3 11" xfId="13929"/>
    <cellStyle name="20% - 輔色2 2 26 3 3 11 2" xfId="26005"/>
    <cellStyle name="20% - 輔色2 2 26 3 3 12" xfId="19981"/>
    <cellStyle name="20% - 輔色2 2 26 3 3 2" xfId="762"/>
    <cellStyle name="20% - 輔色2 2 26 3 3 2 2" xfId="1441"/>
    <cellStyle name="20% - 輔色2 2 26 3 3 2 2 2" xfId="9891"/>
    <cellStyle name="20% - 輔色2 2 26 3 3 2 3" xfId="9890"/>
    <cellStyle name="20% - 輔色2 2 26 3 3 3" xfId="1044"/>
    <cellStyle name="20% - 輔色2 2 26 3 3 3 2" xfId="2243"/>
    <cellStyle name="20% - 輔色2 2 26 3 3 3 2 2" xfId="4457"/>
    <cellStyle name="20% - 輔色2 2 26 3 3 3 2 3" xfId="6145"/>
    <cellStyle name="20% - 輔色2 2 26 3 3 3 2 3 2" xfId="13429"/>
    <cellStyle name="20% - 輔色2 2 26 3 3 3 2 3 2 2" xfId="19453"/>
    <cellStyle name="20% - 輔色2 2 26 3 3 3 2 3 2 2 2" xfId="31529"/>
    <cellStyle name="20% - 輔色2 2 26 3 3 3 2 3 2 3" xfId="25505"/>
    <cellStyle name="20% - 輔色2 2 26 3 3 3 2 3 3" xfId="16441"/>
    <cellStyle name="20% - 輔色2 2 26 3 3 3 2 3 3 2" xfId="28517"/>
    <cellStyle name="20% - 輔色2 2 26 3 3 3 2 3 4" xfId="22493"/>
    <cellStyle name="20% - 輔色2 2 26 3 3 3 2 4" xfId="8693"/>
    <cellStyle name="20% - 輔色2 2 26 3 3 3 2 5" xfId="9893"/>
    <cellStyle name="20% - 輔色2 2 26 3 3 3 2 6" xfId="11929"/>
    <cellStyle name="20% - 輔色2 2 26 3 3 3 2 6 2" xfId="17953"/>
    <cellStyle name="20% - 輔色2 2 26 3 3 3 2 6 2 2" xfId="30029"/>
    <cellStyle name="20% - 輔色2 2 26 3 3 3 2 6 3" xfId="24005"/>
    <cellStyle name="20% - 輔色2 2 26 3 3 3 2 7" xfId="14941"/>
    <cellStyle name="20% - 輔色2 2 26 3 3 3 2 7 2" xfId="27017"/>
    <cellStyle name="20% - 輔色2 2 26 3 3 3 2 8" xfId="20993"/>
    <cellStyle name="20% - 輔色2 2 26 3 3 3 3" xfId="4456"/>
    <cellStyle name="20% - 輔色2 2 26 3 3 3 4" xfId="5433"/>
    <cellStyle name="20% - 輔色2 2 26 3 3 3 4 2" xfId="12717"/>
    <cellStyle name="20% - 輔色2 2 26 3 3 3 4 2 2" xfId="18741"/>
    <cellStyle name="20% - 輔色2 2 26 3 3 3 4 2 2 2" xfId="30817"/>
    <cellStyle name="20% - 輔色2 2 26 3 3 3 4 2 3" xfId="24793"/>
    <cellStyle name="20% - 輔色2 2 26 3 3 3 4 3" xfId="15729"/>
    <cellStyle name="20% - 輔色2 2 26 3 3 3 4 3 2" xfId="27805"/>
    <cellStyle name="20% - 輔色2 2 26 3 3 3 4 4" xfId="21781"/>
    <cellStyle name="20% - 輔色2 2 26 3 3 3 5" xfId="8692"/>
    <cellStyle name="20% - 輔色2 2 26 3 3 3 6" xfId="9892"/>
    <cellStyle name="20% - 輔色2 2 26 3 3 3 7" xfId="11217"/>
    <cellStyle name="20% - 輔色2 2 26 3 3 3 7 2" xfId="17241"/>
    <cellStyle name="20% - 輔色2 2 26 3 3 3 7 2 2" xfId="29317"/>
    <cellStyle name="20% - 輔色2 2 26 3 3 3 7 3" xfId="23293"/>
    <cellStyle name="20% - 輔色2 2 26 3 3 3 8" xfId="14229"/>
    <cellStyle name="20% - 輔色2 2 26 3 3 3 8 2" xfId="26305"/>
    <cellStyle name="20% - 輔色2 2 26 3 3 3 9" xfId="20281"/>
    <cellStyle name="20% - 輔色2 2 26 3 3 4" xfId="1440"/>
    <cellStyle name="20% - 輔色2 2 26 3 3 4 2" xfId="2420"/>
    <cellStyle name="20% - 輔色2 2 26 3 3 4 2 2" xfId="4458"/>
    <cellStyle name="20% - 輔色2 2 26 3 3 4 2 3" xfId="6322"/>
    <cellStyle name="20% - 輔色2 2 26 3 3 4 2 3 2" xfId="13606"/>
    <cellStyle name="20% - 輔色2 2 26 3 3 4 2 3 2 2" xfId="19630"/>
    <cellStyle name="20% - 輔色2 2 26 3 3 4 2 3 2 2 2" xfId="31706"/>
    <cellStyle name="20% - 輔色2 2 26 3 3 4 2 3 2 3" xfId="25682"/>
    <cellStyle name="20% - 輔色2 2 26 3 3 4 2 3 3" xfId="16618"/>
    <cellStyle name="20% - 輔色2 2 26 3 3 4 2 3 3 2" xfId="28694"/>
    <cellStyle name="20% - 輔色2 2 26 3 3 4 2 3 4" xfId="22670"/>
    <cellStyle name="20% - 輔色2 2 26 3 3 4 2 4" xfId="8695"/>
    <cellStyle name="20% - 輔色2 2 26 3 3 4 2 5" xfId="9895"/>
    <cellStyle name="20% - 輔色2 2 26 3 3 4 2 6" xfId="12106"/>
    <cellStyle name="20% - 輔色2 2 26 3 3 4 2 6 2" xfId="18130"/>
    <cellStyle name="20% - 輔色2 2 26 3 3 4 2 6 2 2" xfId="30206"/>
    <cellStyle name="20% - 輔色2 2 26 3 3 4 2 6 3" xfId="24182"/>
    <cellStyle name="20% - 輔色2 2 26 3 3 4 2 7" xfId="15118"/>
    <cellStyle name="20% - 輔色2 2 26 3 3 4 2 7 2" xfId="27194"/>
    <cellStyle name="20% - 輔色2 2 26 3 3 4 2 8" xfId="21170"/>
    <cellStyle name="20% - 輔色2 2 26 3 3 4 3" xfId="9894"/>
    <cellStyle name="20% - 輔色2 2 26 3 3 5" xfId="2855"/>
    <cellStyle name="20% - 輔色2 2 26 3 3 5 2" xfId="4459"/>
    <cellStyle name="20% - 輔色2 2 26 3 3 5 3" xfId="9896"/>
    <cellStyle name="20% - 輔色2 2 26 3 3 6" xfId="3016"/>
    <cellStyle name="20% - 輔色2 2 26 3 3 6 2" xfId="4460"/>
    <cellStyle name="20% - 輔色2 2 26 3 3 6 3" xfId="9897"/>
    <cellStyle name="20% - 輔色2 2 26 3 3 7" xfId="1635"/>
    <cellStyle name="20% - 輔色2 2 26 3 3 7 2" xfId="4461"/>
    <cellStyle name="20% - 輔色2 2 26 3 3 7 3" xfId="5538"/>
    <cellStyle name="20% - 輔色2 2 26 3 3 7 3 2" xfId="12822"/>
    <cellStyle name="20% - 輔色2 2 26 3 3 7 3 2 2" xfId="18846"/>
    <cellStyle name="20% - 輔色2 2 26 3 3 7 3 2 2 2" xfId="30922"/>
    <cellStyle name="20% - 輔色2 2 26 3 3 7 3 2 3" xfId="24898"/>
    <cellStyle name="20% - 輔色2 2 26 3 3 7 3 3" xfId="15834"/>
    <cellStyle name="20% - 輔色2 2 26 3 3 7 3 3 2" xfId="27910"/>
    <cellStyle name="20% - 輔色2 2 26 3 3 7 3 4" xfId="21886"/>
    <cellStyle name="20% - 輔色2 2 26 3 3 7 4" xfId="8698"/>
    <cellStyle name="20% - 輔色2 2 26 3 3 7 5" xfId="9898"/>
    <cellStyle name="20% - 輔色2 2 26 3 3 7 6" xfId="11322"/>
    <cellStyle name="20% - 輔色2 2 26 3 3 7 6 2" xfId="17346"/>
    <cellStyle name="20% - 輔色2 2 26 3 3 7 6 2 2" xfId="29422"/>
    <cellStyle name="20% - 輔色2 2 26 3 3 7 6 3" xfId="23398"/>
    <cellStyle name="20% - 輔色2 2 26 3 3 7 7" xfId="14334"/>
    <cellStyle name="20% - 輔色2 2 26 3 3 7 7 2" xfId="26410"/>
    <cellStyle name="20% - 輔色2 2 26 3 3 7 8" xfId="20386"/>
    <cellStyle name="20% - 輔色2 2 26 3 3 8" xfId="5133"/>
    <cellStyle name="20% - 輔色2 2 26 3 3 8 2" xfId="12417"/>
    <cellStyle name="20% - 輔色2 2 26 3 3 8 2 2" xfId="18441"/>
    <cellStyle name="20% - 輔色2 2 26 3 3 8 2 2 2" xfId="30517"/>
    <cellStyle name="20% - 輔色2 2 26 3 3 8 2 3" xfId="24493"/>
    <cellStyle name="20% - 輔色2 2 26 3 3 8 3" xfId="15429"/>
    <cellStyle name="20% - 輔色2 2 26 3 3 8 3 2" xfId="27505"/>
    <cellStyle name="20% - 輔色2 2 26 3 3 8 4" xfId="21481"/>
    <cellStyle name="20% - 輔色2 2 26 3 3 9" xfId="9889"/>
    <cellStyle name="20% - 輔色2 2 26 3 4" xfId="894"/>
    <cellStyle name="20% - 輔色2 2 26 3 4 2" xfId="2030"/>
    <cellStyle name="20% - 輔色2 2 26 3 4 2 2" xfId="4463"/>
    <cellStyle name="20% - 輔色2 2 26 3 4 2 3" xfId="5932"/>
    <cellStyle name="20% - 輔色2 2 26 3 4 2 3 2" xfId="13216"/>
    <cellStyle name="20% - 輔色2 2 26 3 4 2 3 2 2" xfId="19240"/>
    <cellStyle name="20% - 輔色2 2 26 3 4 2 3 2 2 2" xfId="31316"/>
    <cellStyle name="20% - 輔色2 2 26 3 4 2 3 2 3" xfId="25292"/>
    <cellStyle name="20% - 輔色2 2 26 3 4 2 3 3" xfId="16228"/>
    <cellStyle name="20% - 輔色2 2 26 3 4 2 3 3 2" xfId="28304"/>
    <cellStyle name="20% - 輔色2 2 26 3 4 2 3 4" xfId="22280"/>
    <cellStyle name="20% - 輔色2 2 26 3 4 2 4" xfId="8700"/>
    <cellStyle name="20% - 輔色2 2 26 3 4 2 5" xfId="9900"/>
    <cellStyle name="20% - 輔色2 2 26 3 4 2 6" xfId="11716"/>
    <cellStyle name="20% - 輔色2 2 26 3 4 2 6 2" xfId="17740"/>
    <cellStyle name="20% - 輔色2 2 26 3 4 2 6 2 2" xfId="29816"/>
    <cellStyle name="20% - 輔色2 2 26 3 4 2 6 3" xfId="23792"/>
    <cellStyle name="20% - 輔色2 2 26 3 4 2 7" xfId="14728"/>
    <cellStyle name="20% - 輔色2 2 26 3 4 2 7 2" xfId="26804"/>
    <cellStyle name="20% - 輔色2 2 26 3 4 2 8" xfId="20780"/>
    <cellStyle name="20% - 輔色2 2 26 3 4 3" xfId="4462"/>
    <cellStyle name="20% - 輔色2 2 26 3 4 4" xfId="5283"/>
    <cellStyle name="20% - 輔色2 2 26 3 4 4 2" xfId="12567"/>
    <cellStyle name="20% - 輔色2 2 26 3 4 4 2 2" xfId="18591"/>
    <cellStyle name="20% - 輔色2 2 26 3 4 4 2 2 2" xfId="30667"/>
    <cellStyle name="20% - 輔色2 2 26 3 4 4 2 3" xfId="24643"/>
    <cellStyle name="20% - 輔色2 2 26 3 4 4 3" xfId="15579"/>
    <cellStyle name="20% - 輔色2 2 26 3 4 4 3 2" xfId="27655"/>
    <cellStyle name="20% - 輔色2 2 26 3 4 4 4" xfId="21631"/>
    <cellStyle name="20% - 輔色2 2 26 3 4 5" xfId="8699"/>
    <cellStyle name="20% - 輔色2 2 26 3 4 6" xfId="9899"/>
    <cellStyle name="20% - 輔色2 2 26 3 4 7" xfId="11067"/>
    <cellStyle name="20% - 輔色2 2 26 3 4 7 2" xfId="17091"/>
    <cellStyle name="20% - 輔色2 2 26 3 4 7 2 2" xfId="29167"/>
    <cellStyle name="20% - 輔色2 2 26 3 4 7 3" xfId="23143"/>
    <cellStyle name="20% - 輔色2 2 26 3 4 8" xfId="14079"/>
    <cellStyle name="20% - 輔色2 2 26 3 4 8 2" xfId="26155"/>
    <cellStyle name="20% - 輔色2 2 26 3 4 9" xfId="20131"/>
    <cellStyle name="20% - 輔色2 2 26 3 5" xfId="2125"/>
    <cellStyle name="20% - 輔色2 2 26 3 5 2" xfId="4464"/>
    <cellStyle name="20% - 輔色2 2 26 3 5 3" xfId="6027"/>
    <cellStyle name="20% - 輔色2 2 26 3 5 3 2" xfId="13311"/>
    <cellStyle name="20% - 輔色2 2 26 3 5 3 2 2" xfId="19335"/>
    <cellStyle name="20% - 輔色2 2 26 3 5 3 2 2 2" xfId="31411"/>
    <cellStyle name="20% - 輔色2 2 26 3 5 3 2 3" xfId="25387"/>
    <cellStyle name="20% - 輔色2 2 26 3 5 3 3" xfId="16323"/>
    <cellStyle name="20% - 輔色2 2 26 3 5 3 3 2" xfId="28399"/>
    <cellStyle name="20% - 輔色2 2 26 3 5 3 4" xfId="22375"/>
    <cellStyle name="20% - 輔色2 2 26 3 5 4" xfId="8701"/>
    <cellStyle name="20% - 輔色2 2 26 3 5 5" xfId="9901"/>
    <cellStyle name="20% - 輔色2 2 26 3 5 6" xfId="11811"/>
    <cellStyle name="20% - 輔色2 2 26 3 5 6 2" xfId="17835"/>
    <cellStyle name="20% - 輔色2 2 26 3 5 6 2 2" xfId="29911"/>
    <cellStyle name="20% - 輔色2 2 26 3 5 6 3" xfId="23887"/>
    <cellStyle name="20% - 輔色2 2 26 3 5 7" xfId="14823"/>
    <cellStyle name="20% - 輔色2 2 26 3 5 7 2" xfId="26899"/>
    <cellStyle name="20% - 輔色2 2 26 3 5 8" xfId="20875"/>
    <cellStyle name="20% - 輔色2 2 26 3 6" xfId="2853"/>
    <cellStyle name="20% - 輔色2 2 26 3 6 2" xfId="4465"/>
    <cellStyle name="20% - 輔色2 2 26 3 6 3" xfId="9902"/>
    <cellStyle name="20% - 輔色2 2 26 3 7" xfId="3015"/>
    <cellStyle name="20% - 輔色2 2 26 3 7 2" xfId="4466"/>
    <cellStyle name="20% - 輔色2 2 26 3 7 3" xfId="9903"/>
    <cellStyle name="20% - 輔色2 2 26 3 8" xfId="1785"/>
    <cellStyle name="20% - 輔色2 2 26 3 8 2" xfId="4467"/>
    <cellStyle name="20% - 輔色2 2 26 3 8 3" xfId="5688"/>
    <cellStyle name="20% - 輔色2 2 26 3 8 3 2" xfId="12972"/>
    <cellStyle name="20% - 輔色2 2 26 3 8 3 2 2" xfId="18996"/>
    <cellStyle name="20% - 輔色2 2 26 3 8 3 2 2 2" xfId="31072"/>
    <cellStyle name="20% - 輔色2 2 26 3 8 3 2 3" xfId="25048"/>
    <cellStyle name="20% - 輔色2 2 26 3 8 3 3" xfId="15984"/>
    <cellStyle name="20% - 輔色2 2 26 3 8 3 3 2" xfId="28060"/>
    <cellStyle name="20% - 輔色2 2 26 3 8 3 4" xfId="22036"/>
    <cellStyle name="20% - 輔色2 2 26 3 8 4" xfId="8704"/>
    <cellStyle name="20% - 輔色2 2 26 3 8 5" xfId="9904"/>
    <cellStyle name="20% - 輔色2 2 26 3 8 6" xfId="11472"/>
    <cellStyle name="20% - 輔色2 2 26 3 8 6 2" xfId="17496"/>
    <cellStyle name="20% - 輔色2 2 26 3 8 6 2 2" xfId="29572"/>
    <cellStyle name="20% - 輔色2 2 26 3 8 6 3" xfId="23548"/>
    <cellStyle name="20% - 輔色2 2 26 3 8 7" xfId="14484"/>
    <cellStyle name="20% - 輔色2 2 26 3 8 7 2" xfId="26560"/>
    <cellStyle name="20% - 輔色2 2 26 3 8 8" xfId="20536"/>
    <cellStyle name="20% - 輔色2 2 26 3 9" xfId="4983"/>
    <cellStyle name="20% - 輔色2 2 26 3 9 2" xfId="12267"/>
    <cellStyle name="20% - 輔色2 2 26 3 9 2 2" xfId="18291"/>
    <cellStyle name="20% - 輔色2 2 26 3 9 2 2 2" xfId="30367"/>
    <cellStyle name="20% - 輔色2 2 26 3 9 2 3" xfId="24343"/>
    <cellStyle name="20% - 輔色2 2 26 3 9 3" xfId="15279"/>
    <cellStyle name="20% - 輔色2 2 26 3 9 3 2" xfId="27355"/>
    <cellStyle name="20% - 輔色2 2 26 3 9 4" xfId="21331"/>
    <cellStyle name="20% - 輔色2 2 26 4" xfId="241"/>
    <cellStyle name="20% - 輔色2 2 26 4 10" xfId="9905"/>
    <cellStyle name="20% - 輔色2 2 26 4 11" xfId="10817"/>
    <cellStyle name="20% - 輔色2 2 26 4 11 2" xfId="16841"/>
    <cellStyle name="20% - 輔色2 2 26 4 11 2 2" xfId="28917"/>
    <cellStyle name="20% - 輔色2 2 26 4 11 3" xfId="22893"/>
    <cellStyle name="20% - 輔色2 2 26 4 12" xfId="13829"/>
    <cellStyle name="20% - 輔色2 2 26 4 12 2" xfId="25905"/>
    <cellStyle name="20% - 輔色2 2 26 4 13" xfId="19881"/>
    <cellStyle name="20% - 輔色2 2 26 4 2" xfId="321"/>
    <cellStyle name="20% - 輔色2 2 26 4 2 2" xfId="646"/>
    <cellStyle name="20% - 輔色2 2 26 4 2 2 2" xfId="1442"/>
    <cellStyle name="20% - 輔色2 2 26 4 2 2 2 2" xfId="9908"/>
    <cellStyle name="20% - 輔色2 2 26 4 2 2 3" xfId="9907"/>
    <cellStyle name="20% - 輔色2 2 26 4 2 3" xfId="9906"/>
    <cellStyle name="20% - 輔色2 2 26 4 3" xfId="492"/>
    <cellStyle name="20% - 輔色2 2 26 4 3 10" xfId="10967"/>
    <cellStyle name="20% - 輔色2 2 26 4 3 10 2" xfId="16991"/>
    <cellStyle name="20% - 輔色2 2 26 4 3 10 2 2" xfId="29067"/>
    <cellStyle name="20% - 輔色2 2 26 4 3 10 3" xfId="23043"/>
    <cellStyle name="20% - 輔色2 2 26 4 3 11" xfId="13979"/>
    <cellStyle name="20% - 輔色2 2 26 4 3 11 2" xfId="26055"/>
    <cellStyle name="20% - 輔色2 2 26 4 3 12" xfId="20031"/>
    <cellStyle name="20% - 輔色2 2 26 4 3 2" xfId="763"/>
    <cellStyle name="20% - 輔色2 2 26 4 3 2 2" xfId="1444"/>
    <cellStyle name="20% - 輔色2 2 26 4 3 2 2 2" xfId="9911"/>
    <cellStyle name="20% - 輔色2 2 26 4 3 2 3" xfId="9910"/>
    <cellStyle name="20% - 輔色2 2 26 4 3 3" xfId="1094"/>
    <cellStyle name="20% - 輔色2 2 26 4 3 3 2" xfId="2293"/>
    <cellStyle name="20% - 輔色2 2 26 4 3 3 2 2" xfId="4469"/>
    <cellStyle name="20% - 輔色2 2 26 4 3 3 2 3" xfId="6195"/>
    <cellStyle name="20% - 輔色2 2 26 4 3 3 2 3 2" xfId="13479"/>
    <cellStyle name="20% - 輔色2 2 26 4 3 3 2 3 2 2" xfId="19503"/>
    <cellStyle name="20% - 輔色2 2 26 4 3 3 2 3 2 2 2" xfId="31579"/>
    <cellStyle name="20% - 輔色2 2 26 4 3 3 2 3 2 3" xfId="25555"/>
    <cellStyle name="20% - 輔色2 2 26 4 3 3 2 3 3" xfId="16491"/>
    <cellStyle name="20% - 輔色2 2 26 4 3 3 2 3 3 2" xfId="28567"/>
    <cellStyle name="20% - 輔色2 2 26 4 3 3 2 3 4" xfId="22543"/>
    <cellStyle name="20% - 輔色2 2 26 4 3 3 2 4" xfId="8713"/>
    <cellStyle name="20% - 輔色2 2 26 4 3 3 2 5" xfId="9913"/>
    <cellStyle name="20% - 輔色2 2 26 4 3 3 2 6" xfId="11979"/>
    <cellStyle name="20% - 輔色2 2 26 4 3 3 2 6 2" xfId="18003"/>
    <cellStyle name="20% - 輔色2 2 26 4 3 3 2 6 2 2" xfId="30079"/>
    <cellStyle name="20% - 輔色2 2 26 4 3 3 2 6 3" xfId="24055"/>
    <cellStyle name="20% - 輔色2 2 26 4 3 3 2 7" xfId="14991"/>
    <cellStyle name="20% - 輔色2 2 26 4 3 3 2 7 2" xfId="27067"/>
    <cellStyle name="20% - 輔色2 2 26 4 3 3 2 8" xfId="21043"/>
    <cellStyle name="20% - 輔色2 2 26 4 3 3 3" xfId="4468"/>
    <cellStyle name="20% - 輔色2 2 26 4 3 3 4" xfId="5483"/>
    <cellStyle name="20% - 輔色2 2 26 4 3 3 4 2" xfId="12767"/>
    <cellStyle name="20% - 輔色2 2 26 4 3 3 4 2 2" xfId="18791"/>
    <cellStyle name="20% - 輔色2 2 26 4 3 3 4 2 2 2" xfId="30867"/>
    <cellStyle name="20% - 輔色2 2 26 4 3 3 4 2 3" xfId="24843"/>
    <cellStyle name="20% - 輔色2 2 26 4 3 3 4 3" xfId="15779"/>
    <cellStyle name="20% - 輔色2 2 26 4 3 3 4 3 2" xfId="27855"/>
    <cellStyle name="20% - 輔色2 2 26 4 3 3 4 4" xfId="21831"/>
    <cellStyle name="20% - 輔色2 2 26 4 3 3 5" xfId="8712"/>
    <cellStyle name="20% - 輔色2 2 26 4 3 3 6" xfId="9912"/>
    <cellStyle name="20% - 輔色2 2 26 4 3 3 7" xfId="11267"/>
    <cellStyle name="20% - 輔色2 2 26 4 3 3 7 2" xfId="17291"/>
    <cellStyle name="20% - 輔色2 2 26 4 3 3 7 2 2" xfId="29367"/>
    <cellStyle name="20% - 輔色2 2 26 4 3 3 7 3" xfId="23343"/>
    <cellStyle name="20% - 輔色2 2 26 4 3 3 8" xfId="14279"/>
    <cellStyle name="20% - 輔色2 2 26 4 3 3 8 2" xfId="26355"/>
    <cellStyle name="20% - 輔色2 2 26 4 3 3 9" xfId="20331"/>
    <cellStyle name="20% - 輔色2 2 26 4 3 4" xfId="1443"/>
    <cellStyle name="20% - 輔色2 2 26 4 3 4 2" xfId="2434"/>
    <cellStyle name="20% - 輔色2 2 26 4 3 4 2 2" xfId="4470"/>
    <cellStyle name="20% - 輔色2 2 26 4 3 4 2 3" xfId="6336"/>
    <cellStyle name="20% - 輔色2 2 26 4 3 4 2 3 2" xfId="13620"/>
    <cellStyle name="20% - 輔色2 2 26 4 3 4 2 3 2 2" xfId="19644"/>
    <cellStyle name="20% - 輔色2 2 26 4 3 4 2 3 2 2 2" xfId="31720"/>
    <cellStyle name="20% - 輔色2 2 26 4 3 4 2 3 2 3" xfId="25696"/>
    <cellStyle name="20% - 輔色2 2 26 4 3 4 2 3 3" xfId="16632"/>
    <cellStyle name="20% - 輔色2 2 26 4 3 4 2 3 3 2" xfId="28708"/>
    <cellStyle name="20% - 輔色2 2 26 4 3 4 2 3 4" xfId="22684"/>
    <cellStyle name="20% - 輔色2 2 26 4 3 4 2 4" xfId="8715"/>
    <cellStyle name="20% - 輔色2 2 26 4 3 4 2 5" xfId="9915"/>
    <cellStyle name="20% - 輔色2 2 26 4 3 4 2 6" xfId="12120"/>
    <cellStyle name="20% - 輔色2 2 26 4 3 4 2 6 2" xfId="18144"/>
    <cellStyle name="20% - 輔色2 2 26 4 3 4 2 6 2 2" xfId="30220"/>
    <cellStyle name="20% - 輔色2 2 26 4 3 4 2 6 3" xfId="24196"/>
    <cellStyle name="20% - 輔色2 2 26 4 3 4 2 7" xfId="15132"/>
    <cellStyle name="20% - 輔色2 2 26 4 3 4 2 7 2" xfId="27208"/>
    <cellStyle name="20% - 輔色2 2 26 4 3 4 2 8" xfId="21184"/>
    <cellStyle name="20% - 輔色2 2 26 4 3 4 3" xfId="9914"/>
    <cellStyle name="20% - 輔色2 2 26 4 3 5" xfId="2858"/>
    <cellStyle name="20% - 輔色2 2 26 4 3 5 2" xfId="4471"/>
    <cellStyle name="20% - 輔色2 2 26 4 3 5 3" xfId="9916"/>
    <cellStyle name="20% - 輔色2 2 26 4 3 6" xfId="3018"/>
    <cellStyle name="20% - 輔色2 2 26 4 3 6 2" xfId="4472"/>
    <cellStyle name="20% - 輔色2 2 26 4 3 6 3" xfId="9917"/>
    <cellStyle name="20% - 輔色2 2 26 4 3 7" xfId="1585"/>
    <cellStyle name="20% - 輔色2 2 26 4 3 7 2" xfId="4473"/>
    <cellStyle name="20% - 輔色2 2 26 4 3 7 3" xfId="5488"/>
    <cellStyle name="20% - 輔色2 2 26 4 3 7 3 2" xfId="12772"/>
    <cellStyle name="20% - 輔色2 2 26 4 3 7 3 2 2" xfId="18796"/>
    <cellStyle name="20% - 輔色2 2 26 4 3 7 3 2 2 2" xfId="30872"/>
    <cellStyle name="20% - 輔色2 2 26 4 3 7 3 2 3" xfId="24848"/>
    <cellStyle name="20% - 輔色2 2 26 4 3 7 3 3" xfId="15784"/>
    <cellStyle name="20% - 輔色2 2 26 4 3 7 3 3 2" xfId="27860"/>
    <cellStyle name="20% - 輔色2 2 26 4 3 7 3 4" xfId="21836"/>
    <cellStyle name="20% - 輔色2 2 26 4 3 7 4" xfId="8718"/>
    <cellStyle name="20% - 輔色2 2 26 4 3 7 5" xfId="9918"/>
    <cellStyle name="20% - 輔色2 2 26 4 3 7 6" xfId="11272"/>
    <cellStyle name="20% - 輔色2 2 26 4 3 7 6 2" xfId="17296"/>
    <cellStyle name="20% - 輔色2 2 26 4 3 7 6 2 2" xfId="29372"/>
    <cellStyle name="20% - 輔色2 2 26 4 3 7 6 3" xfId="23348"/>
    <cellStyle name="20% - 輔色2 2 26 4 3 7 7" xfId="14284"/>
    <cellStyle name="20% - 輔色2 2 26 4 3 7 7 2" xfId="26360"/>
    <cellStyle name="20% - 輔色2 2 26 4 3 7 8" xfId="20336"/>
    <cellStyle name="20% - 輔色2 2 26 4 3 8" xfId="5183"/>
    <cellStyle name="20% - 輔色2 2 26 4 3 8 2" xfId="12467"/>
    <cellStyle name="20% - 輔色2 2 26 4 3 8 2 2" xfId="18491"/>
    <cellStyle name="20% - 輔色2 2 26 4 3 8 2 2 2" xfId="30567"/>
    <cellStyle name="20% - 輔色2 2 26 4 3 8 2 3" xfId="24543"/>
    <cellStyle name="20% - 輔色2 2 26 4 3 8 3" xfId="15479"/>
    <cellStyle name="20% - 輔色2 2 26 4 3 8 3 2" xfId="27555"/>
    <cellStyle name="20% - 輔色2 2 26 4 3 8 4" xfId="21531"/>
    <cellStyle name="20% - 輔色2 2 26 4 3 9" xfId="9909"/>
    <cellStyle name="20% - 輔色2 2 26 4 4" xfId="944"/>
    <cellStyle name="20% - 輔色2 2 26 4 4 2" xfId="2080"/>
    <cellStyle name="20% - 輔色2 2 26 4 4 2 2" xfId="4475"/>
    <cellStyle name="20% - 輔色2 2 26 4 4 2 3" xfId="5982"/>
    <cellStyle name="20% - 輔色2 2 26 4 4 2 3 2" xfId="13266"/>
    <cellStyle name="20% - 輔色2 2 26 4 4 2 3 2 2" xfId="19290"/>
    <cellStyle name="20% - 輔色2 2 26 4 4 2 3 2 2 2" xfId="31366"/>
    <cellStyle name="20% - 輔色2 2 26 4 4 2 3 2 3" xfId="25342"/>
    <cellStyle name="20% - 輔色2 2 26 4 4 2 3 3" xfId="16278"/>
    <cellStyle name="20% - 輔色2 2 26 4 4 2 3 3 2" xfId="28354"/>
    <cellStyle name="20% - 輔色2 2 26 4 4 2 3 4" xfId="22330"/>
    <cellStyle name="20% - 輔色2 2 26 4 4 2 4" xfId="8720"/>
    <cellStyle name="20% - 輔色2 2 26 4 4 2 5" xfId="9920"/>
    <cellStyle name="20% - 輔色2 2 26 4 4 2 6" xfId="11766"/>
    <cellStyle name="20% - 輔色2 2 26 4 4 2 6 2" xfId="17790"/>
    <cellStyle name="20% - 輔色2 2 26 4 4 2 6 2 2" xfId="29866"/>
    <cellStyle name="20% - 輔色2 2 26 4 4 2 6 3" xfId="23842"/>
    <cellStyle name="20% - 輔色2 2 26 4 4 2 7" xfId="14778"/>
    <cellStyle name="20% - 輔色2 2 26 4 4 2 7 2" xfId="26854"/>
    <cellStyle name="20% - 輔色2 2 26 4 4 2 8" xfId="20830"/>
    <cellStyle name="20% - 輔色2 2 26 4 4 3" xfId="4474"/>
    <cellStyle name="20% - 輔色2 2 26 4 4 4" xfId="5333"/>
    <cellStyle name="20% - 輔色2 2 26 4 4 4 2" xfId="12617"/>
    <cellStyle name="20% - 輔色2 2 26 4 4 4 2 2" xfId="18641"/>
    <cellStyle name="20% - 輔色2 2 26 4 4 4 2 2 2" xfId="30717"/>
    <cellStyle name="20% - 輔色2 2 26 4 4 4 2 3" xfId="24693"/>
    <cellStyle name="20% - 輔色2 2 26 4 4 4 3" xfId="15629"/>
    <cellStyle name="20% - 輔色2 2 26 4 4 4 3 2" xfId="27705"/>
    <cellStyle name="20% - 輔色2 2 26 4 4 4 4" xfId="21681"/>
    <cellStyle name="20% - 輔色2 2 26 4 4 5" xfId="8719"/>
    <cellStyle name="20% - 輔色2 2 26 4 4 6" xfId="9919"/>
    <cellStyle name="20% - 輔色2 2 26 4 4 7" xfId="11117"/>
    <cellStyle name="20% - 輔色2 2 26 4 4 7 2" xfId="17141"/>
    <cellStyle name="20% - 輔色2 2 26 4 4 7 2 2" xfId="29217"/>
    <cellStyle name="20% - 輔色2 2 26 4 4 7 3" xfId="23193"/>
    <cellStyle name="20% - 輔色2 2 26 4 4 8" xfId="14129"/>
    <cellStyle name="20% - 輔色2 2 26 4 4 8 2" xfId="26205"/>
    <cellStyle name="20% - 輔色2 2 26 4 4 9" xfId="20181"/>
    <cellStyle name="20% - 輔色2 2 26 4 5" xfId="2437"/>
    <cellStyle name="20% - 輔色2 2 26 4 5 2" xfId="4476"/>
    <cellStyle name="20% - 輔色2 2 26 4 5 3" xfId="6339"/>
    <cellStyle name="20% - 輔色2 2 26 4 5 3 2" xfId="13623"/>
    <cellStyle name="20% - 輔色2 2 26 4 5 3 2 2" xfId="19647"/>
    <cellStyle name="20% - 輔色2 2 26 4 5 3 2 2 2" xfId="31723"/>
    <cellStyle name="20% - 輔色2 2 26 4 5 3 2 3" xfId="25699"/>
    <cellStyle name="20% - 輔色2 2 26 4 5 3 3" xfId="16635"/>
    <cellStyle name="20% - 輔色2 2 26 4 5 3 3 2" xfId="28711"/>
    <cellStyle name="20% - 輔色2 2 26 4 5 3 4" xfId="22687"/>
    <cellStyle name="20% - 輔色2 2 26 4 5 4" xfId="8721"/>
    <cellStyle name="20% - 輔色2 2 26 4 5 5" xfId="9921"/>
    <cellStyle name="20% - 輔色2 2 26 4 5 6" xfId="12123"/>
    <cellStyle name="20% - 輔色2 2 26 4 5 6 2" xfId="18147"/>
    <cellStyle name="20% - 輔色2 2 26 4 5 6 2 2" xfId="30223"/>
    <cellStyle name="20% - 輔色2 2 26 4 5 6 3" xfId="24199"/>
    <cellStyle name="20% - 輔色2 2 26 4 5 7" xfId="15135"/>
    <cellStyle name="20% - 輔色2 2 26 4 5 7 2" xfId="27211"/>
    <cellStyle name="20% - 輔色2 2 26 4 5 8" xfId="21187"/>
    <cellStyle name="20% - 輔色2 2 26 4 6" xfId="2856"/>
    <cellStyle name="20% - 輔色2 2 26 4 6 2" xfId="4477"/>
    <cellStyle name="20% - 輔色2 2 26 4 6 3" xfId="9922"/>
    <cellStyle name="20% - 輔色2 2 26 4 7" xfId="3017"/>
    <cellStyle name="20% - 輔色2 2 26 4 7 2" xfId="4478"/>
    <cellStyle name="20% - 輔色2 2 26 4 7 3" xfId="9923"/>
    <cellStyle name="20% - 輔色2 2 26 4 8" xfId="1735"/>
    <cellStyle name="20% - 輔色2 2 26 4 8 2" xfId="4479"/>
    <cellStyle name="20% - 輔色2 2 26 4 8 3" xfId="5638"/>
    <cellStyle name="20% - 輔色2 2 26 4 8 3 2" xfId="12922"/>
    <cellStyle name="20% - 輔色2 2 26 4 8 3 2 2" xfId="18946"/>
    <cellStyle name="20% - 輔色2 2 26 4 8 3 2 2 2" xfId="31022"/>
    <cellStyle name="20% - 輔色2 2 26 4 8 3 2 3" xfId="24998"/>
    <cellStyle name="20% - 輔色2 2 26 4 8 3 3" xfId="15934"/>
    <cellStyle name="20% - 輔色2 2 26 4 8 3 3 2" xfId="28010"/>
    <cellStyle name="20% - 輔色2 2 26 4 8 3 4" xfId="21986"/>
    <cellStyle name="20% - 輔色2 2 26 4 8 4" xfId="8724"/>
    <cellStyle name="20% - 輔色2 2 26 4 8 5" xfId="9924"/>
    <cellStyle name="20% - 輔色2 2 26 4 8 6" xfId="11422"/>
    <cellStyle name="20% - 輔色2 2 26 4 8 6 2" xfId="17446"/>
    <cellStyle name="20% - 輔色2 2 26 4 8 6 2 2" xfId="29522"/>
    <cellStyle name="20% - 輔色2 2 26 4 8 6 3" xfId="23498"/>
    <cellStyle name="20% - 輔色2 2 26 4 8 7" xfId="14434"/>
    <cellStyle name="20% - 輔色2 2 26 4 8 7 2" xfId="26510"/>
    <cellStyle name="20% - 輔色2 2 26 4 8 8" xfId="20486"/>
    <cellStyle name="20% - 輔色2 2 26 4 9" xfId="5033"/>
    <cellStyle name="20% - 輔色2 2 26 4 9 2" xfId="12317"/>
    <cellStyle name="20% - 輔色2 2 26 4 9 2 2" xfId="18341"/>
    <cellStyle name="20% - 輔色2 2 26 4 9 2 2 2" xfId="30417"/>
    <cellStyle name="20% - 輔色2 2 26 4 9 2 3" xfId="24393"/>
    <cellStyle name="20% - 輔色2 2 26 4 9 3" xfId="15329"/>
    <cellStyle name="20% - 輔色2 2 26 4 9 3 2" xfId="27405"/>
    <cellStyle name="20% - 輔色2 2 26 4 9 4" xfId="21381"/>
    <cellStyle name="20% - 輔色2 2 26 5" xfId="392"/>
    <cellStyle name="20% - 輔色2 2 26 5 10" xfId="10867"/>
    <cellStyle name="20% - 輔色2 2 26 5 10 2" xfId="16891"/>
    <cellStyle name="20% - 輔色2 2 26 5 10 2 2" xfId="28967"/>
    <cellStyle name="20% - 輔色2 2 26 5 10 3" xfId="22943"/>
    <cellStyle name="20% - 輔色2 2 26 5 11" xfId="13879"/>
    <cellStyle name="20% - 輔色2 2 26 5 11 2" xfId="25955"/>
    <cellStyle name="20% - 輔色2 2 26 5 12" xfId="19931"/>
    <cellStyle name="20% - 輔色2 2 26 5 2" xfId="643"/>
    <cellStyle name="20% - 輔色2 2 26 5 2 2" xfId="1446"/>
    <cellStyle name="20% - 輔色2 2 26 5 2 2 2" xfId="9927"/>
    <cellStyle name="20% - 輔色2 2 26 5 2 3" xfId="9926"/>
    <cellStyle name="20% - 輔色2 2 26 5 3" xfId="994"/>
    <cellStyle name="20% - 輔色2 2 26 5 3 2" xfId="2193"/>
    <cellStyle name="20% - 輔色2 2 26 5 3 2 2" xfId="4481"/>
    <cellStyle name="20% - 輔色2 2 26 5 3 2 3" xfId="6095"/>
    <cellStyle name="20% - 輔色2 2 26 5 3 2 3 2" xfId="13379"/>
    <cellStyle name="20% - 輔色2 2 26 5 3 2 3 2 2" xfId="19403"/>
    <cellStyle name="20% - 輔色2 2 26 5 3 2 3 2 2 2" xfId="31479"/>
    <cellStyle name="20% - 輔色2 2 26 5 3 2 3 2 3" xfId="25455"/>
    <cellStyle name="20% - 輔色2 2 26 5 3 2 3 3" xfId="16391"/>
    <cellStyle name="20% - 輔色2 2 26 5 3 2 3 3 2" xfId="28467"/>
    <cellStyle name="20% - 輔色2 2 26 5 3 2 3 4" xfId="22443"/>
    <cellStyle name="20% - 輔色2 2 26 5 3 2 4" xfId="8729"/>
    <cellStyle name="20% - 輔色2 2 26 5 3 2 5" xfId="9929"/>
    <cellStyle name="20% - 輔色2 2 26 5 3 2 6" xfId="11879"/>
    <cellStyle name="20% - 輔色2 2 26 5 3 2 6 2" xfId="17903"/>
    <cellStyle name="20% - 輔色2 2 26 5 3 2 6 2 2" xfId="29979"/>
    <cellStyle name="20% - 輔色2 2 26 5 3 2 6 3" xfId="23955"/>
    <cellStyle name="20% - 輔色2 2 26 5 3 2 7" xfId="14891"/>
    <cellStyle name="20% - 輔色2 2 26 5 3 2 7 2" xfId="26967"/>
    <cellStyle name="20% - 輔色2 2 26 5 3 2 8" xfId="20943"/>
    <cellStyle name="20% - 輔色2 2 26 5 3 3" xfId="4480"/>
    <cellStyle name="20% - 輔色2 2 26 5 3 4" xfId="5383"/>
    <cellStyle name="20% - 輔色2 2 26 5 3 4 2" xfId="12667"/>
    <cellStyle name="20% - 輔色2 2 26 5 3 4 2 2" xfId="18691"/>
    <cellStyle name="20% - 輔色2 2 26 5 3 4 2 2 2" xfId="30767"/>
    <cellStyle name="20% - 輔色2 2 26 5 3 4 2 3" xfId="24743"/>
    <cellStyle name="20% - 輔色2 2 26 5 3 4 3" xfId="15679"/>
    <cellStyle name="20% - 輔色2 2 26 5 3 4 3 2" xfId="27755"/>
    <cellStyle name="20% - 輔色2 2 26 5 3 4 4" xfId="21731"/>
    <cellStyle name="20% - 輔色2 2 26 5 3 5" xfId="8728"/>
    <cellStyle name="20% - 輔色2 2 26 5 3 6" xfId="9928"/>
    <cellStyle name="20% - 輔色2 2 26 5 3 7" xfId="11167"/>
    <cellStyle name="20% - 輔色2 2 26 5 3 7 2" xfId="17191"/>
    <cellStyle name="20% - 輔色2 2 26 5 3 7 2 2" xfId="29267"/>
    <cellStyle name="20% - 輔色2 2 26 5 3 7 3" xfId="23243"/>
    <cellStyle name="20% - 輔色2 2 26 5 3 8" xfId="14179"/>
    <cellStyle name="20% - 輔色2 2 26 5 3 8 2" xfId="26255"/>
    <cellStyle name="20% - 輔色2 2 26 5 3 9" xfId="20231"/>
    <cellStyle name="20% - 輔色2 2 26 5 4" xfId="1445"/>
    <cellStyle name="20% - 輔色2 2 26 5 4 2" xfId="2327"/>
    <cellStyle name="20% - 輔色2 2 26 5 4 2 2" xfId="4482"/>
    <cellStyle name="20% - 輔色2 2 26 5 4 2 3" xfId="6229"/>
    <cellStyle name="20% - 輔色2 2 26 5 4 2 3 2" xfId="13513"/>
    <cellStyle name="20% - 輔色2 2 26 5 4 2 3 2 2" xfId="19537"/>
    <cellStyle name="20% - 輔色2 2 26 5 4 2 3 2 2 2" xfId="31613"/>
    <cellStyle name="20% - 輔色2 2 26 5 4 2 3 2 3" xfId="25589"/>
    <cellStyle name="20% - 輔色2 2 26 5 4 2 3 3" xfId="16525"/>
    <cellStyle name="20% - 輔色2 2 26 5 4 2 3 3 2" xfId="28601"/>
    <cellStyle name="20% - 輔色2 2 26 5 4 2 3 4" xfId="22577"/>
    <cellStyle name="20% - 輔色2 2 26 5 4 2 4" xfId="8731"/>
    <cellStyle name="20% - 輔色2 2 26 5 4 2 5" xfId="9931"/>
    <cellStyle name="20% - 輔色2 2 26 5 4 2 6" xfId="12013"/>
    <cellStyle name="20% - 輔色2 2 26 5 4 2 6 2" xfId="18037"/>
    <cellStyle name="20% - 輔色2 2 26 5 4 2 6 2 2" xfId="30113"/>
    <cellStyle name="20% - 輔色2 2 26 5 4 2 6 3" xfId="24089"/>
    <cellStyle name="20% - 輔色2 2 26 5 4 2 7" xfId="15025"/>
    <cellStyle name="20% - 輔色2 2 26 5 4 2 7 2" xfId="27101"/>
    <cellStyle name="20% - 輔色2 2 26 5 4 2 8" xfId="21077"/>
    <cellStyle name="20% - 輔色2 2 26 5 4 3" xfId="9930"/>
    <cellStyle name="20% - 輔色2 2 26 5 5" xfId="2859"/>
    <cellStyle name="20% - 輔色2 2 26 5 5 2" xfId="4483"/>
    <cellStyle name="20% - 輔色2 2 26 5 5 3" xfId="9932"/>
    <cellStyle name="20% - 輔色2 2 26 5 6" xfId="3019"/>
    <cellStyle name="20% - 輔色2 2 26 5 6 2" xfId="4484"/>
    <cellStyle name="20% - 輔色2 2 26 5 6 3" xfId="9933"/>
    <cellStyle name="20% - 輔色2 2 26 5 7" xfId="1685"/>
    <cellStyle name="20% - 輔色2 2 26 5 7 2" xfId="4485"/>
    <cellStyle name="20% - 輔色2 2 26 5 7 3" xfId="5588"/>
    <cellStyle name="20% - 輔色2 2 26 5 7 3 2" xfId="12872"/>
    <cellStyle name="20% - 輔色2 2 26 5 7 3 2 2" xfId="18896"/>
    <cellStyle name="20% - 輔色2 2 26 5 7 3 2 2 2" xfId="30972"/>
    <cellStyle name="20% - 輔色2 2 26 5 7 3 2 3" xfId="24948"/>
    <cellStyle name="20% - 輔色2 2 26 5 7 3 3" xfId="15884"/>
    <cellStyle name="20% - 輔色2 2 26 5 7 3 3 2" xfId="27960"/>
    <cellStyle name="20% - 輔色2 2 26 5 7 3 4" xfId="21936"/>
    <cellStyle name="20% - 輔色2 2 26 5 7 4" xfId="8734"/>
    <cellStyle name="20% - 輔色2 2 26 5 7 5" xfId="9934"/>
    <cellStyle name="20% - 輔色2 2 26 5 7 6" xfId="11372"/>
    <cellStyle name="20% - 輔色2 2 26 5 7 6 2" xfId="17396"/>
    <cellStyle name="20% - 輔色2 2 26 5 7 6 2 2" xfId="29472"/>
    <cellStyle name="20% - 輔色2 2 26 5 7 6 3" xfId="23448"/>
    <cellStyle name="20% - 輔色2 2 26 5 7 7" xfId="14384"/>
    <cellStyle name="20% - 輔色2 2 26 5 7 7 2" xfId="26460"/>
    <cellStyle name="20% - 輔色2 2 26 5 7 8" xfId="20436"/>
    <cellStyle name="20% - 輔色2 2 26 5 8" xfId="5083"/>
    <cellStyle name="20% - 輔色2 2 26 5 8 2" xfId="12367"/>
    <cellStyle name="20% - 輔色2 2 26 5 8 2 2" xfId="18391"/>
    <cellStyle name="20% - 輔色2 2 26 5 8 2 2 2" xfId="30467"/>
    <cellStyle name="20% - 輔色2 2 26 5 8 2 3" xfId="24443"/>
    <cellStyle name="20% - 輔色2 2 26 5 8 3" xfId="15379"/>
    <cellStyle name="20% - 輔色2 2 26 5 8 3 2" xfId="27455"/>
    <cellStyle name="20% - 輔色2 2 26 5 8 4" xfId="21431"/>
    <cellStyle name="20% - 輔色2 2 26 5 9" xfId="9925"/>
    <cellStyle name="20% - 輔色2 2 26 6" xfId="761"/>
    <cellStyle name="20% - 輔色2 2 26 6 2" xfId="1447"/>
    <cellStyle name="20% - 輔色2 2 26 6 2 2" xfId="9936"/>
    <cellStyle name="20% - 輔色2 2 26 6 3" xfId="9935"/>
    <cellStyle name="20% - 輔色2 2 26 7" xfId="844"/>
    <cellStyle name="20% - 輔色2 2 26 7 2" xfId="1941"/>
    <cellStyle name="20% - 輔色2 2 26 7 2 2" xfId="4487"/>
    <cellStyle name="20% - 輔色2 2 26 7 2 3" xfId="5843"/>
    <cellStyle name="20% - 輔色2 2 26 7 2 3 2" xfId="13127"/>
    <cellStyle name="20% - 輔色2 2 26 7 2 3 2 2" xfId="19151"/>
    <cellStyle name="20% - 輔色2 2 26 7 2 3 2 2 2" xfId="31227"/>
    <cellStyle name="20% - 輔色2 2 26 7 2 3 2 3" xfId="25203"/>
    <cellStyle name="20% - 輔色2 2 26 7 2 3 3" xfId="16139"/>
    <cellStyle name="20% - 輔色2 2 26 7 2 3 3 2" xfId="28215"/>
    <cellStyle name="20% - 輔色2 2 26 7 2 3 4" xfId="22191"/>
    <cellStyle name="20% - 輔色2 2 26 7 2 4" xfId="8738"/>
    <cellStyle name="20% - 輔色2 2 26 7 2 5" xfId="9938"/>
    <cellStyle name="20% - 輔色2 2 26 7 2 6" xfId="11627"/>
    <cellStyle name="20% - 輔色2 2 26 7 2 6 2" xfId="17651"/>
    <cellStyle name="20% - 輔色2 2 26 7 2 6 2 2" xfId="29727"/>
    <cellStyle name="20% - 輔色2 2 26 7 2 6 3" xfId="23703"/>
    <cellStyle name="20% - 輔色2 2 26 7 2 7" xfId="14639"/>
    <cellStyle name="20% - 輔色2 2 26 7 2 7 2" xfId="26715"/>
    <cellStyle name="20% - 輔色2 2 26 7 2 8" xfId="20691"/>
    <cellStyle name="20% - 輔色2 2 26 7 3" xfId="4486"/>
    <cellStyle name="20% - 輔色2 2 26 7 4" xfId="5233"/>
    <cellStyle name="20% - 輔色2 2 26 7 4 2" xfId="12517"/>
    <cellStyle name="20% - 輔色2 2 26 7 4 2 2" xfId="18541"/>
    <cellStyle name="20% - 輔色2 2 26 7 4 2 2 2" xfId="30617"/>
    <cellStyle name="20% - 輔色2 2 26 7 4 2 3" xfId="24593"/>
    <cellStyle name="20% - 輔色2 2 26 7 4 3" xfId="15529"/>
    <cellStyle name="20% - 輔色2 2 26 7 4 3 2" xfId="27605"/>
    <cellStyle name="20% - 輔色2 2 26 7 4 4" xfId="21581"/>
    <cellStyle name="20% - 輔色2 2 26 7 5" xfId="8737"/>
    <cellStyle name="20% - 輔色2 2 26 7 6" xfId="9937"/>
    <cellStyle name="20% - 輔色2 2 26 7 7" xfId="11017"/>
    <cellStyle name="20% - 輔色2 2 26 7 7 2" xfId="17041"/>
    <cellStyle name="20% - 輔色2 2 26 7 7 2 2" xfId="29117"/>
    <cellStyle name="20% - 輔色2 2 26 7 7 3" xfId="23093"/>
    <cellStyle name="20% - 輔色2 2 26 7 8" xfId="14029"/>
    <cellStyle name="20% - 輔色2 2 26 7 8 2" xfId="26105"/>
    <cellStyle name="20% - 輔色2 2 26 7 9" xfId="20081"/>
    <cellStyle name="20% - 輔色2 2 26 8" xfId="1983"/>
    <cellStyle name="20% - 輔色2 2 26 8 2" xfId="4488"/>
    <cellStyle name="20% - 輔色2 2 26 8 3" xfId="5885"/>
    <cellStyle name="20% - 輔色2 2 26 8 3 2" xfId="13169"/>
    <cellStyle name="20% - 輔色2 2 26 8 3 2 2" xfId="19193"/>
    <cellStyle name="20% - 輔色2 2 26 8 3 2 2 2" xfId="31269"/>
    <cellStyle name="20% - 輔色2 2 26 8 3 2 3" xfId="25245"/>
    <cellStyle name="20% - 輔色2 2 26 8 3 3" xfId="16181"/>
    <cellStyle name="20% - 輔色2 2 26 8 3 3 2" xfId="28257"/>
    <cellStyle name="20% - 輔色2 2 26 8 3 4" xfId="22233"/>
    <cellStyle name="20% - 輔色2 2 26 8 4" xfId="8739"/>
    <cellStyle name="20% - 輔色2 2 26 8 5" xfId="9939"/>
    <cellStyle name="20% - 輔色2 2 26 8 6" xfId="11669"/>
    <cellStyle name="20% - 輔色2 2 26 8 6 2" xfId="17693"/>
    <cellStyle name="20% - 輔色2 2 26 8 6 2 2" xfId="29769"/>
    <cellStyle name="20% - 輔色2 2 26 8 6 3" xfId="23745"/>
    <cellStyle name="20% - 輔色2 2 26 8 7" xfId="14681"/>
    <cellStyle name="20% - 輔色2 2 26 8 7 2" xfId="26757"/>
    <cellStyle name="20% - 輔色2 2 26 8 8" xfId="20733"/>
    <cellStyle name="20% - 輔色2 2 26 9" xfId="2852"/>
    <cellStyle name="20% - 輔色2 2 26 9 2" xfId="4489"/>
    <cellStyle name="20% - 輔色2 2 26 9 3" xfId="9940"/>
    <cellStyle name="20% - 輔色2 2 27" xfId="41"/>
    <cellStyle name="20% - 輔色2 2 27 10" xfId="3020"/>
    <cellStyle name="20% - 輔色2 2 27 10 2" xfId="4490"/>
    <cellStyle name="20% - 輔色2 2 27 10 3" xfId="9942"/>
    <cellStyle name="20% - 輔色2 2 27 11" xfId="1874"/>
    <cellStyle name="20% - 輔色2 2 27 11 2" xfId="4491"/>
    <cellStyle name="20% - 輔色2 2 27 11 3" xfId="5777"/>
    <cellStyle name="20% - 輔色2 2 27 11 3 2" xfId="13061"/>
    <cellStyle name="20% - 輔色2 2 27 11 3 2 2" xfId="19085"/>
    <cellStyle name="20% - 輔色2 2 27 11 3 2 2 2" xfId="31161"/>
    <cellStyle name="20% - 輔色2 2 27 11 3 2 3" xfId="25137"/>
    <cellStyle name="20% - 輔色2 2 27 11 3 3" xfId="16073"/>
    <cellStyle name="20% - 輔色2 2 27 11 3 3 2" xfId="28149"/>
    <cellStyle name="20% - 輔色2 2 27 11 3 4" xfId="22125"/>
    <cellStyle name="20% - 輔色2 2 27 11 4" xfId="8743"/>
    <cellStyle name="20% - 輔色2 2 27 11 5" xfId="9943"/>
    <cellStyle name="20% - 輔色2 2 27 11 6" xfId="11561"/>
    <cellStyle name="20% - 輔色2 2 27 11 6 2" xfId="17585"/>
    <cellStyle name="20% - 輔色2 2 27 11 6 2 2" xfId="29661"/>
    <cellStyle name="20% - 輔色2 2 27 11 6 3" xfId="23637"/>
    <cellStyle name="20% - 輔色2 2 27 11 7" xfId="14573"/>
    <cellStyle name="20% - 輔色2 2 27 11 7 2" xfId="26649"/>
    <cellStyle name="20% - 輔色2 2 27 11 8" xfId="20625"/>
    <cellStyle name="20% - 輔色2 2 27 12" xfId="4894"/>
    <cellStyle name="20% - 輔色2 2 27 12 2" xfId="12178"/>
    <cellStyle name="20% - 輔色2 2 27 12 2 2" xfId="18202"/>
    <cellStyle name="20% - 輔色2 2 27 12 2 2 2" xfId="30278"/>
    <cellStyle name="20% - 輔色2 2 27 12 2 3" xfId="24254"/>
    <cellStyle name="20% - 輔色2 2 27 12 3" xfId="15190"/>
    <cellStyle name="20% - 輔色2 2 27 12 3 2" xfId="27266"/>
    <cellStyle name="20% - 輔色2 2 27 12 4" xfId="21242"/>
    <cellStyle name="20% - 輔色2 2 27 13" xfId="9941"/>
    <cellStyle name="20% - 輔色2 2 27 14" xfId="10663"/>
    <cellStyle name="20% - 輔色2 2 27 14 2" xfId="16696"/>
    <cellStyle name="20% - 輔色2 2 27 14 2 2" xfId="28772"/>
    <cellStyle name="20% - 輔色2 2 27 14 3" xfId="22748"/>
    <cellStyle name="20% - 輔色2 2 27 15" xfId="13690"/>
    <cellStyle name="20% - 輔色2 2 27 15 2" xfId="25766"/>
    <cellStyle name="20% - 輔色2 2 27 16" xfId="19742"/>
    <cellStyle name="20% - 輔色2 2 27 2" xfId="139"/>
    <cellStyle name="20% - 輔色2 2 27 2 2" xfId="9944"/>
    <cellStyle name="20% - 輔色2 2 27 3" xfId="182"/>
    <cellStyle name="20% - 輔色2 2 27 3 10" xfId="9945"/>
    <cellStyle name="20% - 輔色2 2 27 3 11" xfId="10758"/>
    <cellStyle name="20% - 輔色2 2 27 3 11 2" xfId="16782"/>
    <cellStyle name="20% - 輔色2 2 27 3 11 2 2" xfId="28858"/>
    <cellStyle name="20% - 輔色2 2 27 3 11 3" xfId="22834"/>
    <cellStyle name="20% - 輔色2 2 27 3 12" xfId="13770"/>
    <cellStyle name="20% - 輔色2 2 27 3 12 2" xfId="25846"/>
    <cellStyle name="20% - 輔色2 2 27 3 13" xfId="19822"/>
    <cellStyle name="20% - 輔色2 2 27 3 2" xfId="322"/>
    <cellStyle name="20% - 輔色2 2 27 3 2 2" xfId="648"/>
    <cellStyle name="20% - 輔色2 2 27 3 2 2 2" xfId="1448"/>
    <cellStyle name="20% - 輔色2 2 27 3 2 2 2 2" xfId="9948"/>
    <cellStyle name="20% - 輔色2 2 27 3 2 2 3" xfId="9947"/>
    <cellStyle name="20% - 輔色2 2 27 3 2 3" xfId="9946"/>
    <cellStyle name="20% - 輔色2 2 27 3 3" xfId="433"/>
    <cellStyle name="20% - 輔色2 2 27 3 3 10" xfId="10908"/>
    <cellStyle name="20% - 輔色2 2 27 3 3 10 2" xfId="16932"/>
    <cellStyle name="20% - 輔色2 2 27 3 3 10 2 2" xfId="29008"/>
    <cellStyle name="20% - 輔色2 2 27 3 3 10 3" xfId="22984"/>
    <cellStyle name="20% - 輔色2 2 27 3 3 11" xfId="13920"/>
    <cellStyle name="20% - 輔色2 2 27 3 3 11 2" xfId="25996"/>
    <cellStyle name="20% - 輔色2 2 27 3 3 12" xfId="19972"/>
    <cellStyle name="20% - 輔色2 2 27 3 3 2" xfId="765"/>
    <cellStyle name="20% - 輔色2 2 27 3 3 2 2" xfId="1450"/>
    <cellStyle name="20% - 輔色2 2 27 3 3 2 2 2" xfId="9951"/>
    <cellStyle name="20% - 輔色2 2 27 3 3 2 3" xfId="9950"/>
    <cellStyle name="20% - 輔色2 2 27 3 3 3" xfId="1035"/>
    <cellStyle name="20% - 輔色2 2 27 3 3 3 2" xfId="2234"/>
    <cellStyle name="20% - 輔色2 2 27 3 3 3 2 2" xfId="4493"/>
    <cellStyle name="20% - 輔色2 2 27 3 3 3 2 3" xfId="6136"/>
    <cellStyle name="20% - 輔色2 2 27 3 3 3 2 3 2" xfId="13420"/>
    <cellStyle name="20% - 輔色2 2 27 3 3 3 2 3 2 2" xfId="19444"/>
    <cellStyle name="20% - 輔色2 2 27 3 3 3 2 3 2 2 2" xfId="31520"/>
    <cellStyle name="20% - 輔色2 2 27 3 3 3 2 3 2 3" xfId="25496"/>
    <cellStyle name="20% - 輔色2 2 27 3 3 3 2 3 3" xfId="16432"/>
    <cellStyle name="20% - 輔色2 2 27 3 3 3 2 3 3 2" xfId="28508"/>
    <cellStyle name="20% - 輔色2 2 27 3 3 3 2 3 4" xfId="22484"/>
    <cellStyle name="20% - 輔色2 2 27 3 3 3 2 4" xfId="8753"/>
    <cellStyle name="20% - 輔色2 2 27 3 3 3 2 5" xfId="9953"/>
    <cellStyle name="20% - 輔色2 2 27 3 3 3 2 6" xfId="11920"/>
    <cellStyle name="20% - 輔色2 2 27 3 3 3 2 6 2" xfId="17944"/>
    <cellStyle name="20% - 輔色2 2 27 3 3 3 2 6 2 2" xfId="30020"/>
    <cellStyle name="20% - 輔色2 2 27 3 3 3 2 6 3" xfId="23996"/>
    <cellStyle name="20% - 輔色2 2 27 3 3 3 2 7" xfId="14932"/>
    <cellStyle name="20% - 輔色2 2 27 3 3 3 2 7 2" xfId="27008"/>
    <cellStyle name="20% - 輔色2 2 27 3 3 3 2 8" xfId="20984"/>
    <cellStyle name="20% - 輔色2 2 27 3 3 3 3" xfId="4492"/>
    <cellStyle name="20% - 輔色2 2 27 3 3 3 4" xfId="5424"/>
    <cellStyle name="20% - 輔色2 2 27 3 3 3 4 2" xfId="12708"/>
    <cellStyle name="20% - 輔色2 2 27 3 3 3 4 2 2" xfId="18732"/>
    <cellStyle name="20% - 輔色2 2 27 3 3 3 4 2 2 2" xfId="30808"/>
    <cellStyle name="20% - 輔色2 2 27 3 3 3 4 2 3" xfId="24784"/>
    <cellStyle name="20% - 輔色2 2 27 3 3 3 4 3" xfId="15720"/>
    <cellStyle name="20% - 輔色2 2 27 3 3 3 4 3 2" xfId="27796"/>
    <cellStyle name="20% - 輔色2 2 27 3 3 3 4 4" xfId="21772"/>
    <cellStyle name="20% - 輔色2 2 27 3 3 3 5" xfId="8752"/>
    <cellStyle name="20% - 輔色2 2 27 3 3 3 6" xfId="9952"/>
    <cellStyle name="20% - 輔色2 2 27 3 3 3 7" xfId="11208"/>
    <cellStyle name="20% - 輔色2 2 27 3 3 3 7 2" xfId="17232"/>
    <cellStyle name="20% - 輔色2 2 27 3 3 3 7 2 2" xfId="29308"/>
    <cellStyle name="20% - 輔色2 2 27 3 3 3 7 3" xfId="23284"/>
    <cellStyle name="20% - 輔色2 2 27 3 3 3 8" xfId="14220"/>
    <cellStyle name="20% - 輔色2 2 27 3 3 3 8 2" xfId="26296"/>
    <cellStyle name="20% - 輔色2 2 27 3 3 3 9" xfId="20272"/>
    <cellStyle name="20% - 輔色2 2 27 3 3 4" xfId="1449"/>
    <cellStyle name="20% - 輔色2 2 27 3 3 4 2" xfId="2417"/>
    <cellStyle name="20% - 輔色2 2 27 3 3 4 2 2" xfId="4494"/>
    <cellStyle name="20% - 輔色2 2 27 3 3 4 2 3" xfId="6319"/>
    <cellStyle name="20% - 輔色2 2 27 3 3 4 2 3 2" xfId="13603"/>
    <cellStyle name="20% - 輔色2 2 27 3 3 4 2 3 2 2" xfId="19627"/>
    <cellStyle name="20% - 輔色2 2 27 3 3 4 2 3 2 2 2" xfId="31703"/>
    <cellStyle name="20% - 輔色2 2 27 3 3 4 2 3 2 3" xfId="25679"/>
    <cellStyle name="20% - 輔色2 2 27 3 3 4 2 3 3" xfId="16615"/>
    <cellStyle name="20% - 輔色2 2 27 3 3 4 2 3 3 2" xfId="28691"/>
    <cellStyle name="20% - 輔色2 2 27 3 3 4 2 3 4" xfId="22667"/>
    <cellStyle name="20% - 輔色2 2 27 3 3 4 2 4" xfId="8755"/>
    <cellStyle name="20% - 輔色2 2 27 3 3 4 2 5" xfId="9955"/>
    <cellStyle name="20% - 輔色2 2 27 3 3 4 2 6" xfId="12103"/>
    <cellStyle name="20% - 輔色2 2 27 3 3 4 2 6 2" xfId="18127"/>
    <cellStyle name="20% - 輔色2 2 27 3 3 4 2 6 2 2" xfId="30203"/>
    <cellStyle name="20% - 輔色2 2 27 3 3 4 2 6 3" xfId="24179"/>
    <cellStyle name="20% - 輔色2 2 27 3 3 4 2 7" xfId="15115"/>
    <cellStyle name="20% - 輔色2 2 27 3 3 4 2 7 2" xfId="27191"/>
    <cellStyle name="20% - 輔色2 2 27 3 3 4 2 8" xfId="21167"/>
    <cellStyle name="20% - 輔色2 2 27 3 3 4 3" xfId="9954"/>
    <cellStyle name="20% - 輔色2 2 27 3 3 5" xfId="2864"/>
    <cellStyle name="20% - 輔色2 2 27 3 3 5 2" xfId="4495"/>
    <cellStyle name="20% - 輔色2 2 27 3 3 5 3" xfId="9956"/>
    <cellStyle name="20% - 輔色2 2 27 3 3 6" xfId="3022"/>
    <cellStyle name="20% - 輔色2 2 27 3 3 6 2" xfId="4496"/>
    <cellStyle name="20% - 輔色2 2 27 3 3 6 3" xfId="9957"/>
    <cellStyle name="20% - 輔色2 2 27 3 3 7" xfId="1644"/>
    <cellStyle name="20% - 輔色2 2 27 3 3 7 2" xfId="4497"/>
    <cellStyle name="20% - 輔色2 2 27 3 3 7 3" xfId="5547"/>
    <cellStyle name="20% - 輔色2 2 27 3 3 7 3 2" xfId="12831"/>
    <cellStyle name="20% - 輔色2 2 27 3 3 7 3 2 2" xfId="18855"/>
    <cellStyle name="20% - 輔色2 2 27 3 3 7 3 2 2 2" xfId="30931"/>
    <cellStyle name="20% - 輔色2 2 27 3 3 7 3 2 3" xfId="24907"/>
    <cellStyle name="20% - 輔色2 2 27 3 3 7 3 3" xfId="15843"/>
    <cellStyle name="20% - 輔色2 2 27 3 3 7 3 3 2" xfId="27919"/>
    <cellStyle name="20% - 輔色2 2 27 3 3 7 3 4" xfId="21895"/>
    <cellStyle name="20% - 輔色2 2 27 3 3 7 4" xfId="8758"/>
    <cellStyle name="20% - 輔色2 2 27 3 3 7 5" xfId="9958"/>
    <cellStyle name="20% - 輔色2 2 27 3 3 7 6" xfId="11331"/>
    <cellStyle name="20% - 輔色2 2 27 3 3 7 6 2" xfId="17355"/>
    <cellStyle name="20% - 輔色2 2 27 3 3 7 6 2 2" xfId="29431"/>
    <cellStyle name="20% - 輔色2 2 27 3 3 7 6 3" xfId="23407"/>
    <cellStyle name="20% - 輔色2 2 27 3 3 7 7" xfId="14343"/>
    <cellStyle name="20% - 輔色2 2 27 3 3 7 7 2" xfId="26419"/>
    <cellStyle name="20% - 輔色2 2 27 3 3 7 8" xfId="20395"/>
    <cellStyle name="20% - 輔色2 2 27 3 3 8" xfId="5124"/>
    <cellStyle name="20% - 輔色2 2 27 3 3 8 2" xfId="12408"/>
    <cellStyle name="20% - 輔色2 2 27 3 3 8 2 2" xfId="18432"/>
    <cellStyle name="20% - 輔色2 2 27 3 3 8 2 2 2" xfId="30508"/>
    <cellStyle name="20% - 輔色2 2 27 3 3 8 2 3" xfId="24484"/>
    <cellStyle name="20% - 輔色2 2 27 3 3 8 3" xfId="15420"/>
    <cellStyle name="20% - 輔色2 2 27 3 3 8 3 2" xfId="27496"/>
    <cellStyle name="20% - 輔色2 2 27 3 3 8 4" xfId="21472"/>
    <cellStyle name="20% - 輔色2 2 27 3 3 9" xfId="9949"/>
    <cellStyle name="20% - 輔色2 2 27 3 4" xfId="885"/>
    <cellStyle name="20% - 輔色2 2 27 3 4 2" xfId="2021"/>
    <cellStyle name="20% - 輔色2 2 27 3 4 2 2" xfId="4499"/>
    <cellStyle name="20% - 輔色2 2 27 3 4 2 3" xfId="5923"/>
    <cellStyle name="20% - 輔色2 2 27 3 4 2 3 2" xfId="13207"/>
    <cellStyle name="20% - 輔色2 2 27 3 4 2 3 2 2" xfId="19231"/>
    <cellStyle name="20% - 輔色2 2 27 3 4 2 3 2 2 2" xfId="31307"/>
    <cellStyle name="20% - 輔色2 2 27 3 4 2 3 2 3" xfId="25283"/>
    <cellStyle name="20% - 輔色2 2 27 3 4 2 3 3" xfId="16219"/>
    <cellStyle name="20% - 輔色2 2 27 3 4 2 3 3 2" xfId="28295"/>
    <cellStyle name="20% - 輔色2 2 27 3 4 2 3 4" xfId="22271"/>
    <cellStyle name="20% - 輔色2 2 27 3 4 2 4" xfId="8760"/>
    <cellStyle name="20% - 輔色2 2 27 3 4 2 5" xfId="9960"/>
    <cellStyle name="20% - 輔色2 2 27 3 4 2 6" xfId="11707"/>
    <cellStyle name="20% - 輔色2 2 27 3 4 2 6 2" xfId="17731"/>
    <cellStyle name="20% - 輔色2 2 27 3 4 2 6 2 2" xfId="29807"/>
    <cellStyle name="20% - 輔色2 2 27 3 4 2 6 3" xfId="23783"/>
    <cellStyle name="20% - 輔色2 2 27 3 4 2 7" xfId="14719"/>
    <cellStyle name="20% - 輔色2 2 27 3 4 2 7 2" xfId="26795"/>
    <cellStyle name="20% - 輔色2 2 27 3 4 2 8" xfId="20771"/>
    <cellStyle name="20% - 輔色2 2 27 3 4 3" xfId="4498"/>
    <cellStyle name="20% - 輔色2 2 27 3 4 4" xfId="5274"/>
    <cellStyle name="20% - 輔色2 2 27 3 4 4 2" xfId="12558"/>
    <cellStyle name="20% - 輔色2 2 27 3 4 4 2 2" xfId="18582"/>
    <cellStyle name="20% - 輔色2 2 27 3 4 4 2 2 2" xfId="30658"/>
    <cellStyle name="20% - 輔色2 2 27 3 4 4 2 3" xfId="24634"/>
    <cellStyle name="20% - 輔色2 2 27 3 4 4 3" xfId="15570"/>
    <cellStyle name="20% - 輔色2 2 27 3 4 4 3 2" xfId="27646"/>
    <cellStyle name="20% - 輔色2 2 27 3 4 4 4" xfId="21622"/>
    <cellStyle name="20% - 輔色2 2 27 3 4 5" xfId="8759"/>
    <cellStyle name="20% - 輔色2 2 27 3 4 6" xfId="9959"/>
    <cellStyle name="20% - 輔色2 2 27 3 4 7" xfId="11058"/>
    <cellStyle name="20% - 輔色2 2 27 3 4 7 2" xfId="17082"/>
    <cellStyle name="20% - 輔色2 2 27 3 4 7 2 2" xfId="29158"/>
    <cellStyle name="20% - 輔色2 2 27 3 4 7 3" xfId="23134"/>
    <cellStyle name="20% - 輔色2 2 27 3 4 8" xfId="14070"/>
    <cellStyle name="20% - 輔色2 2 27 3 4 8 2" xfId="26146"/>
    <cellStyle name="20% - 輔色2 2 27 3 4 9" xfId="20122"/>
    <cellStyle name="20% - 輔色2 2 27 3 5" xfId="2127"/>
    <cellStyle name="20% - 輔色2 2 27 3 5 2" xfId="4500"/>
    <cellStyle name="20% - 輔色2 2 27 3 5 3" xfId="6029"/>
    <cellStyle name="20% - 輔色2 2 27 3 5 3 2" xfId="13313"/>
    <cellStyle name="20% - 輔色2 2 27 3 5 3 2 2" xfId="19337"/>
    <cellStyle name="20% - 輔色2 2 27 3 5 3 2 2 2" xfId="31413"/>
    <cellStyle name="20% - 輔色2 2 27 3 5 3 2 3" xfId="25389"/>
    <cellStyle name="20% - 輔色2 2 27 3 5 3 3" xfId="16325"/>
    <cellStyle name="20% - 輔色2 2 27 3 5 3 3 2" xfId="28401"/>
    <cellStyle name="20% - 輔色2 2 27 3 5 3 4" xfId="22377"/>
    <cellStyle name="20% - 輔色2 2 27 3 5 4" xfId="8761"/>
    <cellStyle name="20% - 輔色2 2 27 3 5 5" xfId="9961"/>
    <cellStyle name="20% - 輔色2 2 27 3 5 6" xfId="11813"/>
    <cellStyle name="20% - 輔色2 2 27 3 5 6 2" xfId="17837"/>
    <cellStyle name="20% - 輔色2 2 27 3 5 6 2 2" xfId="29913"/>
    <cellStyle name="20% - 輔色2 2 27 3 5 6 3" xfId="23889"/>
    <cellStyle name="20% - 輔色2 2 27 3 5 7" xfId="14825"/>
    <cellStyle name="20% - 輔色2 2 27 3 5 7 2" xfId="26901"/>
    <cellStyle name="20% - 輔色2 2 27 3 5 8" xfId="20877"/>
    <cellStyle name="20% - 輔色2 2 27 3 6" xfId="2863"/>
    <cellStyle name="20% - 輔色2 2 27 3 6 2" xfId="4501"/>
    <cellStyle name="20% - 輔色2 2 27 3 6 3" xfId="9962"/>
    <cellStyle name="20% - 輔色2 2 27 3 7" xfId="3021"/>
    <cellStyle name="20% - 輔色2 2 27 3 7 2" xfId="4502"/>
    <cellStyle name="20% - 輔色2 2 27 3 7 3" xfId="9963"/>
    <cellStyle name="20% - 輔色2 2 27 3 8" xfId="1794"/>
    <cellStyle name="20% - 輔色2 2 27 3 8 2" xfId="4503"/>
    <cellStyle name="20% - 輔色2 2 27 3 8 3" xfId="5697"/>
    <cellStyle name="20% - 輔色2 2 27 3 8 3 2" xfId="12981"/>
    <cellStyle name="20% - 輔色2 2 27 3 8 3 2 2" xfId="19005"/>
    <cellStyle name="20% - 輔色2 2 27 3 8 3 2 2 2" xfId="31081"/>
    <cellStyle name="20% - 輔色2 2 27 3 8 3 2 3" xfId="25057"/>
    <cellStyle name="20% - 輔色2 2 27 3 8 3 3" xfId="15993"/>
    <cellStyle name="20% - 輔色2 2 27 3 8 3 3 2" xfId="28069"/>
    <cellStyle name="20% - 輔色2 2 27 3 8 3 4" xfId="22045"/>
    <cellStyle name="20% - 輔色2 2 27 3 8 4" xfId="8764"/>
    <cellStyle name="20% - 輔色2 2 27 3 8 5" xfId="9964"/>
    <cellStyle name="20% - 輔色2 2 27 3 8 6" xfId="11481"/>
    <cellStyle name="20% - 輔色2 2 27 3 8 6 2" xfId="17505"/>
    <cellStyle name="20% - 輔色2 2 27 3 8 6 2 2" xfId="29581"/>
    <cellStyle name="20% - 輔色2 2 27 3 8 6 3" xfId="23557"/>
    <cellStyle name="20% - 輔色2 2 27 3 8 7" xfId="14493"/>
    <cellStyle name="20% - 輔色2 2 27 3 8 7 2" xfId="26569"/>
    <cellStyle name="20% - 輔色2 2 27 3 8 8" xfId="20545"/>
    <cellStyle name="20% - 輔色2 2 27 3 9" xfId="4974"/>
    <cellStyle name="20% - 輔色2 2 27 3 9 2" xfId="12258"/>
    <cellStyle name="20% - 輔色2 2 27 3 9 2 2" xfId="18282"/>
    <cellStyle name="20% - 輔色2 2 27 3 9 2 2 2" xfId="30358"/>
    <cellStyle name="20% - 輔色2 2 27 3 9 2 3" xfId="24334"/>
    <cellStyle name="20% - 輔色2 2 27 3 9 3" xfId="15270"/>
    <cellStyle name="20% - 輔色2 2 27 3 9 3 2" xfId="27346"/>
    <cellStyle name="20% - 輔色2 2 27 3 9 4" xfId="21322"/>
    <cellStyle name="20% - 輔色2 2 27 4" xfId="203"/>
    <cellStyle name="20% - 輔色2 2 27 4 10" xfId="9965"/>
    <cellStyle name="20% - 輔色2 2 27 4 11" xfId="10779"/>
    <cellStyle name="20% - 輔色2 2 27 4 11 2" xfId="16803"/>
    <cellStyle name="20% - 輔色2 2 27 4 11 2 2" xfId="28879"/>
    <cellStyle name="20% - 輔色2 2 27 4 11 3" xfId="22855"/>
    <cellStyle name="20% - 輔色2 2 27 4 12" xfId="13791"/>
    <cellStyle name="20% - 輔色2 2 27 4 12 2" xfId="25867"/>
    <cellStyle name="20% - 輔色2 2 27 4 13" xfId="19843"/>
    <cellStyle name="20% - 輔色2 2 27 4 2" xfId="323"/>
    <cellStyle name="20% - 輔色2 2 27 4 2 2" xfId="649"/>
    <cellStyle name="20% - 輔色2 2 27 4 2 2 2" xfId="1451"/>
    <cellStyle name="20% - 輔色2 2 27 4 2 2 2 2" xfId="9968"/>
    <cellStyle name="20% - 輔色2 2 27 4 2 2 3" xfId="9967"/>
    <cellStyle name="20% - 輔色2 2 27 4 2 3" xfId="9966"/>
    <cellStyle name="20% - 輔色2 2 27 4 3" xfId="454"/>
    <cellStyle name="20% - 輔色2 2 27 4 3 10" xfId="10929"/>
    <cellStyle name="20% - 輔色2 2 27 4 3 10 2" xfId="16953"/>
    <cellStyle name="20% - 輔色2 2 27 4 3 10 2 2" xfId="29029"/>
    <cellStyle name="20% - 輔色2 2 27 4 3 10 3" xfId="23005"/>
    <cellStyle name="20% - 輔色2 2 27 4 3 11" xfId="13941"/>
    <cellStyle name="20% - 輔色2 2 27 4 3 11 2" xfId="26017"/>
    <cellStyle name="20% - 輔色2 2 27 4 3 12" xfId="19993"/>
    <cellStyle name="20% - 輔色2 2 27 4 3 2" xfId="766"/>
    <cellStyle name="20% - 輔色2 2 27 4 3 2 2" xfId="1453"/>
    <cellStyle name="20% - 輔色2 2 27 4 3 2 2 2" xfId="9971"/>
    <cellStyle name="20% - 輔色2 2 27 4 3 2 3" xfId="9970"/>
    <cellStyle name="20% - 輔色2 2 27 4 3 3" xfId="1056"/>
    <cellStyle name="20% - 輔色2 2 27 4 3 3 2" xfId="2255"/>
    <cellStyle name="20% - 輔色2 2 27 4 3 3 2 2" xfId="4505"/>
    <cellStyle name="20% - 輔色2 2 27 4 3 3 2 3" xfId="6157"/>
    <cellStyle name="20% - 輔色2 2 27 4 3 3 2 3 2" xfId="13441"/>
    <cellStyle name="20% - 輔色2 2 27 4 3 3 2 3 2 2" xfId="19465"/>
    <cellStyle name="20% - 輔色2 2 27 4 3 3 2 3 2 2 2" xfId="31541"/>
    <cellStyle name="20% - 輔色2 2 27 4 3 3 2 3 2 3" xfId="25517"/>
    <cellStyle name="20% - 輔色2 2 27 4 3 3 2 3 3" xfId="16453"/>
    <cellStyle name="20% - 輔色2 2 27 4 3 3 2 3 3 2" xfId="28529"/>
    <cellStyle name="20% - 輔色2 2 27 4 3 3 2 3 4" xfId="22505"/>
    <cellStyle name="20% - 輔色2 2 27 4 3 3 2 4" xfId="8773"/>
    <cellStyle name="20% - 輔色2 2 27 4 3 3 2 5" xfId="9973"/>
    <cellStyle name="20% - 輔色2 2 27 4 3 3 2 6" xfId="11941"/>
    <cellStyle name="20% - 輔色2 2 27 4 3 3 2 6 2" xfId="17965"/>
    <cellStyle name="20% - 輔色2 2 27 4 3 3 2 6 2 2" xfId="30041"/>
    <cellStyle name="20% - 輔色2 2 27 4 3 3 2 6 3" xfId="24017"/>
    <cellStyle name="20% - 輔色2 2 27 4 3 3 2 7" xfId="14953"/>
    <cellStyle name="20% - 輔色2 2 27 4 3 3 2 7 2" xfId="27029"/>
    <cellStyle name="20% - 輔色2 2 27 4 3 3 2 8" xfId="21005"/>
    <cellStyle name="20% - 輔色2 2 27 4 3 3 3" xfId="4504"/>
    <cellStyle name="20% - 輔色2 2 27 4 3 3 4" xfId="5445"/>
    <cellStyle name="20% - 輔色2 2 27 4 3 3 4 2" xfId="12729"/>
    <cellStyle name="20% - 輔色2 2 27 4 3 3 4 2 2" xfId="18753"/>
    <cellStyle name="20% - 輔色2 2 27 4 3 3 4 2 2 2" xfId="30829"/>
    <cellStyle name="20% - 輔色2 2 27 4 3 3 4 2 3" xfId="24805"/>
    <cellStyle name="20% - 輔色2 2 27 4 3 3 4 3" xfId="15741"/>
    <cellStyle name="20% - 輔色2 2 27 4 3 3 4 3 2" xfId="27817"/>
    <cellStyle name="20% - 輔色2 2 27 4 3 3 4 4" xfId="21793"/>
    <cellStyle name="20% - 輔色2 2 27 4 3 3 5" xfId="8772"/>
    <cellStyle name="20% - 輔色2 2 27 4 3 3 6" xfId="9972"/>
    <cellStyle name="20% - 輔色2 2 27 4 3 3 7" xfId="11229"/>
    <cellStyle name="20% - 輔色2 2 27 4 3 3 7 2" xfId="17253"/>
    <cellStyle name="20% - 輔色2 2 27 4 3 3 7 2 2" xfId="29329"/>
    <cellStyle name="20% - 輔色2 2 27 4 3 3 7 3" xfId="23305"/>
    <cellStyle name="20% - 輔色2 2 27 4 3 3 8" xfId="14241"/>
    <cellStyle name="20% - 輔色2 2 27 4 3 3 8 2" xfId="26317"/>
    <cellStyle name="20% - 輔色2 2 27 4 3 3 9" xfId="20293"/>
    <cellStyle name="20% - 輔色2 2 27 4 3 4" xfId="1452"/>
    <cellStyle name="20% - 輔色2 2 27 4 3 4 2" xfId="2311"/>
    <cellStyle name="20% - 輔色2 2 27 4 3 4 2 2" xfId="4506"/>
    <cellStyle name="20% - 輔色2 2 27 4 3 4 2 3" xfId="6213"/>
    <cellStyle name="20% - 輔色2 2 27 4 3 4 2 3 2" xfId="13497"/>
    <cellStyle name="20% - 輔色2 2 27 4 3 4 2 3 2 2" xfId="19521"/>
    <cellStyle name="20% - 輔色2 2 27 4 3 4 2 3 2 2 2" xfId="31597"/>
    <cellStyle name="20% - 輔色2 2 27 4 3 4 2 3 2 3" xfId="25573"/>
    <cellStyle name="20% - 輔色2 2 27 4 3 4 2 3 3" xfId="16509"/>
    <cellStyle name="20% - 輔色2 2 27 4 3 4 2 3 3 2" xfId="28585"/>
    <cellStyle name="20% - 輔色2 2 27 4 3 4 2 3 4" xfId="22561"/>
    <cellStyle name="20% - 輔色2 2 27 4 3 4 2 4" xfId="8775"/>
    <cellStyle name="20% - 輔色2 2 27 4 3 4 2 5" xfId="9975"/>
    <cellStyle name="20% - 輔色2 2 27 4 3 4 2 6" xfId="11997"/>
    <cellStyle name="20% - 輔色2 2 27 4 3 4 2 6 2" xfId="18021"/>
    <cellStyle name="20% - 輔色2 2 27 4 3 4 2 6 2 2" xfId="30097"/>
    <cellStyle name="20% - 輔色2 2 27 4 3 4 2 6 3" xfId="24073"/>
    <cellStyle name="20% - 輔色2 2 27 4 3 4 2 7" xfId="15009"/>
    <cellStyle name="20% - 輔色2 2 27 4 3 4 2 7 2" xfId="27085"/>
    <cellStyle name="20% - 輔色2 2 27 4 3 4 2 8" xfId="21061"/>
    <cellStyle name="20% - 輔色2 2 27 4 3 4 3" xfId="9974"/>
    <cellStyle name="20% - 輔色2 2 27 4 3 5" xfId="2868"/>
    <cellStyle name="20% - 輔色2 2 27 4 3 5 2" xfId="4507"/>
    <cellStyle name="20% - 輔色2 2 27 4 3 5 3" xfId="9976"/>
    <cellStyle name="20% - 輔色2 2 27 4 3 6" xfId="3024"/>
    <cellStyle name="20% - 輔色2 2 27 4 3 6 2" xfId="4508"/>
    <cellStyle name="20% - 輔色2 2 27 4 3 6 3" xfId="9977"/>
    <cellStyle name="20% - 輔色2 2 27 4 3 7" xfId="1623"/>
    <cellStyle name="20% - 輔色2 2 27 4 3 7 2" xfId="4509"/>
    <cellStyle name="20% - 輔色2 2 27 4 3 7 3" xfId="5526"/>
    <cellStyle name="20% - 輔色2 2 27 4 3 7 3 2" xfId="12810"/>
    <cellStyle name="20% - 輔色2 2 27 4 3 7 3 2 2" xfId="18834"/>
    <cellStyle name="20% - 輔色2 2 27 4 3 7 3 2 2 2" xfId="30910"/>
    <cellStyle name="20% - 輔色2 2 27 4 3 7 3 2 3" xfId="24886"/>
    <cellStyle name="20% - 輔色2 2 27 4 3 7 3 3" xfId="15822"/>
    <cellStyle name="20% - 輔色2 2 27 4 3 7 3 3 2" xfId="27898"/>
    <cellStyle name="20% - 輔色2 2 27 4 3 7 3 4" xfId="21874"/>
    <cellStyle name="20% - 輔色2 2 27 4 3 7 4" xfId="8778"/>
    <cellStyle name="20% - 輔色2 2 27 4 3 7 5" xfId="9978"/>
    <cellStyle name="20% - 輔色2 2 27 4 3 7 6" xfId="11310"/>
    <cellStyle name="20% - 輔色2 2 27 4 3 7 6 2" xfId="17334"/>
    <cellStyle name="20% - 輔色2 2 27 4 3 7 6 2 2" xfId="29410"/>
    <cellStyle name="20% - 輔色2 2 27 4 3 7 6 3" xfId="23386"/>
    <cellStyle name="20% - 輔色2 2 27 4 3 7 7" xfId="14322"/>
    <cellStyle name="20% - 輔色2 2 27 4 3 7 7 2" xfId="26398"/>
    <cellStyle name="20% - 輔色2 2 27 4 3 7 8" xfId="20374"/>
    <cellStyle name="20% - 輔色2 2 27 4 3 8" xfId="5145"/>
    <cellStyle name="20% - 輔色2 2 27 4 3 8 2" xfId="12429"/>
    <cellStyle name="20% - 輔色2 2 27 4 3 8 2 2" xfId="18453"/>
    <cellStyle name="20% - 輔色2 2 27 4 3 8 2 2 2" xfId="30529"/>
    <cellStyle name="20% - 輔色2 2 27 4 3 8 2 3" xfId="24505"/>
    <cellStyle name="20% - 輔色2 2 27 4 3 8 3" xfId="15441"/>
    <cellStyle name="20% - 輔色2 2 27 4 3 8 3 2" xfId="27517"/>
    <cellStyle name="20% - 輔色2 2 27 4 3 8 4" xfId="21493"/>
    <cellStyle name="20% - 輔色2 2 27 4 3 9" xfId="9969"/>
    <cellStyle name="20% - 輔色2 2 27 4 4" xfId="906"/>
    <cellStyle name="20% - 輔色2 2 27 4 4 2" xfId="2042"/>
    <cellStyle name="20% - 輔色2 2 27 4 4 2 2" xfId="4511"/>
    <cellStyle name="20% - 輔色2 2 27 4 4 2 3" xfId="5944"/>
    <cellStyle name="20% - 輔色2 2 27 4 4 2 3 2" xfId="13228"/>
    <cellStyle name="20% - 輔色2 2 27 4 4 2 3 2 2" xfId="19252"/>
    <cellStyle name="20% - 輔色2 2 27 4 4 2 3 2 2 2" xfId="31328"/>
    <cellStyle name="20% - 輔色2 2 27 4 4 2 3 2 3" xfId="25304"/>
    <cellStyle name="20% - 輔色2 2 27 4 4 2 3 3" xfId="16240"/>
    <cellStyle name="20% - 輔色2 2 27 4 4 2 3 3 2" xfId="28316"/>
    <cellStyle name="20% - 輔色2 2 27 4 4 2 3 4" xfId="22292"/>
    <cellStyle name="20% - 輔色2 2 27 4 4 2 4" xfId="8780"/>
    <cellStyle name="20% - 輔色2 2 27 4 4 2 5" xfId="9980"/>
    <cellStyle name="20% - 輔色2 2 27 4 4 2 6" xfId="11728"/>
    <cellStyle name="20% - 輔色2 2 27 4 4 2 6 2" xfId="17752"/>
    <cellStyle name="20% - 輔色2 2 27 4 4 2 6 2 2" xfId="29828"/>
    <cellStyle name="20% - 輔色2 2 27 4 4 2 6 3" xfId="23804"/>
    <cellStyle name="20% - 輔色2 2 27 4 4 2 7" xfId="14740"/>
    <cellStyle name="20% - 輔色2 2 27 4 4 2 7 2" xfId="26816"/>
    <cellStyle name="20% - 輔色2 2 27 4 4 2 8" xfId="20792"/>
    <cellStyle name="20% - 輔色2 2 27 4 4 3" xfId="4510"/>
    <cellStyle name="20% - 輔色2 2 27 4 4 4" xfId="5295"/>
    <cellStyle name="20% - 輔色2 2 27 4 4 4 2" xfId="12579"/>
    <cellStyle name="20% - 輔色2 2 27 4 4 4 2 2" xfId="18603"/>
    <cellStyle name="20% - 輔色2 2 27 4 4 4 2 2 2" xfId="30679"/>
    <cellStyle name="20% - 輔色2 2 27 4 4 4 2 3" xfId="24655"/>
    <cellStyle name="20% - 輔色2 2 27 4 4 4 3" xfId="15591"/>
    <cellStyle name="20% - 輔色2 2 27 4 4 4 3 2" xfId="27667"/>
    <cellStyle name="20% - 輔色2 2 27 4 4 4 4" xfId="21643"/>
    <cellStyle name="20% - 輔色2 2 27 4 4 5" xfId="8779"/>
    <cellStyle name="20% - 輔色2 2 27 4 4 6" xfId="9979"/>
    <cellStyle name="20% - 輔色2 2 27 4 4 7" xfId="11079"/>
    <cellStyle name="20% - 輔色2 2 27 4 4 7 2" xfId="17103"/>
    <cellStyle name="20% - 輔色2 2 27 4 4 7 2 2" xfId="29179"/>
    <cellStyle name="20% - 輔色2 2 27 4 4 7 3" xfId="23155"/>
    <cellStyle name="20% - 輔色2 2 27 4 4 8" xfId="14091"/>
    <cellStyle name="20% - 輔色2 2 27 4 4 8 2" xfId="26167"/>
    <cellStyle name="20% - 輔色2 2 27 4 4 9" xfId="20143"/>
    <cellStyle name="20% - 輔色2 2 27 4 5" xfId="2122"/>
    <cellStyle name="20% - 輔色2 2 27 4 5 2" xfId="4512"/>
    <cellStyle name="20% - 輔色2 2 27 4 5 3" xfId="6024"/>
    <cellStyle name="20% - 輔色2 2 27 4 5 3 2" xfId="13308"/>
    <cellStyle name="20% - 輔色2 2 27 4 5 3 2 2" xfId="19332"/>
    <cellStyle name="20% - 輔色2 2 27 4 5 3 2 2 2" xfId="31408"/>
    <cellStyle name="20% - 輔色2 2 27 4 5 3 2 3" xfId="25384"/>
    <cellStyle name="20% - 輔色2 2 27 4 5 3 3" xfId="16320"/>
    <cellStyle name="20% - 輔色2 2 27 4 5 3 3 2" xfId="28396"/>
    <cellStyle name="20% - 輔色2 2 27 4 5 3 4" xfId="22372"/>
    <cellStyle name="20% - 輔色2 2 27 4 5 4" xfId="8781"/>
    <cellStyle name="20% - 輔色2 2 27 4 5 5" xfId="9981"/>
    <cellStyle name="20% - 輔色2 2 27 4 5 6" xfId="11808"/>
    <cellStyle name="20% - 輔色2 2 27 4 5 6 2" xfId="17832"/>
    <cellStyle name="20% - 輔色2 2 27 4 5 6 2 2" xfId="29908"/>
    <cellStyle name="20% - 輔色2 2 27 4 5 6 3" xfId="23884"/>
    <cellStyle name="20% - 輔色2 2 27 4 5 7" xfId="14820"/>
    <cellStyle name="20% - 輔色2 2 27 4 5 7 2" xfId="26896"/>
    <cellStyle name="20% - 輔色2 2 27 4 5 8" xfId="20872"/>
    <cellStyle name="20% - 輔色2 2 27 4 6" xfId="2866"/>
    <cellStyle name="20% - 輔色2 2 27 4 6 2" xfId="4513"/>
    <cellStyle name="20% - 輔色2 2 27 4 6 3" xfId="9982"/>
    <cellStyle name="20% - 輔色2 2 27 4 7" xfId="3023"/>
    <cellStyle name="20% - 輔色2 2 27 4 7 2" xfId="4514"/>
    <cellStyle name="20% - 輔色2 2 27 4 7 3" xfId="9983"/>
    <cellStyle name="20% - 輔色2 2 27 4 8" xfId="1773"/>
    <cellStyle name="20% - 輔色2 2 27 4 8 2" xfId="4515"/>
    <cellStyle name="20% - 輔色2 2 27 4 8 3" xfId="5676"/>
    <cellStyle name="20% - 輔色2 2 27 4 8 3 2" xfId="12960"/>
    <cellStyle name="20% - 輔色2 2 27 4 8 3 2 2" xfId="18984"/>
    <cellStyle name="20% - 輔色2 2 27 4 8 3 2 2 2" xfId="31060"/>
    <cellStyle name="20% - 輔色2 2 27 4 8 3 2 3" xfId="25036"/>
    <cellStyle name="20% - 輔色2 2 27 4 8 3 3" xfId="15972"/>
    <cellStyle name="20% - 輔色2 2 27 4 8 3 3 2" xfId="28048"/>
    <cellStyle name="20% - 輔色2 2 27 4 8 3 4" xfId="22024"/>
    <cellStyle name="20% - 輔色2 2 27 4 8 4" xfId="8784"/>
    <cellStyle name="20% - 輔色2 2 27 4 8 5" xfId="9984"/>
    <cellStyle name="20% - 輔色2 2 27 4 8 6" xfId="11460"/>
    <cellStyle name="20% - 輔色2 2 27 4 8 6 2" xfId="17484"/>
    <cellStyle name="20% - 輔色2 2 27 4 8 6 2 2" xfId="29560"/>
    <cellStyle name="20% - 輔色2 2 27 4 8 6 3" xfId="23536"/>
    <cellStyle name="20% - 輔色2 2 27 4 8 7" xfId="14472"/>
    <cellStyle name="20% - 輔色2 2 27 4 8 7 2" xfId="26548"/>
    <cellStyle name="20% - 輔色2 2 27 4 8 8" xfId="20524"/>
    <cellStyle name="20% - 輔色2 2 27 4 9" xfId="4995"/>
    <cellStyle name="20% - 輔色2 2 27 4 9 2" xfId="12279"/>
    <cellStyle name="20% - 輔色2 2 27 4 9 2 2" xfId="18303"/>
    <cellStyle name="20% - 輔色2 2 27 4 9 2 2 2" xfId="30379"/>
    <cellStyle name="20% - 輔色2 2 27 4 9 2 3" xfId="24355"/>
    <cellStyle name="20% - 輔色2 2 27 4 9 3" xfId="15291"/>
    <cellStyle name="20% - 輔色2 2 27 4 9 3 2" xfId="27367"/>
    <cellStyle name="20% - 輔色2 2 27 4 9 4" xfId="21343"/>
    <cellStyle name="20% - 輔色2 2 27 5" xfId="353"/>
    <cellStyle name="20% - 輔色2 2 27 5 10" xfId="10828"/>
    <cellStyle name="20% - 輔色2 2 27 5 10 2" xfId="16852"/>
    <cellStyle name="20% - 輔色2 2 27 5 10 2 2" xfId="28928"/>
    <cellStyle name="20% - 輔色2 2 27 5 10 3" xfId="22904"/>
    <cellStyle name="20% - 輔色2 2 27 5 11" xfId="13840"/>
    <cellStyle name="20% - 輔色2 2 27 5 11 2" xfId="25916"/>
    <cellStyle name="20% - 輔色2 2 27 5 12" xfId="19892"/>
    <cellStyle name="20% - 輔色2 2 27 5 2" xfId="647"/>
    <cellStyle name="20% - 輔色2 2 27 5 2 2" xfId="1455"/>
    <cellStyle name="20% - 輔色2 2 27 5 2 2 2" xfId="9987"/>
    <cellStyle name="20% - 輔色2 2 27 5 2 3" xfId="9986"/>
    <cellStyle name="20% - 輔色2 2 27 5 3" xfId="955"/>
    <cellStyle name="20% - 輔色2 2 27 5 3 2" xfId="2154"/>
    <cellStyle name="20% - 輔色2 2 27 5 3 2 2" xfId="4517"/>
    <cellStyle name="20% - 輔色2 2 27 5 3 2 3" xfId="6056"/>
    <cellStyle name="20% - 輔色2 2 27 5 3 2 3 2" xfId="13340"/>
    <cellStyle name="20% - 輔色2 2 27 5 3 2 3 2 2" xfId="19364"/>
    <cellStyle name="20% - 輔色2 2 27 5 3 2 3 2 2 2" xfId="31440"/>
    <cellStyle name="20% - 輔色2 2 27 5 3 2 3 2 3" xfId="25416"/>
    <cellStyle name="20% - 輔色2 2 27 5 3 2 3 3" xfId="16352"/>
    <cellStyle name="20% - 輔色2 2 27 5 3 2 3 3 2" xfId="28428"/>
    <cellStyle name="20% - 輔色2 2 27 5 3 2 3 4" xfId="22404"/>
    <cellStyle name="20% - 輔色2 2 27 5 3 2 4" xfId="8789"/>
    <cellStyle name="20% - 輔色2 2 27 5 3 2 5" xfId="9989"/>
    <cellStyle name="20% - 輔色2 2 27 5 3 2 6" xfId="11840"/>
    <cellStyle name="20% - 輔色2 2 27 5 3 2 6 2" xfId="17864"/>
    <cellStyle name="20% - 輔色2 2 27 5 3 2 6 2 2" xfId="29940"/>
    <cellStyle name="20% - 輔色2 2 27 5 3 2 6 3" xfId="23916"/>
    <cellStyle name="20% - 輔色2 2 27 5 3 2 7" xfId="14852"/>
    <cellStyle name="20% - 輔色2 2 27 5 3 2 7 2" xfId="26928"/>
    <cellStyle name="20% - 輔色2 2 27 5 3 2 8" xfId="20904"/>
    <cellStyle name="20% - 輔色2 2 27 5 3 3" xfId="4516"/>
    <cellStyle name="20% - 輔色2 2 27 5 3 4" xfId="5344"/>
    <cellStyle name="20% - 輔色2 2 27 5 3 4 2" xfId="12628"/>
    <cellStyle name="20% - 輔色2 2 27 5 3 4 2 2" xfId="18652"/>
    <cellStyle name="20% - 輔色2 2 27 5 3 4 2 2 2" xfId="30728"/>
    <cellStyle name="20% - 輔色2 2 27 5 3 4 2 3" xfId="24704"/>
    <cellStyle name="20% - 輔色2 2 27 5 3 4 3" xfId="15640"/>
    <cellStyle name="20% - 輔色2 2 27 5 3 4 3 2" xfId="27716"/>
    <cellStyle name="20% - 輔色2 2 27 5 3 4 4" xfId="21692"/>
    <cellStyle name="20% - 輔色2 2 27 5 3 5" xfId="8788"/>
    <cellStyle name="20% - 輔色2 2 27 5 3 6" xfId="9988"/>
    <cellStyle name="20% - 輔色2 2 27 5 3 7" xfId="11128"/>
    <cellStyle name="20% - 輔色2 2 27 5 3 7 2" xfId="17152"/>
    <cellStyle name="20% - 輔色2 2 27 5 3 7 2 2" xfId="29228"/>
    <cellStyle name="20% - 輔色2 2 27 5 3 7 3" xfId="23204"/>
    <cellStyle name="20% - 輔色2 2 27 5 3 8" xfId="14140"/>
    <cellStyle name="20% - 輔色2 2 27 5 3 8 2" xfId="26216"/>
    <cellStyle name="20% - 輔色2 2 27 5 3 9" xfId="20192"/>
    <cellStyle name="20% - 輔色2 2 27 5 4" xfId="1454"/>
    <cellStyle name="20% - 輔色2 2 27 5 4 2" xfId="2337"/>
    <cellStyle name="20% - 輔色2 2 27 5 4 2 2" xfId="4518"/>
    <cellStyle name="20% - 輔色2 2 27 5 4 2 3" xfId="6239"/>
    <cellStyle name="20% - 輔色2 2 27 5 4 2 3 2" xfId="13523"/>
    <cellStyle name="20% - 輔色2 2 27 5 4 2 3 2 2" xfId="19547"/>
    <cellStyle name="20% - 輔色2 2 27 5 4 2 3 2 2 2" xfId="31623"/>
    <cellStyle name="20% - 輔色2 2 27 5 4 2 3 2 3" xfId="25599"/>
    <cellStyle name="20% - 輔色2 2 27 5 4 2 3 3" xfId="16535"/>
    <cellStyle name="20% - 輔色2 2 27 5 4 2 3 3 2" xfId="28611"/>
    <cellStyle name="20% - 輔色2 2 27 5 4 2 3 4" xfId="22587"/>
    <cellStyle name="20% - 輔色2 2 27 5 4 2 4" xfId="8791"/>
    <cellStyle name="20% - 輔色2 2 27 5 4 2 5" xfId="9991"/>
    <cellStyle name="20% - 輔色2 2 27 5 4 2 6" xfId="12023"/>
    <cellStyle name="20% - 輔色2 2 27 5 4 2 6 2" xfId="18047"/>
    <cellStyle name="20% - 輔色2 2 27 5 4 2 6 2 2" xfId="30123"/>
    <cellStyle name="20% - 輔色2 2 27 5 4 2 6 3" xfId="24099"/>
    <cellStyle name="20% - 輔色2 2 27 5 4 2 7" xfId="15035"/>
    <cellStyle name="20% - 輔色2 2 27 5 4 2 7 2" xfId="27111"/>
    <cellStyle name="20% - 輔色2 2 27 5 4 2 8" xfId="21087"/>
    <cellStyle name="20% - 輔色2 2 27 5 4 3" xfId="9990"/>
    <cellStyle name="20% - 輔色2 2 27 5 5" xfId="2869"/>
    <cellStyle name="20% - 輔色2 2 27 5 5 2" xfId="4519"/>
    <cellStyle name="20% - 輔色2 2 27 5 5 3" xfId="9992"/>
    <cellStyle name="20% - 輔色2 2 27 5 6" xfId="3025"/>
    <cellStyle name="20% - 輔色2 2 27 5 6 2" xfId="4520"/>
    <cellStyle name="20% - 輔色2 2 27 5 6 3" xfId="9993"/>
    <cellStyle name="20% - 輔色2 2 27 5 7" xfId="1724"/>
    <cellStyle name="20% - 輔色2 2 27 5 7 2" xfId="4521"/>
    <cellStyle name="20% - 輔色2 2 27 5 7 3" xfId="5627"/>
    <cellStyle name="20% - 輔色2 2 27 5 7 3 2" xfId="12911"/>
    <cellStyle name="20% - 輔色2 2 27 5 7 3 2 2" xfId="18935"/>
    <cellStyle name="20% - 輔色2 2 27 5 7 3 2 2 2" xfId="31011"/>
    <cellStyle name="20% - 輔色2 2 27 5 7 3 2 3" xfId="24987"/>
    <cellStyle name="20% - 輔色2 2 27 5 7 3 3" xfId="15923"/>
    <cellStyle name="20% - 輔色2 2 27 5 7 3 3 2" xfId="27999"/>
    <cellStyle name="20% - 輔色2 2 27 5 7 3 4" xfId="21975"/>
    <cellStyle name="20% - 輔色2 2 27 5 7 4" xfId="8794"/>
    <cellStyle name="20% - 輔色2 2 27 5 7 5" xfId="9994"/>
    <cellStyle name="20% - 輔色2 2 27 5 7 6" xfId="11411"/>
    <cellStyle name="20% - 輔色2 2 27 5 7 6 2" xfId="17435"/>
    <cellStyle name="20% - 輔色2 2 27 5 7 6 2 2" xfId="29511"/>
    <cellStyle name="20% - 輔色2 2 27 5 7 6 3" xfId="23487"/>
    <cellStyle name="20% - 輔色2 2 27 5 7 7" xfId="14423"/>
    <cellStyle name="20% - 輔色2 2 27 5 7 7 2" xfId="26499"/>
    <cellStyle name="20% - 輔色2 2 27 5 7 8" xfId="20475"/>
    <cellStyle name="20% - 輔色2 2 27 5 8" xfId="5044"/>
    <cellStyle name="20% - 輔色2 2 27 5 8 2" xfId="12328"/>
    <cellStyle name="20% - 輔色2 2 27 5 8 2 2" xfId="18352"/>
    <cellStyle name="20% - 輔色2 2 27 5 8 2 2 2" xfId="30428"/>
    <cellStyle name="20% - 輔色2 2 27 5 8 2 3" xfId="24404"/>
    <cellStyle name="20% - 輔色2 2 27 5 8 3" xfId="15340"/>
    <cellStyle name="20% - 輔色2 2 27 5 8 3 2" xfId="27416"/>
    <cellStyle name="20% - 輔色2 2 27 5 8 4" xfId="21392"/>
    <cellStyle name="20% - 輔色2 2 27 5 9" xfId="9985"/>
    <cellStyle name="20% - 輔色2 2 27 6" xfId="764"/>
    <cellStyle name="20% - 輔色2 2 27 6 2" xfId="1456"/>
    <cellStyle name="20% - 輔色2 2 27 6 2 2" xfId="9996"/>
    <cellStyle name="20% - 輔色2 2 27 6 3" xfId="9995"/>
    <cellStyle name="20% - 輔色2 2 27 7" xfId="805"/>
    <cellStyle name="20% - 輔色2 2 27 7 2" xfId="1896"/>
    <cellStyle name="20% - 輔色2 2 27 7 2 2" xfId="4523"/>
    <cellStyle name="20% - 輔色2 2 27 7 2 3" xfId="5798"/>
    <cellStyle name="20% - 輔色2 2 27 7 2 3 2" xfId="13082"/>
    <cellStyle name="20% - 輔色2 2 27 7 2 3 2 2" xfId="19106"/>
    <cellStyle name="20% - 輔色2 2 27 7 2 3 2 2 2" xfId="31182"/>
    <cellStyle name="20% - 輔色2 2 27 7 2 3 2 3" xfId="25158"/>
    <cellStyle name="20% - 輔色2 2 27 7 2 3 3" xfId="16094"/>
    <cellStyle name="20% - 輔色2 2 27 7 2 3 3 2" xfId="28170"/>
    <cellStyle name="20% - 輔色2 2 27 7 2 3 4" xfId="22146"/>
    <cellStyle name="20% - 輔色2 2 27 7 2 4" xfId="8798"/>
    <cellStyle name="20% - 輔色2 2 27 7 2 5" xfId="9998"/>
    <cellStyle name="20% - 輔色2 2 27 7 2 6" xfId="11582"/>
    <cellStyle name="20% - 輔色2 2 27 7 2 6 2" xfId="17606"/>
    <cellStyle name="20% - 輔色2 2 27 7 2 6 2 2" xfId="29682"/>
    <cellStyle name="20% - 輔色2 2 27 7 2 6 3" xfId="23658"/>
    <cellStyle name="20% - 輔色2 2 27 7 2 7" xfId="14594"/>
    <cellStyle name="20% - 輔色2 2 27 7 2 7 2" xfId="26670"/>
    <cellStyle name="20% - 輔色2 2 27 7 2 8" xfId="20646"/>
    <cellStyle name="20% - 輔色2 2 27 7 3" xfId="4522"/>
    <cellStyle name="20% - 輔色2 2 27 7 4" xfId="5194"/>
    <cellStyle name="20% - 輔色2 2 27 7 4 2" xfId="12478"/>
    <cellStyle name="20% - 輔色2 2 27 7 4 2 2" xfId="18502"/>
    <cellStyle name="20% - 輔色2 2 27 7 4 2 2 2" xfId="30578"/>
    <cellStyle name="20% - 輔色2 2 27 7 4 2 3" xfId="24554"/>
    <cellStyle name="20% - 輔色2 2 27 7 4 3" xfId="15490"/>
    <cellStyle name="20% - 輔色2 2 27 7 4 3 2" xfId="27566"/>
    <cellStyle name="20% - 輔色2 2 27 7 4 4" xfId="21542"/>
    <cellStyle name="20% - 輔色2 2 27 7 5" xfId="8797"/>
    <cellStyle name="20% - 輔色2 2 27 7 6" xfId="9997"/>
    <cellStyle name="20% - 輔色2 2 27 7 7" xfId="10978"/>
    <cellStyle name="20% - 輔色2 2 27 7 7 2" xfId="17002"/>
    <cellStyle name="20% - 輔色2 2 27 7 7 2 2" xfId="29078"/>
    <cellStyle name="20% - 輔色2 2 27 7 7 3" xfId="23054"/>
    <cellStyle name="20% - 輔色2 2 27 7 8" xfId="13990"/>
    <cellStyle name="20% - 輔色2 2 27 7 8 2" xfId="26066"/>
    <cellStyle name="20% - 輔色2 2 27 7 9" xfId="20042"/>
    <cellStyle name="20% - 輔色2 2 27 8" xfId="2144"/>
    <cellStyle name="20% - 輔色2 2 27 8 2" xfId="4524"/>
    <cellStyle name="20% - 輔色2 2 27 8 3" xfId="6046"/>
    <cellStyle name="20% - 輔色2 2 27 8 3 2" xfId="13330"/>
    <cellStyle name="20% - 輔色2 2 27 8 3 2 2" xfId="19354"/>
    <cellStyle name="20% - 輔色2 2 27 8 3 2 2 2" xfId="31430"/>
    <cellStyle name="20% - 輔色2 2 27 8 3 2 3" xfId="25406"/>
    <cellStyle name="20% - 輔色2 2 27 8 3 3" xfId="16342"/>
    <cellStyle name="20% - 輔色2 2 27 8 3 3 2" xfId="28418"/>
    <cellStyle name="20% - 輔色2 2 27 8 3 4" xfId="22394"/>
    <cellStyle name="20% - 輔色2 2 27 8 4" xfId="8799"/>
    <cellStyle name="20% - 輔色2 2 27 8 5" xfId="9999"/>
    <cellStyle name="20% - 輔色2 2 27 8 6" xfId="11830"/>
    <cellStyle name="20% - 輔色2 2 27 8 6 2" xfId="17854"/>
    <cellStyle name="20% - 輔色2 2 27 8 6 2 2" xfId="29930"/>
    <cellStyle name="20% - 輔色2 2 27 8 6 3" xfId="23906"/>
    <cellStyle name="20% - 輔色2 2 27 8 7" xfId="14842"/>
    <cellStyle name="20% - 輔色2 2 27 8 7 2" xfId="26918"/>
    <cellStyle name="20% - 輔色2 2 27 8 8" xfId="20894"/>
    <cellStyle name="20% - 輔色2 2 27 9" xfId="2861"/>
    <cellStyle name="20% - 輔色2 2 27 9 2" xfId="4525"/>
    <cellStyle name="20% - 輔色2 2 27 9 3" xfId="10000"/>
    <cellStyle name="20% - 輔色2 2 28" xfId="79"/>
    <cellStyle name="20% - 輔色2 2 28 10" xfId="3026"/>
    <cellStyle name="20% - 輔色2 2 28 10 2" xfId="4526"/>
    <cellStyle name="20% - 輔色2 2 28 10 3" xfId="10002"/>
    <cellStyle name="20% - 輔色2 2 28 11" xfId="1843"/>
    <cellStyle name="20% - 輔色2 2 28 11 2" xfId="4527"/>
    <cellStyle name="20% - 輔色2 2 28 11 3" xfId="5746"/>
    <cellStyle name="20% - 輔色2 2 28 11 3 2" xfId="13030"/>
    <cellStyle name="20% - 輔色2 2 28 11 3 2 2" xfId="19054"/>
    <cellStyle name="20% - 輔色2 2 28 11 3 2 2 2" xfId="31130"/>
    <cellStyle name="20% - 輔色2 2 28 11 3 2 3" xfId="25106"/>
    <cellStyle name="20% - 輔色2 2 28 11 3 3" xfId="16042"/>
    <cellStyle name="20% - 輔色2 2 28 11 3 3 2" xfId="28118"/>
    <cellStyle name="20% - 輔色2 2 28 11 3 4" xfId="22094"/>
    <cellStyle name="20% - 輔色2 2 28 11 4" xfId="8803"/>
    <cellStyle name="20% - 輔色2 2 28 11 5" xfId="10003"/>
    <cellStyle name="20% - 輔色2 2 28 11 6" xfId="11530"/>
    <cellStyle name="20% - 輔色2 2 28 11 6 2" xfId="17554"/>
    <cellStyle name="20% - 輔色2 2 28 11 6 2 2" xfId="29630"/>
    <cellStyle name="20% - 輔色2 2 28 11 6 3" xfId="23606"/>
    <cellStyle name="20% - 輔色2 2 28 11 7" xfId="14542"/>
    <cellStyle name="20% - 輔色2 2 28 11 7 2" xfId="26618"/>
    <cellStyle name="20% - 輔色2 2 28 11 8" xfId="20594"/>
    <cellStyle name="20% - 輔色2 2 28 12" xfId="4925"/>
    <cellStyle name="20% - 輔色2 2 28 12 2" xfId="12209"/>
    <cellStyle name="20% - 輔色2 2 28 12 2 2" xfId="18233"/>
    <cellStyle name="20% - 輔色2 2 28 12 2 2 2" xfId="30309"/>
    <cellStyle name="20% - 輔色2 2 28 12 2 3" xfId="24285"/>
    <cellStyle name="20% - 輔色2 2 28 12 3" xfId="15221"/>
    <cellStyle name="20% - 輔色2 2 28 12 3 2" xfId="27297"/>
    <cellStyle name="20% - 輔色2 2 28 12 4" xfId="21273"/>
    <cellStyle name="20% - 輔色2 2 28 13" xfId="10001"/>
    <cellStyle name="20% - 輔色2 2 28 14" xfId="10702"/>
    <cellStyle name="20% - 輔色2 2 28 14 2" xfId="16731"/>
    <cellStyle name="20% - 輔色2 2 28 14 2 2" xfId="28807"/>
    <cellStyle name="20% - 輔色2 2 28 14 3" xfId="22783"/>
    <cellStyle name="20% - 輔色2 2 28 15" xfId="13721"/>
    <cellStyle name="20% - 輔色2 2 28 15 2" xfId="25797"/>
    <cellStyle name="20% - 輔色2 2 28 16" xfId="19773"/>
    <cellStyle name="20% - 輔色2 2 28 2" xfId="140"/>
    <cellStyle name="20% - 輔色2 2 28 2 2" xfId="10004"/>
    <cellStyle name="20% - 輔色2 2 28 3" xfId="172"/>
    <cellStyle name="20% - 輔色2 2 28 3 10" xfId="10005"/>
    <cellStyle name="20% - 輔色2 2 28 3 11" xfId="10748"/>
    <cellStyle name="20% - 輔色2 2 28 3 11 2" xfId="16772"/>
    <cellStyle name="20% - 輔色2 2 28 3 11 2 2" xfId="28848"/>
    <cellStyle name="20% - 輔色2 2 28 3 11 3" xfId="22824"/>
    <cellStyle name="20% - 輔色2 2 28 3 12" xfId="13760"/>
    <cellStyle name="20% - 輔色2 2 28 3 12 2" xfId="25836"/>
    <cellStyle name="20% - 輔色2 2 28 3 13" xfId="19812"/>
    <cellStyle name="20% - 輔色2 2 28 3 2" xfId="324"/>
    <cellStyle name="20% - 輔色2 2 28 3 2 2" xfId="652"/>
    <cellStyle name="20% - 輔色2 2 28 3 2 2 2" xfId="1457"/>
    <cellStyle name="20% - 輔色2 2 28 3 2 2 2 2" xfId="10008"/>
    <cellStyle name="20% - 輔色2 2 28 3 2 2 3" xfId="10007"/>
    <cellStyle name="20% - 輔色2 2 28 3 2 3" xfId="10006"/>
    <cellStyle name="20% - 輔色2 2 28 3 3" xfId="423"/>
    <cellStyle name="20% - 輔色2 2 28 3 3 10" xfId="10898"/>
    <cellStyle name="20% - 輔色2 2 28 3 3 10 2" xfId="16922"/>
    <cellStyle name="20% - 輔色2 2 28 3 3 10 2 2" xfId="28998"/>
    <cellStyle name="20% - 輔色2 2 28 3 3 10 3" xfId="22974"/>
    <cellStyle name="20% - 輔色2 2 28 3 3 11" xfId="13910"/>
    <cellStyle name="20% - 輔色2 2 28 3 3 11 2" xfId="25986"/>
    <cellStyle name="20% - 輔色2 2 28 3 3 12" xfId="19962"/>
    <cellStyle name="20% - 輔色2 2 28 3 3 2" xfId="768"/>
    <cellStyle name="20% - 輔色2 2 28 3 3 2 2" xfId="1459"/>
    <cellStyle name="20% - 輔色2 2 28 3 3 2 2 2" xfId="10011"/>
    <cellStyle name="20% - 輔色2 2 28 3 3 2 3" xfId="10010"/>
    <cellStyle name="20% - 輔色2 2 28 3 3 3" xfId="1025"/>
    <cellStyle name="20% - 輔色2 2 28 3 3 3 2" xfId="2224"/>
    <cellStyle name="20% - 輔色2 2 28 3 3 3 2 2" xfId="4529"/>
    <cellStyle name="20% - 輔色2 2 28 3 3 3 2 3" xfId="6126"/>
    <cellStyle name="20% - 輔色2 2 28 3 3 3 2 3 2" xfId="13410"/>
    <cellStyle name="20% - 輔色2 2 28 3 3 3 2 3 2 2" xfId="19434"/>
    <cellStyle name="20% - 輔色2 2 28 3 3 3 2 3 2 2 2" xfId="31510"/>
    <cellStyle name="20% - 輔色2 2 28 3 3 3 2 3 2 3" xfId="25486"/>
    <cellStyle name="20% - 輔色2 2 28 3 3 3 2 3 3" xfId="16422"/>
    <cellStyle name="20% - 輔色2 2 28 3 3 3 2 3 3 2" xfId="28498"/>
    <cellStyle name="20% - 輔色2 2 28 3 3 3 2 3 4" xfId="22474"/>
    <cellStyle name="20% - 輔色2 2 28 3 3 3 2 4" xfId="8813"/>
    <cellStyle name="20% - 輔色2 2 28 3 3 3 2 5" xfId="10013"/>
    <cellStyle name="20% - 輔色2 2 28 3 3 3 2 6" xfId="11910"/>
    <cellStyle name="20% - 輔色2 2 28 3 3 3 2 6 2" xfId="17934"/>
    <cellStyle name="20% - 輔色2 2 28 3 3 3 2 6 2 2" xfId="30010"/>
    <cellStyle name="20% - 輔色2 2 28 3 3 3 2 6 3" xfId="23986"/>
    <cellStyle name="20% - 輔色2 2 28 3 3 3 2 7" xfId="14922"/>
    <cellStyle name="20% - 輔色2 2 28 3 3 3 2 7 2" xfId="26998"/>
    <cellStyle name="20% - 輔色2 2 28 3 3 3 2 8" xfId="20974"/>
    <cellStyle name="20% - 輔色2 2 28 3 3 3 3" xfId="4528"/>
    <cellStyle name="20% - 輔色2 2 28 3 3 3 4" xfId="5414"/>
    <cellStyle name="20% - 輔色2 2 28 3 3 3 4 2" xfId="12698"/>
    <cellStyle name="20% - 輔色2 2 28 3 3 3 4 2 2" xfId="18722"/>
    <cellStyle name="20% - 輔色2 2 28 3 3 3 4 2 2 2" xfId="30798"/>
    <cellStyle name="20% - 輔色2 2 28 3 3 3 4 2 3" xfId="24774"/>
    <cellStyle name="20% - 輔色2 2 28 3 3 3 4 3" xfId="15710"/>
    <cellStyle name="20% - 輔色2 2 28 3 3 3 4 3 2" xfId="27786"/>
    <cellStyle name="20% - 輔色2 2 28 3 3 3 4 4" xfId="21762"/>
    <cellStyle name="20% - 輔色2 2 28 3 3 3 5" xfId="8812"/>
    <cellStyle name="20% - 輔色2 2 28 3 3 3 6" xfId="10012"/>
    <cellStyle name="20% - 輔色2 2 28 3 3 3 7" xfId="11198"/>
    <cellStyle name="20% - 輔色2 2 28 3 3 3 7 2" xfId="17222"/>
    <cellStyle name="20% - 輔色2 2 28 3 3 3 7 2 2" xfId="29298"/>
    <cellStyle name="20% - 輔色2 2 28 3 3 3 7 3" xfId="23274"/>
    <cellStyle name="20% - 輔色2 2 28 3 3 3 8" xfId="14210"/>
    <cellStyle name="20% - 輔色2 2 28 3 3 3 8 2" xfId="26286"/>
    <cellStyle name="20% - 輔色2 2 28 3 3 3 9" xfId="20262"/>
    <cellStyle name="20% - 輔色2 2 28 3 3 4" xfId="1458"/>
    <cellStyle name="20% - 輔色2 2 28 3 3 4 2" xfId="2404"/>
    <cellStyle name="20% - 輔色2 2 28 3 3 4 2 2" xfId="4530"/>
    <cellStyle name="20% - 輔色2 2 28 3 3 4 2 3" xfId="6306"/>
    <cellStyle name="20% - 輔色2 2 28 3 3 4 2 3 2" xfId="13590"/>
    <cellStyle name="20% - 輔色2 2 28 3 3 4 2 3 2 2" xfId="19614"/>
    <cellStyle name="20% - 輔色2 2 28 3 3 4 2 3 2 2 2" xfId="31690"/>
    <cellStyle name="20% - 輔色2 2 28 3 3 4 2 3 2 3" xfId="25666"/>
    <cellStyle name="20% - 輔色2 2 28 3 3 4 2 3 3" xfId="16602"/>
    <cellStyle name="20% - 輔色2 2 28 3 3 4 2 3 3 2" xfId="28678"/>
    <cellStyle name="20% - 輔色2 2 28 3 3 4 2 3 4" xfId="22654"/>
    <cellStyle name="20% - 輔色2 2 28 3 3 4 2 4" xfId="8815"/>
    <cellStyle name="20% - 輔色2 2 28 3 3 4 2 5" xfId="10015"/>
    <cellStyle name="20% - 輔色2 2 28 3 3 4 2 6" xfId="12090"/>
    <cellStyle name="20% - 輔色2 2 28 3 3 4 2 6 2" xfId="18114"/>
    <cellStyle name="20% - 輔色2 2 28 3 3 4 2 6 2 2" xfId="30190"/>
    <cellStyle name="20% - 輔色2 2 28 3 3 4 2 6 3" xfId="24166"/>
    <cellStyle name="20% - 輔色2 2 28 3 3 4 2 7" xfId="15102"/>
    <cellStyle name="20% - 輔色2 2 28 3 3 4 2 7 2" xfId="27178"/>
    <cellStyle name="20% - 輔色2 2 28 3 3 4 2 8" xfId="21154"/>
    <cellStyle name="20% - 輔色2 2 28 3 3 4 3" xfId="10014"/>
    <cellStyle name="20% - 輔色2 2 28 3 3 5" xfId="2875"/>
    <cellStyle name="20% - 輔色2 2 28 3 3 5 2" xfId="4531"/>
    <cellStyle name="20% - 輔色2 2 28 3 3 5 3" xfId="10016"/>
    <cellStyle name="20% - 輔色2 2 28 3 3 6" xfId="3028"/>
    <cellStyle name="20% - 輔色2 2 28 3 3 6 2" xfId="4532"/>
    <cellStyle name="20% - 輔色2 2 28 3 3 6 3" xfId="10017"/>
    <cellStyle name="20% - 輔色2 2 28 3 3 7" xfId="1654"/>
    <cellStyle name="20% - 輔色2 2 28 3 3 7 2" xfId="4533"/>
    <cellStyle name="20% - 輔色2 2 28 3 3 7 3" xfId="5557"/>
    <cellStyle name="20% - 輔色2 2 28 3 3 7 3 2" xfId="12841"/>
    <cellStyle name="20% - 輔色2 2 28 3 3 7 3 2 2" xfId="18865"/>
    <cellStyle name="20% - 輔色2 2 28 3 3 7 3 2 2 2" xfId="30941"/>
    <cellStyle name="20% - 輔色2 2 28 3 3 7 3 2 3" xfId="24917"/>
    <cellStyle name="20% - 輔色2 2 28 3 3 7 3 3" xfId="15853"/>
    <cellStyle name="20% - 輔色2 2 28 3 3 7 3 3 2" xfId="27929"/>
    <cellStyle name="20% - 輔色2 2 28 3 3 7 3 4" xfId="21905"/>
    <cellStyle name="20% - 輔色2 2 28 3 3 7 4" xfId="8818"/>
    <cellStyle name="20% - 輔色2 2 28 3 3 7 5" xfId="10018"/>
    <cellStyle name="20% - 輔色2 2 28 3 3 7 6" xfId="11341"/>
    <cellStyle name="20% - 輔色2 2 28 3 3 7 6 2" xfId="17365"/>
    <cellStyle name="20% - 輔色2 2 28 3 3 7 6 2 2" xfId="29441"/>
    <cellStyle name="20% - 輔色2 2 28 3 3 7 6 3" xfId="23417"/>
    <cellStyle name="20% - 輔色2 2 28 3 3 7 7" xfId="14353"/>
    <cellStyle name="20% - 輔色2 2 28 3 3 7 7 2" xfId="26429"/>
    <cellStyle name="20% - 輔色2 2 28 3 3 7 8" xfId="20405"/>
    <cellStyle name="20% - 輔色2 2 28 3 3 8" xfId="5114"/>
    <cellStyle name="20% - 輔色2 2 28 3 3 8 2" xfId="12398"/>
    <cellStyle name="20% - 輔色2 2 28 3 3 8 2 2" xfId="18422"/>
    <cellStyle name="20% - 輔色2 2 28 3 3 8 2 2 2" xfId="30498"/>
    <cellStyle name="20% - 輔色2 2 28 3 3 8 2 3" xfId="24474"/>
    <cellStyle name="20% - 輔色2 2 28 3 3 8 3" xfId="15410"/>
    <cellStyle name="20% - 輔色2 2 28 3 3 8 3 2" xfId="27486"/>
    <cellStyle name="20% - 輔色2 2 28 3 3 8 4" xfId="21462"/>
    <cellStyle name="20% - 輔色2 2 28 3 3 9" xfId="10009"/>
    <cellStyle name="20% - 輔色2 2 28 3 4" xfId="875"/>
    <cellStyle name="20% - 輔色2 2 28 3 4 2" xfId="2011"/>
    <cellStyle name="20% - 輔色2 2 28 3 4 2 2" xfId="4535"/>
    <cellStyle name="20% - 輔色2 2 28 3 4 2 3" xfId="5913"/>
    <cellStyle name="20% - 輔色2 2 28 3 4 2 3 2" xfId="13197"/>
    <cellStyle name="20% - 輔色2 2 28 3 4 2 3 2 2" xfId="19221"/>
    <cellStyle name="20% - 輔色2 2 28 3 4 2 3 2 2 2" xfId="31297"/>
    <cellStyle name="20% - 輔色2 2 28 3 4 2 3 2 3" xfId="25273"/>
    <cellStyle name="20% - 輔色2 2 28 3 4 2 3 3" xfId="16209"/>
    <cellStyle name="20% - 輔色2 2 28 3 4 2 3 3 2" xfId="28285"/>
    <cellStyle name="20% - 輔色2 2 28 3 4 2 3 4" xfId="22261"/>
    <cellStyle name="20% - 輔色2 2 28 3 4 2 4" xfId="8820"/>
    <cellStyle name="20% - 輔色2 2 28 3 4 2 5" xfId="10020"/>
    <cellStyle name="20% - 輔色2 2 28 3 4 2 6" xfId="11697"/>
    <cellStyle name="20% - 輔色2 2 28 3 4 2 6 2" xfId="17721"/>
    <cellStyle name="20% - 輔色2 2 28 3 4 2 6 2 2" xfId="29797"/>
    <cellStyle name="20% - 輔色2 2 28 3 4 2 6 3" xfId="23773"/>
    <cellStyle name="20% - 輔色2 2 28 3 4 2 7" xfId="14709"/>
    <cellStyle name="20% - 輔色2 2 28 3 4 2 7 2" xfId="26785"/>
    <cellStyle name="20% - 輔色2 2 28 3 4 2 8" xfId="20761"/>
    <cellStyle name="20% - 輔色2 2 28 3 4 3" xfId="4534"/>
    <cellStyle name="20% - 輔色2 2 28 3 4 4" xfId="5264"/>
    <cellStyle name="20% - 輔色2 2 28 3 4 4 2" xfId="12548"/>
    <cellStyle name="20% - 輔色2 2 28 3 4 4 2 2" xfId="18572"/>
    <cellStyle name="20% - 輔色2 2 28 3 4 4 2 2 2" xfId="30648"/>
    <cellStyle name="20% - 輔色2 2 28 3 4 4 2 3" xfId="24624"/>
    <cellStyle name="20% - 輔色2 2 28 3 4 4 3" xfId="15560"/>
    <cellStyle name="20% - 輔色2 2 28 3 4 4 3 2" xfId="27636"/>
    <cellStyle name="20% - 輔色2 2 28 3 4 4 4" xfId="21612"/>
    <cellStyle name="20% - 輔色2 2 28 3 4 5" xfId="8819"/>
    <cellStyle name="20% - 輔色2 2 28 3 4 6" xfId="10019"/>
    <cellStyle name="20% - 輔色2 2 28 3 4 7" xfId="11048"/>
    <cellStyle name="20% - 輔色2 2 28 3 4 7 2" xfId="17072"/>
    <cellStyle name="20% - 輔色2 2 28 3 4 7 2 2" xfId="29148"/>
    <cellStyle name="20% - 輔色2 2 28 3 4 7 3" xfId="23124"/>
    <cellStyle name="20% - 輔色2 2 28 3 4 8" xfId="14060"/>
    <cellStyle name="20% - 輔色2 2 28 3 4 8 2" xfId="26136"/>
    <cellStyle name="20% - 輔色2 2 28 3 4 9" xfId="20112"/>
    <cellStyle name="20% - 輔色2 2 28 3 5" xfId="2381"/>
    <cellStyle name="20% - 輔色2 2 28 3 5 2" xfId="4536"/>
    <cellStyle name="20% - 輔色2 2 28 3 5 3" xfId="6283"/>
    <cellStyle name="20% - 輔色2 2 28 3 5 3 2" xfId="13567"/>
    <cellStyle name="20% - 輔色2 2 28 3 5 3 2 2" xfId="19591"/>
    <cellStyle name="20% - 輔色2 2 28 3 5 3 2 2 2" xfId="31667"/>
    <cellStyle name="20% - 輔色2 2 28 3 5 3 2 3" xfId="25643"/>
    <cellStyle name="20% - 輔色2 2 28 3 5 3 3" xfId="16579"/>
    <cellStyle name="20% - 輔色2 2 28 3 5 3 3 2" xfId="28655"/>
    <cellStyle name="20% - 輔色2 2 28 3 5 3 4" xfId="22631"/>
    <cellStyle name="20% - 輔色2 2 28 3 5 4" xfId="8821"/>
    <cellStyle name="20% - 輔色2 2 28 3 5 5" xfId="10021"/>
    <cellStyle name="20% - 輔色2 2 28 3 5 6" xfId="12067"/>
    <cellStyle name="20% - 輔色2 2 28 3 5 6 2" xfId="18091"/>
    <cellStyle name="20% - 輔色2 2 28 3 5 6 2 2" xfId="30167"/>
    <cellStyle name="20% - 輔色2 2 28 3 5 6 3" xfId="24143"/>
    <cellStyle name="20% - 輔色2 2 28 3 5 7" xfId="15079"/>
    <cellStyle name="20% - 輔色2 2 28 3 5 7 2" xfId="27155"/>
    <cellStyle name="20% - 輔色2 2 28 3 5 8" xfId="21131"/>
    <cellStyle name="20% - 輔色2 2 28 3 6" xfId="2872"/>
    <cellStyle name="20% - 輔色2 2 28 3 6 2" xfId="4537"/>
    <cellStyle name="20% - 輔色2 2 28 3 6 3" xfId="10022"/>
    <cellStyle name="20% - 輔色2 2 28 3 7" xfId="3027"/>
    <cellStyle name="20% - 輔色2 2 28 3 7 2" xfId="4538"/>
    <cellStyle name="20% - 輔色2 2 28 3 7 3" xfId="10023"/>
    <cellStyle name="20% - 輔色2 2 28 3 8" xfId="1804"/>
    <cellStyle name="20% - 輔色2 2 28 3 8 2" xfId="4539"/>
    <cellStyle name="20% - 輔色2 2 28 3 8 3" xfId="5707"/>
    <cellStyle name="20% - 輔色2 2 28 3 8 3 2" xfId="12991"/>
    <cellStyle name="20% - 輔色2 2 28 3 8 3 2 2" xfId="19015"/>
    <cellStyle name="20% - 輔色2 2 28 3 8 3 2 2 2" xfId="31091"/>
    <cellStyle name="20% - 輔色2 2 28 3 8 3 2 3" xfId="25067"/>
    <cellStyle name="20% - 輔色2 2 28 3 8 3 3" xfId="16003"/>
    <cellStyle name="20% - 輔色2 2 28 3 8 3 3 2" xfId="28079"/>
    <cellStyle name="20% - 輔色2 2 28 3 8 3 4" xfId="22055"/>
    <cellStyle name="20% - 輔色2 2 28 3 8 4" xfId="8824"/>
    <cellStyle name="20% - 輔色2 2 28 3 8 5" xfId="10024"/>
    <cellStyle name="20% - 輔色2 2 28 3 8 6" xfId="11491"/>
    <cellStyle name="20% - 輔色2 2 28 3 8 6 2" xfId="17515"/>
    <cellStyle name="20% - 輔色2 2 28 3 8 6 2 2" xfId="29591"/>
    <cellStyle name="20% - 輔色2 2 28 3 8 6 3" xfId="23567"/>
    <cellStyle name="20% - 輔色2 2 28 3 8 7" xfId="14503"/>
    <cellStyle name="20% - 輔色2 2 28 3 8 7 2" xfId="26579"/>
    <cellStyle name="20% - 輔色2 2 28 3 8 8" xfId="20555"/>
    <cellStyle name="20% - 輔色2 2 28 3 9" xfId="4964"/>
    <cellStyle name="20% - 輔色2 2 28 3 9 2" xfId="12248"/>
    <cellStyle name="20% - 輔色2 2 28 3 9 2 2" xfId="18272"/>
    <cellStyle name="20% - 輔色2 2 28 3 9 2 2 2" xfId="30348"/>
    <cellStyle name="20% - 輔色2 2 28 3 9 2 3" xfId="24324"/>
    <cellStyle name="20% - 輔色2 2 28 3 9 3" xfId="15260"/>
    <cellStyle name="20% - 輔色2 2 28 3 9 3 2" xfId="27336"/>
    <cellStyle name="20% - 輔色2 2 28 3 9 4" xfId="21312"/>
    <cellStyle name="20% - 輔色2 2 28 4" xfId="233"/>
    <cellStyle name="20% - 輔色2 2 28 4 10" xfId="10025"/>
    <cellStyle name="20% - 輔色2 2 28 4 11" xfId="10809"/>
    <cellStyle name="20% - 輔色2 2 28 4 11 2" xfId="16833"/>
    <cellStyle name="20% - 輔色2 2 28 4 11 2 2" xfId="28909"/>
    <cellStyle name="20% - 輔色2 2 28 4 11 3" xfId="22885"/>
    <cellStyle name="20% - 輔色2 2 28 4 12" xfId="13821"/>
    <cellStyle name="20% - 輔色2 2 28 4 12 2" xfId="25897"/>
    <cellStyle name="20% - 輔色2 2 28 4 13" xfId="19873"/>
    <cellStyle name="20% - 輔色2 2 28 4 2" xfId="325"/>
    <cellStyle name="20% - 輔色2 2 28 4 2 2" xfId="653"/>
    <cellStyle name="20% - 輔色2 2 28 4 2 2 2" xfId="1460"/>
    <cellStyle name="20% - 輔色2 2 28 4 2 2 2 2" xfId="10028"/>
    <cellStyle name="20% - 輔色2 2 28 4 2 2 3" xfId="10027"/>
    <cellStyle name="20% - 輔色2 2 28 4 2 3" xfId="10026"/>
    <cellStyle name="20% - 輔色2 2 28 4 3" xfId="484"/>
    <cellStyle name="20% - 輔色2 2 28 4 3 10" xfId="10959"/>
    <cellStyle name="20% - 輔色2 2 28 4 3 10 2" xfId="16983"/>
    <cellStyle name="20% - 輔色2 2 28 4 3 10 2 2" xfId="29059"/>
    <cellStyle name="20% - 輔色2 2 28 4 3 10 3" xfId="23035"/>
    <cellStyle name="20% - 輔色2 2 28 4 3 11" xfId="13971"/>
    <cellStyle name="20% - 輔色2 2 28 4 3 11 2" xfId="26047"/>
    <cellStyle name="20% - 輔色2 2 28 4 3 12" xfId="20023"/>
    <cellStyle name="20% - 輔色2 2 28 4 3 2" xfId="769"/>
    <cellStyle name="20% - 輔色2 2 28 4 3 2 2" xfId="1462"/>
    <cellStyle name="20% - 輔色2 2 28 4 3 2 2 2" xfId="10031"/>
    <cellStyle name="20% - 輔色2 2 28 4 3 2 3" xfId="10030"/>
    <cellStyle name="20% - 輔色2 2 28 4 3 3" xfId="1086"/>
    <cellStyle name="20% - 輔色2 2 28 4 3 3 2" xfId="2285"/>
    <cellStyle name="20% - 輔色2 2 28 4 3 3 2 2" xfId="4541"/>
    <cellStyle name="20% - 輔色2 2 28 4 3 3 2 3" xfId="6187"/>
    <cellStyle name="20% - 輔色2 2 28 4 3 3 2 3 2" xfId="13471"/>
    <cellStyle name="20% - 輔色2 2 28 4 3 3 2 3 2 2" xfId="19495"/>
    <cellStyle name="20% - 輔色2 2 28 4 3 3 2 3 2 2 2" xfId="31571"/>
    <cellStyle name="20% - 輔色2 2 28 4 3 3 2 3 2 3" xfId="25547"/>
    <cellStyle name="20% - 輔色2 2 28 4 3 3 2 3 3" xfId="16483"/>
    <cellStyle name="20% - 輔色2 2 28 4 3 3 2 3 3 2" xfId="28559"/>
    <cellStyle name="20% - 輔色2 2 28 4 3 3 2 3 4" xfId="22535"/>
    <cellStyle name="20% - 輔色2 2 28 4 3 3 2 4" xfId="8833"/>
    <cellStyle name="20% - 輔色2 2 28 4 3 3 2 5" xfId="10033"/>
    <cellStyle name="20% - 輔色2 2 28 4 3 3 2 6" xfId="11971"/>
    <cellStyle name="20% - 輔色2 2 28 4 3 3 2 6 2" xfId="17995"/>
    <cellStyle name="20% - 輔色2 2 28 4 3 3 2 6 2 2" xfId="30071"/>
    <cellStyle name="20% - 輔色2 2 28 4 3 3 2 6 3" xfId="24047"/>
    <cellStyle name="20% - 輔色2 2 28 4 3 3 2 7" xfId="14983"/>
    <cellStyle name="20% - 輔色2 2 28 4 3 3 2 7 2" xfId="27059"/>
    <cellStyle name="20% - 輔色2 2 28 4 3 3 2 8" xfId="21035"/>
    <cellStyle name="20% - 輔色2 2 28 4 3 3 3" xfId="4540"/>
    <cellStyle name="20% - 輔色2 2 28 4 3 3 4" xfId="5475"/>
    <cellStyle name="20% - 輔色2 2 28 4 3 3 4 2" xfId="12759"/>
    <cellStyle name="20% - 輔色2 2 28 4 3 3 4 2 2" xfId="18783"/>
    <cellStyle name="20% - 輔色2 2 28 4 3 3 4 2 2 2" xfId="30859"/>
    <cellStyle name="20% - 輔色2 2 28 4 3 3 4 2 3" xfId="24835"/>
    <cellStyle name="20% - 輔色2 2 28 4 3 3 4 3" xfId="15771"/>
    <cellStyle name="20% - 輔色2 2 28 4 3 3 4 3 2" xfId="27847"/>
    <cellStyle name="20% - 輔色2 2 28 4 3 3 4 4" xfId="21823"/>
    <cellStyle name="20% - 輔色2 2 28 4 3 3 5" xfId="8832"/>
    <cellStyle name="20% - 輔色2 2 28 4 3 3 6" xfId="10032"/>
    <cellStyle name="20% - 輔色2 2 28 4 3 3 7" xfId="11259"/>
    <cellStyle name="20% - 輔色2 2 28 4 3 3 7 2" xfId="17283"/>
    <cellStyle name="20% - 輔色2 2 28 4 3 3 7 2 2" xfId="29359"/>
    <cellStyle name="20% - 輔色2 2 28 4 3 3 7 3" xfId="23335"/>
    <cellStyle name="20% - 輔色2 2 28 4 3 3 8" xfId="14271"/>
    <cellStyle name="20% - 輔色2 2 28 4 3 3 8 2" xfId="26347"/>
    <cellStyle name="20% - 輔色2 2 28 4 3 3 9" xfId="20323"/>
    <cellStyle name="20% - 輔色2 2 28 4 3 4" xfId="1461"/>
    <cellStyle name="20% - 輔色2 2 28 4 3 4 2" xfId="2301"/>
    <cellStyle name="20% - 輔色2 2 28 4 3 4 2 2" xfId="4542"/>
    <cellStyle name="20% - 輔色2 2 28 4 3 4 2 3" xfId="6203"/>
    <cellStyle name="20% - 輔色2 2 28 4 3 4 2 3 2" xfId="13487"/>
    <cellStyle name="20% - 輔色2 2 28 4 3 4 2 3 2 2" xfId="19511"/>
    <cellStyle name="20% - 輔色2 2 28 4 3 4 2 3 2 2 2" xfId="31587"/>
    <cellStyle name="20% - 輔色2 2 28 4 3 4 2 3 2 3" xfId="25563"/>
    <cellStyle name="20% - 輔色2 2 28 4 3 4 2 3 3" xfId="16499"/>
    <cellStyle name="20% - 輔色2 2 28 4 3 4 2 3 3 2" xfId="28575"/>
    <cellStyle name="20% - 輔色2 2 28 4 3 4 2 3 4" xfId="22551"/>
    <cellStyle name="20% - 輔色2 2 28 4 3 4 2 4" xfId="8835"/>
    <cellStyle name="20% - 輔色2 2 28 4 3 4 2 5" xfId="10035"/>
    <cellStyle name="20% - 輔色2 2 28 4 3 4 2 6" xfId="11987"/>
    <cellStyle name="20% - 輔色2 2 28 4 3 4 2 6 2" xfId="18011"/>
    <cellStyle name="20% - 輔色2 2 28 4 3 4 2 6 2 2" xfId="30087"/>
    <cellStyle name="20% - 輔色2 2 28 4 3 4 2 6 3" xfId="24063"/>
    <cellStyle name="20% - 輔色2 2 28 4 3 4 2 7" xfId="14999"/>
    <cellStyle name="20% - 輔色2 2 28 4 3 4 2 7 2" xfId="27075"/>
    <cellStyle name="20% - 輔色2 2 28 4 3 4 2 8" xfId="21051"/>
    <cellStyle name="20% - 輔色2 2 28 4 3 4 3" xfId="10034"/>
    <cellStyle name="20% - 輔色2 2 28 4 3 5" xfId="2877"/>
    <cellStyle name="20% - 輔色2 2 28 4 3 5 2" xfId="4543"/>
    <cellStyle name="20% - 輔色2 2 28 4 3 5 3" xfId="10036"/>
    <cellStyle name="20% - 輔色2 2 28 4 3 6" xfId="3030"/>
    <cellStyle name="20% - 輔色2 2 28 4 3 6 2" xfId="4544"/>
    <cellStyle name="20% - 輔色2 2 28 4 3 6 3" xfId="10037"/>
    <cellStyle name="20% - 輔色2 2 28 4 3 7" xfId="1593"/>
    <cellStyle name="20% - 輔色2 2 28 4 3 7 2" xfId="4545"/>
    <cellStyle name="20% - 輔色2 2 28 4 3 7 3" xfId="5496"/>
    <cellStyle name="20% - 輔色2 2 28 4 3 7 3 2" xfId="12780"/>
    <cellStyle name="20% - 輔色2 2 28 4 3 7 3 2 2" xfId="18804"/>
    <cellStyle name="20% - 輔色2 2 28 4 3 7 3 2 2 2" xfId="30880"/>
    <cellStyle name="20% - 輔色2 2 28 4 3 7 3 2 3" xfId="24856"/>
    <cellStyle name="20% - 輔色2 2 28 4 3 7 3 3" xfId="15792"/>
    <cellStyle name="20% - 輔色2 2 28 4 3 7 3 3 2" xfId="27868"/>
    <cellStyle name="20% - 輔色2 2 28 4 3 7 3 4" xfId="21844"/>
    <cellStyle name="20% - 輔色2 2 28 4 3 7 4" xfId="8838"/>
    <cellStyle name="20% - 輔色2 2 28 4 3 7 5" xfId="10038"/>
    <cellStyle name="20% - 輔色2 2 28 4 3 7 6" xfId="11280"/>
    <cellStyle name="20% - 輔色2 2 28 4 3 7 6 2" xfId="17304"/>
    <cellStyle name="20% - 輔色2 2 28 4 3 7 6 2 2" xfId="29380"/>
    <cellStyle name="20% - 輔色2 2 28 4 3 7 6 3" xfId="23356"/>
    <cellStyle name="20% - 輔色2 2 28 4 3 7 7" xfId="14292"/>
    <cellStyle name="20% - 輔色2 2 28 4 3 7 7 2" xfId="26368"/>
    <cellStyle name="20% - 輔色2 2 28 4 3 7 8" xfId="20344"/>
    <cellStyle name="20% - 輔色2 2 28 4 3 8" xfId="5175"/>
    <cellStyle name="20% - 輔色2 2 28 4 3 8 2" xfId="12459"/>
    <cellStyle name="20% - 輔色2 2 28 4 3 8 2 2" xfId="18483"/>
    <cellStyle name="20% - 輔色2 2 28 4 3 8 2 2 2" xfId="30559"/>
    <cellStyle name="20% - 輔色2 2 28 4 3 8 2 3" xfId="24535"/>
    <cellStyle name="20% - 輔色2 2 28 4 3 8 3" xfId="15471"/>
    <cellStyle name="20% - 輔色2 2 28 4 3 8 3 2" xfId="27547"/>
    <cellStyle name="20% - 輔色2 2 28 4 3 8 4" xfId="21523"/>
    <cellStyle name="20% - 輔色2 2 28 4 3 9" xfId="10029"/>
    <cellStyle name="20% - 輔色2 2 28 4 4" xfId="936"/>
    <cellStyle name="20% - 輔色2 2 28 4 4 2" xfId="2072"/>
    <cellStyle name="20% - 輔色2 2 28 4 4 2 2" xfId="4547"/>
    <cellStyle name="20% - 輔色2 2 28 4 4 2 3" xfId="5974"/>
    <cellStyle name="20% - 輔色2 2 28 4 4 2 3 2" xfId="13258"/>
    <cellStyle name="20% - 輔色2 2 28 4 4 2 3 2 2" xfId="19282"/>
    <cellStyle name="20% - 輔色2 2 28 4 4 2 3 2 2 2" xfId="31358"/>
    <cellStyle name="20% - 輔色2 2 28 4 4 2 3 2 3" xfId="25334"/>
    <cellStyle name="20% - 輔色2 2 28 4 4 2 3 3" xfId="16270"/>
    <cellStyle name="20% - 輔色2 2 28 4 4 2 3 3 2" xfId="28346"/>
    <cellStyle name="20% - 輔色2 2 28 4 4 2 3 4" xfId="22322"/>
    <cellStyle name="20% - 輔色2 2 28 4 4 2 4" xfId="8840"/>
    <cellStyle name="20% - 輔色2 2 28 4 4 2 5" xfId="10040"/>
    <cellStyle name="20% - 輔色2 2 28 4 4 2 6" xfId="11758"/>
    <cellStyle name="20% - 輔色2 2 28 4 4 2 6 2" xfId="17782"/>
    <cellStyle name="20% - 輔色2 2 28 4 4 2 6 2 2" xfId="29858"/>
    <cellStyle name="20% - 輔色2 2 28 4 4 2 6 3" xfId="23834"/>
    <cellStyle name="20% - 輔色2 2 28 4 4 2 7" xfId="14770"/>
    <cellStyle name="20% - 輔色2 2 28 4 4 2 7 2" xfId="26846"/>
    <cellStyle name="20% - 輔色2 2 28 4 4 2 8" xfId="20822"/>
    <cellStyle name="20% - 輔色2 2 28 4 4 3" xfId="4546"/>
    <cellStyle name="20% - 輔色2 2 28 4 4 4" xfId="5325"/>
    <cellStyle name="20% - 輔色2 2 28 4 4 4 2" xfId="12609"/>
    <cellStyle name="20% - 輔色2 2 28 4 4 4 2 2" xfId="18633"/>
    <cellStyle name="20% - 輔色2 2 28 4 4 4 2 2 2" xfId="30709"/>
    <cellStyle name="20% - 輔色2 2 28 4 4 4 2 3" xfId="24685"/>
    <cellStyle name="20% - 輔色2 2 28 4 4 4 3" xfId="15621"/>
    <cellStyle name="20% - 輔色2 2 28 4 4 4 3 2" xfId="27697"/>
    <cellStyle name="20% - 輔色2 2 28 4 4 4 4" xfId="21673"/>
    <cellStyle name="20% - 輔色2 2 28 4 4 5" xfId="8839"/>
    <cellStyle name="20% - 輔色2 2 28 4 4 6" xfId="10039"/>
    <cellStyle name="20% - 輔色2 2 28 4 4 7" xfId="11109"/>
    <cellStyle name="20% - 輔色2 2 28 4 4 7 2" xfId="17133"/>
    <cellStyle name="20% - 輔色2 2 28 4 4 7 2 2" xfId="29209"/>
    <cellStyle name="20% - 輔色2 2 28 4 4 7 3" xfId="23185"/>
    <cellStyle name="20% - 輔色2 2 28 4 4 8" xfId="14121"/>
    <cellStyle name="20% - 輔色2 2 28 4 4 8 2" xfId="26197"/>
    <cellStyle name="20% - 輔色2 2 28 4 4 9" xfId="20173"/>
    <cellStyle name="20% - 輔色2 2 28 4 5" xfId="2352"/>
    <cellStyle name="20% - 輔色2 2 28 4 5 2" xfId="4548"/>
    <cellStyle name="20% - 輔色2 2 28 4 5 3" xfId="6254"/>
    <cellStyle name="20% - 輔色2 2 28 4 5 3 2" xfId="13538"/>
    <cellStyle name="20% - 輔色2 2 28 4 5 3 2 2" xfId="19562"/>
    <cellStyle name="20% - 輔色2 2 28 4 5 3 2 2 2" xfId="31638"/>
    <cellStyle name="20% - 輔色2 2 28 4 5 3 2 3" xfId="25614"/>
    <cellStyle name="20% - 輔色2 2 28 4 5 3 3" xfId="16550"/>
    <cellStyle name="20% - 輔色2 2 28 4 5 3 3 2" xfId="28626"/>
    <cellStyle name="20% - 輔色2 2 28 4 5 3 4" xfId="22602"/>
    <cellStyle name="20% - 輔色2 2 28 4 5 4" xfId="8841"/>
    <cellStyle name="20% - 輔色2 2 28 4 5 5" xfId="10041"/>
    <cellStyle name="20% - 輔色2 2 28 4 5 6" xfId="12038"/>
    <cellStyle name="20% - 輔色2 2 28 4 5 6 2" xfId="18062"/>
    <cellStyle name="20% - 輔色2 2 28 4 5 6 2 2" xfId="30138"/>
    <cellStyle name="20% - 輔色2 2 28 4 5 6 3" xfId="24114"/>
    <cellStyle name="20% - 輔色2 2 28 4 5 7" xfId="15050"/>
    <cellStyle name="20% - 輔色2 2 28 4 5 7 2" xfId="27126"/>
    <cellStyle name="20% - 輔色2 2 28 4 5 8" xfId="21102"/>
    <cellStyle name="20% - 輔色2 2 28 4 6" xfId="2876"/>
    <cellStyle name="20% - 輔色2 2 28 4 6 2" xfId="4549"/>
    <cellStyle name="20% - 輔色2 2 28 4 6 3" xfId="10042"/>
    <cellStyle name="20% - 輔色2 2 28 4 7" xfId="3029"/>
    <cellStyle name="20% - 輔色2 2 28 4 7 2" xfId="4550"/>
    <cellStyle name="20% - 輔色2 2 28 4 7 3" xfId="10043"/>
    <cellStyle name="20% - 輔色2 2 28 4 8" xfId="1743"/>
    <cellStyle name="20% - 輔色2 2 28 4 8 2" xfId="4551"/>
    <cellStyle name="20% - 輔色2 2 28 4 8 3" xfId="5646"/>
    <cellStyle name="20% - 輔色2 2 28 4 8 3 2" xfId="12930"/>
    <cellStyle name="20% - 輔色2 2 28 4 8 3 2 2" xfId="18954"/>
    <cellStyle name="20% - 輔色2 2 28 4 8 3 2 2 2" xfId="31030"/>
    <cellStyle name="20% - 輔色2 2 28 4 8 3 2 3" xfId="25006"/>
    <cellStyle name="20% - 輔色2 2 28 4 8 3 3" xfId="15942"/>
    <cellStyle name="20% - 輔色2 2 28 4 8 3 3 2" xfId="28018"/>
    <cellStyle name="20% - 輔色2 2 28 4 8 3 4" xfId="21994"/>
    <cellStyle name="20% - 輔色2 2 28 4 8 4" xfId="8844"/>
    <cellStyle name="20% - 輔色2 2 28 4 8 5" xfId="10044"/>
    <cellStyle name="20% - 輔色2 2 28 4 8 6" xfId="11430"/>
    <cellStyle name="20% - 輔色2 2 28 4 8 6 2" xfId="17454"/>
    <cellStyle name="20% - 輔色2 2 28 4 8 6 2 2" xfId="29530"/>
    <cellStyle name="20% - 輔色2 2 28 4 8 6 3" xfId="23506"/>
    <cellStyle name="20% - 輔色2 2 28 4 8 7" xfId="14442"/>
    <cellStyle name="20% - 輔色2 2 28 4 8 7 2" xfId="26518"/>
    <cellStyle name="20% - 輔色2 2 28 4 8 8" xfId="20494"/>
    <cellStyle name="20% - 輔色2 2 28 4 9" xfId="5025"/>
    <cellStyle name="20% - 輔色2 2 28 4 9 2" xfId="12309"/>
    <cellStyle name="20% - 輔色2 2 28 4 9 2 2" xfId="18333"/>
    <cellStyle name="20% - 輔色2 2 28 4 9 2 2 2" xfId="30409"/>
    <cellStyle name="20% - 輔色2 2 28 4 9 2 3" xfId="24385"/>
    <cellStyle name="20% - 輔色2 2 28 4 9 3" xfId="15321"/>
    <cellStyle name="20% - 輔色2 2 28 4 9 3 2" xfId="27397"/>
    <cellStyle name="20% - 輔色2 2 28 4 9 4" xfId="21373"/>
    <cellStyle name="20% - 輔色2 2 28 5" xfId="384"/>
    <cellStyle name="20% - 輔色2 2 28 5 10" xfId="10859"/>
    <cellStyle name="20% - 輔色2 2 28 5 10 2" xfId="16883"/>
    <cellStyle name="20% - 輔色2 2 28 5 10 2 2" xfId="28959"/>
    <cellStyle name="20% - 輔色2 2 28 5 10 3" xfId="22935"/>
    <cellStyle name="20% - 輔色2 2 28 5 11" xfId="13871"/>
    <cellStyle name="20% - 輔色2 2 28 5 11 2" xfId="25947"/>
    <cellStyle name="20% - 輔色2 2 28 5 12" xfId="19923"/>
    <cellStyle name="20% - 輔色2 2 28 5 2" xfId="650"/>
    <cellStyle name="20% - 輔色2 2 28 5 2 2" xfId="1464"/>
    <cellStyle name="20% - 輔色2 2 28 5 2 2 2" xfId="10047"/>
    <cellStyle name="20% - 輔色2 2 28 5 2 3" xfId="10046"/>
    <cellStyle name="20% - 輔色2 2 28 5 3" xfId="986"/>
    <cellStyle name="20% - 輔色2 2 28 5 3 2" xfId="2185"/>
    <cellStyle name="20% - 輔色2 2 28 5 3 2 2" xfId="4553"/>
    <cellStyle name="20% - 輔色2 2 28 5 3 2 3" xfId="6087"/>
    <cellStyle name="20% - 輔色2 2 28 5 3 2 3 2" xfId="13371"/>
    <cellStyle name="20% - 輔色2 2 28 5 3 2 3 2 2" xfId="19395"/>
    <cellStyle name="20% - 輔色2 2 28 5 3 2 3 2 2 2" xfId="31471"/>
    <cellStyle name="20% - 輔色2 2 28 5 3 2 3 2 3" xfId="25447"/>
    <cellStyle name="20% - 輔色2 2 28 5 3 2 3 3" xfId="16383"/>
    <cellStyle name="20% - 輔色2 2 28 5 3 2 3 3 2" xfId="28459"/>
    <cellStyle name="20% - 輔色2 2 28 5 3 2 3 4" xfId="22435"/>
    <cellStyle name="20% - 輔色2 2 28 5 3 2 4" xfId="8849"/>
    <cellStyle name="20% - 輔色2 2 28 5 3 2 5" xfId="10049"/>
    <cellStyle name="20% - 輔色2 2 28 5 3 2 6" xfId="11871"/>
    <cellStyle name="20% - 輔色2 2 28 5 3 2 6 2" xfId="17895"/>
    <cellStyle name="20% - 輔色2 2 28 5 3 2 6 2 2" xfId="29971"/>
    <cellStyle name="20% - 輔色2 2 28 5 3 2 6 3" xfId="23947"/>
    <cellStyle name="20% - 輔色2 2 28 5 3 2 7" xfId="14883"/>
    <cellStyle name="20% - 輔色2 2 28 5 3 2 7 2" xfId="26959"/>
    <cellStyle name="20% - 輔色2 2 28 5 3 2 8" xfId="20935"/>
    <cellStyle name="20% - 輔色2 2 28 5 3 3" xfId="4552"/>
    <cellStyle name="20% - 輔色2 2 28 5 3 4" xfId="5375"/>
    <cellStyle name="20% - 輔色2 2 28 5 3 4 2" xfId="12659"/>
    <cellStyle name="20% - 輔色2 2 28 5 3 4 2 2" xfId="18683"/>
    <cellStyle name="20% - 輔色2 2 28 5 3 4 2 2 2" xfId="30759"/>
    <cellStyle name="20% - 輔色2 2 28 5 3 4 2 3" xfId="24735"/>
    <cellStyle name="20% - 輔色2 2 28 5 3 4 3" xfId="15671"/>
    <cellStyle name="20% - 輔色2 2 28 5 3 4 3 2" xfId="27747"/>
    <cellStyle name="20% - 輔色2 2 28 5 3 4 4" xfId="21723"/>
    <cellStyle name="20% - 輔色2 2 28 5 3 5" xfId="8848"/>
    <cellStyle name="20% - 輔色2 2 28 5 3 6" xfId="10048"/>
    <cellStyle name="20% - 輔色2 2 28 5 3 7" xfId="11159"/>
    <cellStyle name="20% - 輔色2 2 28 5 3 7 2" xfId="17183"/>
    <cellStyle name="20% - 輔色2 2 28 5 3 7 2 2" xfId="29259"/>
    <cellStyle name="20% - 輔色2 2 28 5 3 7 3" xfId="23235"/>
    <cellStyle name="20% - 輔色2 2 28 5 3 8" xfId="14171"/>
    <cellStyle name="20% - 輔色2 2 28 5 3 8 2" xfId="26247"/>
    <cellStyle name="20% - 輔色2 2 28 5 3 9" xfId="20223"/>
    <cellStyle name="20% - 輔色2 2 28 5 4" xfId="1463"/>
    <cellStyle name="20% - 輔色2 2 28 5 4 2" xfId="2360"/>
    <cellStyle name="20% - 輔色2 2 28 5 4 2 2" xfId="4554"/>
    <cellStyle name="20% - 輔色2 2 28 5 4 2 3" xfId="6262"/>
    <cellStyle name="20% - 輔色2 2 28 5 4 2 3 2" xfId="13546"/>
    <cellStyle name="20% - 輔色2 2 28 5 4 2 3 2 2" xfId="19570"/>
    <cellStyle name="20% - 輔色2 2 28 5 4 2 3 2 2 2" xfId="31646"/>
    <cellStyle name="20% - 輔色2 2 28 5 4 2 3 2 3" xfId="25622"/>
    <cellStyle name="20% - 輔色2 2 28 5 4 2 3 3" xfId="16558"/>
    <cellStyle name="20% - 輔色2 2 28 5 4 2 3 3 2" xfId="28634"/>
    <cellStyle name="20% - 輔色2 2 28 5 4 2 3 4" xfId="22610"/>
    <cellStyle name="20% - 輔色2 2 28 5 4 2 4" xfId="8851"/>
    <cellStyle name="20% - 輔色2 2 28 5 4 2 5" xfId="10051"/>
    <cellStyle name="20% - 輔色2 2 28 5 4 2 6" xfId="12046"/>
    <cellStyle name="20% - 輔色2 2 28 5 4 2 6 2" xfId="18070"/>
    <cellStyle name="20% - 輔色2 2 28 5 4 2 6 2 2" xfId="30146"/>
    <cellStyle name="20% - 輔色2 2 28 5 4 2 6 3" xfId="24122"/>
    <cellStyle name="20% - 輔色2 2 28 5 4 2 7" xfId="15058"/>
    <cellStyle name="20% - 輔色2 2 28 5 4 2 7 2" xfId="27134"/>
    <cellStyle name="20% - 輔色2 2 28 5 4 2 8" xfId="21110"/>
    <cellStyle name="20% - 輔色2 2 28 5 4 3" xfId="10050"/>
    <cellStyle name="20% - 輔色2 2 28 5 5" xfId="2878"/>
    <cellStyle name="20% - 輔色2 2 28 5 5 2" xfId="4555"/>
    <cellStyle name="20% - 輔色2 2 28 5 5 3" xfId="10052"/>
    <cellStyle name="20% - 輔色2 2 28 5 6" xfId="3031"/>
    <cellStyle name="20% - 輔色2 2 28 5 6 2" xfId="4556"/>
    <cellStyle name="20% - 輔色2 2 28 5 6 3" xfId="10053"/>
    <cellStyle name="20% - 輔色2 2 28 5 7" xfId="1693"/>
    <cellStyle name="20% - 輔色2 2 28 5 7 2" xfId="4557"/>
    <cellStyle name="20% - 輔色2 2 28 5 7 3" xfId="5596"/>
    <cellStyle name="20% - 輔色2 2 28 5 7 3 2" xfId="12880"/>
    <cellStyle name="20% - 輔色2 2 28 5 7 3 2 2" xfId="18904"/>
    <cellStyle name="20% - 輔色2 2 28 5 7 3 2 2 2" xfId="30980"/>
    <cellStyle name="20% - 輔色2 2 28 5 7 3 2 3" xfId="24956"/>
    <cellStyle name="20% - 輔色2 2 28 5 7 3 3" xfId="15892"/>
    <cellStyle name="20% - 輔色2 2 28 5 7 3 3 2" xfId="27968"/>
    <cellStyle name="20% - 輔色2 2 28 5 7 3 4" xfId="21944"/>
    <cellStyle name="20% - 輔色2 2 28 5 7 4" xfId="8854"/>
    <cellStyle name="20% - 輔色2 2 28 5 7 5" xfId="10054"/>
    <cellStyle name="20% - 輔色2 2 28 5 7 6" xfId="11380"/>
    <cellStyle name="20% - 輔色2 2 28 5 7 6 2" xfId="17404"/>
    <cellStyle name="20% - 輔色2 2 28 5 7 6 2 2" xfId="29480"/>
    <cellStyle name="20% - 輔色2 2 28 5 7 6 3" xfId="23456"/>
    <cellStyle name="20% - 輔色2 2 28 5 7 7" xfId="14392"/>
    <cellStyle name="20% - 輔色2 2 28 5 7 7 2" xfId="26468"/>
    <cellStyle name="20% - 輔色2 2 28 5 7 8" xfId="20444"/>
    <cellStyle name="20% - 輔色2 2 28 5 8" xfId="5075"/>
    <cellStyle name="20% - 輔色2 2 28 5 8 2" xfId="12359"/>
    <cellStyle name="20% - 輔色2 2 28 5 8 2 2" xfId="18383"/>
    <cellStyle name="20% - 輔色2 2 28 5 8 2 2 2" xfId="30459"/>
    <cellStyle name="20% - 輔色2 2 28 5 8 2 3" xfId="24435"/>
    <cellStyle name="20% - 輔色2 2 28 5 8 3" xfId="15371"/>
    <cellStyle name="20% - 輔色2 2 28 5 8 3 2" xfId="27447"/>
    <cellStyle name="20% - 輔色2 2 28 5 8 4" xfId="21423"/>
    <cellStyle name="20% - 輔色2 2 28 5 9" xfId="10045"/>
    <cellStyle name="20% - 輔色2 2 28 6" xfId="767"/>
    <cellStyle name="20% - 輔色2 2 28 6 2" xfId="1465"/>
    <cellStyle name="20% - 輔色2 2 28 6 2 2" xfId="10056"/>
    <cellStyle name="20% - 輔色2 2 28 6 3" xfId="10055"/>
    <cellStyle name="20% - 輔色2 2 28 7" xfId="836"/>
    <cellStyle name="20% - 輔色2 2 28 7 2" xfId="1933"/>
    <cellStyle name="20% - 輔色2 2 28 7 2 2" xfId="4559"/>
    <cellStyle name="20% - 輔色2 2 28 7 2 3" xfId="5835"/>
    <cellStyle name="20% - 輔色2 2 28 7 2 3 2" xfId="13119"/>
    <cellStyle name="20% - 輔色2 2 28 7 2 3 2 2" xfId="19143"/>
    <cellStyle name="20% - 輔色2 2 28 7 2 3 2 2 2" xfId="31219"/>
    <cellStyle name="20% - 輔色2 2 28 7 2 3 2 3" xfId="25195"/>
    <cellStyle name="20% - 輔色2 2 28 7 2 3 3" xfId="16131"/>
    <cellStyle name="20% - 輔色2 2 28 7 2 3 3 2" xfId="28207"/>
    <cellStyle name="20% - 輔色2 2 28 7 2 3 4" xfId="22183"/>
    <cellStyle name="20% - 輔色2 2 28 7 2 4" xfId="8858"/>
    <cellStyle name="20% - 輔色2 2 28 7 2 5" xfId="10058"/>
    <cellStyle name="20% - 輔色2 2 28 7 2 6" xfId="11619"/>
    <cellStyle name="20% - 輔色2 2 28 7 2 6 2" xfId="17643"/>
    <cellStyle name="20% - 輔色2 2 28 7 2 6 2 2" xfId="29719"/>
    <cellStyle name="20% - 輔色2 2 28 7 2 6 3" xfId="23695"/>
    <cellStyle name="20% - 輔色2 2 28 7 2 7" xfId="14631"/>
    <cellStyle name="20% - 輔色2 2 28 7 2 7 2" xfId="26707"/>
    <cellStyle name="20% - 輔色2 2 28 7 2 8" xfId="20683"/>
    <cellStyle name="20% - 輔色2 2 28 7 3" xfId="4558"/>
    <cellStyle name="20% - 輔色2 2 28 7 4" xfId="5225"/>
    <cellStyle name="20% - 輔色2 2 28 7 4 2" xfId="12509"/>
    <cellStyle name="20% - 輔色2 2 28 7 4 2 2" xfId="18533"/>
    <cellStyle name="20% - 輔色2 2 28 7 4 2 2 2" xfId="30609"/>
    <cellStyle name="20% - 輔色2 2 28 7 4 2 3" xfId="24585"/>
    <cellStyle name="20% - 輔色2 2 28 7 4 3" xfId="15521"/>
    <cellStyle name="20% - 輔色2 2 28 7 4 3 2" xfId="27597"/>
    <cellStyle name="20% - 輔色2 2 28 7 4 4" xfId="21573"/>
    <cellStyle name="20% - 輔色2 2 28 7 5" xfId="8857"/>
    <cellStyle name="20% - 輔色2 2 28 7 6" xfId="10057"/>
    <cellStyle name="20% - 輔色2 2 28 7 7" xfId="11009"/>
    <cellStyle name="20% - 輔色2 2 28 7 7 2" xfId="17033"/>
    <cellStyle name="20% - 輔色2 2 28 7 7 2 2" xfId="29109"/>
    <cellStyle name="20% - 輔色2 2 28 7 7 3" xfId="23085"/>
    <cellStyle name="20% - 輔色2 2 28 7 8" xfId="14021"/>
    <cellStyle name="20% - 輔色2 2 28 7 8 2" xfId="26097"/>
    <cellStyle name="20% - 輔色2 2 28 7 9" xfId="20073"/>
    <cellStyle name="20% - 輔色2 2 28 8" xfId="2471"/>
    <cellStyle name="20% - 輔色2 2 28 8 2" xfId="4560"/>
    <cellStyle name="20% - 輔色2 2 28 8 3" xfId="6373"/>
    <cellStyle name="20% - 輔色2 2 28 8 3 2" xfId="13657"/>
    <cellStyle name="20% - 輔色2 2 28 8 3 2 2" xfId="19681"/>
    <cellStyle name="20% - 輔色2 2 28 8 3 2 2 2" xfId="31757"/>
    <cellStyle name="20% - 輔色2 2 28 8 3 2 3" xfId="25733"/>
    <cellStyle name="20% - 輔色2 2 28 8 3 3" xfId="16669"/>
    <cellStyle name="20% - 輔色2 2 28 8 3 3 2" xfId="28745"/>
    <cellStyle name="20% - 輔色2 2 28 8 3 4" xfId="22721"/>
    <cellStyle name="20% - 輔色2 2 28 8 4" xfId="8859"/>
    <cellStyle name="20% - 輔色2 2 28 8 5" xfId="10059"/>
    <cellStyle name="20% - 輔色2 2 28 8 6" xfId="12157"/>
    <cellStyle name="20% - 輔色2 2 28 8 6 2" xfId="18181"/>
    <cellStyle name="20% - 輔色2 2 28 8 6 2 2" xfId="30257"/>
    <cellStyle name="20% - 輔色2 2 28 8 6 3" xfId="24233"/>
    <cellStyle name="20% - 輔色2 2 28 8 7" xfId="15169"/>
    <cellStyle name="20% - 輔色2 2 28 8 7 2" xfId="27245"/>
    <cellStyle name="20% - 輔色2 2 28 8 8" xfId="21221"/>
    <cellStyle name="20% - 輔色2 2 28 9" xfId="2871"/>
    <cellStyle name="20% - 輔色2 2 28 9 2" xfId="4561"/>
    <cellStyle name="20% - 輔色2 2 28 9 3" xfId="10060"/>
    <cellStyle name="20% - 輔色2 2 29" xfId="34"/>
    <cellStyle name="20% - 輔色2 2 29 10" xfId="3032"/>
    <cellStyle name="20% - 輔色2 2 29 10 2" xfId="4562"/>
    <cellStyle name="20% - 輔色2 2 29 10 3" xfId="10062"/>
    <cellStyle name="20% - 輔色2 2 29 11" xfId="1879"/>
    <cellStyle name="20% - 輔色2 2 29 11 2" xfId="4563"/>
    <cellStyle name="20% - 輔色2 2 29 11 3" xfId="5782"/>
    <cellStyle name="20% - 輔色2 2 29 11 3 2" xfId="13066"/>
    <cellStyle name="20% - 輔色2 2 29 11 3 2 2" xfId="19090"/>
    <cellStyle name="20% - 輔色2 2 29 11 3 2 2 2" xfId="31166"/>
    <cellStyle name="20% - 輔色2 2 29 11 3 2 3" xfId="25142"/>
    <cellStyle name="20% - 輔色2 2 29 11 3 3" xfId="16078"/>
    <cellStyle name="20% - 輔色2 2 29 11 3 3 2" xfId="28154"/>
    <cellStyle name="20% - 輔色2 2 29 11 3 4" xfId="22130"/>
    <cellStyle name="20% - 輔色2 2 29 11 4" xfId="8863"/>
    <cellStyle name="20% - 輔色2 2 29 11 5" xfId="10063"/>
    <cellStyle name="20% - 輔色2 2 29 11 6" xfId="11566"/>
    <cellStyle name="20% - 輔色2 2 29 11 6 2" xfId="17590"/>
    <cellStyle name="20% - 輔色2 2 29 11 6 2 2" xfId="29666"/>
    <cellStyle name="20% - 輔色2 2 29 11 6 3" xfId="23642"/>
    <cellStyle name="20% - 輔色2 2 29 11 7" xfId="14578"/>
    <cellStyle name="20% - 輔色2 2 29 11 7 2" xfId="26654"/>
    <cellStyle name="20% - 輔色2 2 29 11 8" xfId="20630"/>
    <cellStyle name="20% - 輔色2 2 29 12" xfId="4889"/>
    <cellStyle name="20% - 輔色2 2 29 12 2" xfId="12173"/>
    <cellStyle name="20% - 輔色2 2 29 12 2 2" xfId="18197"/>
    <cellStyle name="20% - 輔色2 2 29 12 2 2 2" xfId="30273"/>
    <cellStyle name="20% - 輔色2 2 29 12 2 3" xfId="24249"/>
    <cellStyle name="20% - 輔色2 2 29 12 3" xfId="15185"/>
    <cellStyle name="20% - 輔色2 2 29 12 3 2" xfId="27261"/>
    <cellStyle name="20% - 輔色2 2 29 12 4" xfId="21237"/>
    <cellStyle name="20% - 輔色2 2 29 13" xfId="10061"/>
    <cellStyle name="20% - 輔色2 2 29 14" xfId="10657"/>
    <cellStyle name="20% - 輔色2 2 29 14 2" xfId="16691"/>
    <cellStyle name="20% - 輔色2 2 29 14 2 2" xfId="28767"/>
    <cellStyle name="20% - 輔色2 2 29 14 3" xfId="22743"/>
    <cellStyle name="20% - 輔色2 2 29 15" xfId="13685"/>
    <cellStyle name="20% - 輔色2 2 29 15 2" xfId="25761"/>
    <cellStyle name="20% - 輔色2 2 29 16" xfId="19737"/>
    <cellStyle name="20% - 輔色2 2 29 2" xfId="141"/>
    <cellStyle name="20% - 輔色2 2 29 2 2" xfId="10064"/>
    <cellStyle name="20% - 輔色2 2 29 3" xfId="187"/>
    <cellStyle name="20% - 輔色2 2 29 3 10" xfId="10065"/>
    <cellStyle name="20% - 輔色2 2 29 3 11" xfId="10763"/>
    <cellStyle name="20% - 輔色2 2 29 3 11 2" xfId="16787"/>
    <cellStyle name="20% - 輔色2 2 29 3 11 2 2" xfId="28863"/>
    <cellStyle name="20% - 輔色2 2 29 3 11 3" xfId="22839"/>
    <cellStyle name="20% - 輔色2 2 29 3 12" xfId="13775"/>
    <cellStyle name="20% - 輔色2 2 29 3 12 2" xfId="25851"/>
    <cellStyle name="20% - 輔色2 2 29 3 13" xfId="19827"/>
    <cellStyle name="20% - 輔色2 2 29 3 2" xfId="326"/>
    <cellStyle name="20% - 輔色2 2 29 3 2 2" xfId="656"/>
    <cellStyle name="20% - 輔色2 2 29 3 2 2 2" xfId="1466"/>
    <cellStyle name="20% - 輔色2 2 29 3 2 2 2 2" xfId="10068"/>
    <cellStyle name="20% - 輔色2 2 29 3 2 2 3" xfId="10067"/>
    <cellStyle name="20% - 輔色2 2 29 3 2 3" xfId="10066"/>
    <cellStyle name="20% - 輔色2 2 29 3 3" xfId="438"/>
    <cellStyle name="20% - 輔色2 2 29 3 3 10" xfId="10913"/>
    <cellStyle name="20% - 輔色2 2 29 3 3 10 2" xfId="16937"/>
    <cellStyle name="20% - 輔色2 2 29 3 3 10 2 2" xfId="29013"/>
    <cellStyle name="20% - 輔色2 2 29 3 3 10 3" xfId="22989"/>
    <cellStyle name="20% - 輔色2 2 29 3 3 11" xfId="13925"/>
    <cellStyle name="20% - 輔色2 2 29 3 3 11 2" xfId="26001"/>
    <cellStyle name="20% - 輔色2 2 29 3 3 12" xfId="19977"/>
    <cellStyle name="20% - 輔色2 2 29 3 3 2" xfId="771"/>
    <cellStyle name="20% - 輔色2 2 29 3 3 2 2" xfId="1468"/>
    <cellStyle name="20% - 輔色2 2 29 3 3 2 2 2" xfId="10071"/>
    <cellStyle name="20% - 輔色2 2 29 3 3 2 3" xfId="10070"/>
    <cellStyle name="20% - 輔色2 2 29 3 3 3" xfId="1040"/>
    <cellStyle name="20% - 輔色2 2 29 3 3 3 2" xfId="2239"/>
    <cellStyle name="20% - 輔色2 2 29 3 3 3 2 2" xfId="4565"/>
    <cellStyle name="20% - 輔色2 2 29 3 3 3 2 3" xfId="6141"/>
    <cellStyle name="20% - 輔色2 2 29 3 3 3 2 3 2" xfId="13425"/>
    <cellStyle name="20% - 輔色2 2 29 3 3 3 2 3 2 2" xfId="19449"/>
    <cellStyle name="20% - 輔色2 2 29 3 3 3 2 3 2 2 2" xfId="31525"/>
    <cellStyle name="20% - 輔色2 2 29 3 3 3 2 3 2 3" xfId="25501"/>
    <cellStyle name="20% - 輔色2 2 29 3 3 3 2 3 3" xfId="16437"/>
    <cellStyle name="20% - 輔色2 2 29 3 3 3 2 3 3 2" xfId="28513"/>
    <cellStyle name="20% - 輔色2 2 29 3 3 3 2 3 4" xfId="22489"/>
    <cellStyle name="20% - 輔色2 2 29 3 3 3 2 4" xfId="8873"/>
    <cellStyle name="20% - 輔色2 2 29 3 3 3 2 5" xfId="10073"/>
    <cellStyle name="20% - 輔色2 2 29 3 3 3 2 6" xfId="11925"/>
    <cellStyle name="20% - 輔色2 2 29 3 3 3 2 6 2" xfId="17949"/>
    <cellStyle name="20% - 輔色2 2 29 3 3 3 2 6 2 2" xfId="30025"/>
    <cellStyle name="20% - 輔色2 2 29 3 3 3 2 6 3" xfId="24001"/>
    <cellStyle name="20% - 輔色2 2 29 3 3 3 2 7" xfId="14937"/>
    <cellStyle name="20% - 輔色2 2 29 3 3 3 2 7 2" xfId="27013"/>
    <cellStyle name="20% - 輔色2 2 29 3 3 3 2 8" xfId="20989"/>
    <cellStyle name="20% - 輔色2 2 29 3 3 3 3" xfId="4564"/>
    <cellStyle name="20% - 輔色2 2 29 3 3 3 4" xfId="5429"/>
    <cellStyle name="20% - 輔色2 2 29 3 3 3 4 2" xfId="12713"/>
    <cellStyle name="20% - 輔色2 2 29 3 3 3 4 2 2" xfId="18737"/>
    <cellStyle name="20% - 輔色2 2 29 3 3 3 4 2 2 2" xfId="30813"/>
    <cellStyle name="20% - 輔色2 2 29 3 3 3 4 2 3" xfId="24789"/>
    <cellStyle name="20% - 輔色2 2 29 3 3 3 4 3" xfId="15725"/>
    <cellStyle name="20% - 輔色2 2 29 3 3 3 4 3 2" xfId="27801"/>
    <cellStyle name="20% - 輔色2 2 29 3 3 3 4 4" xfId="21777"/>
    <cellStyle name="20% - 輔色2 2 29 3 3 3 5" xfId="8872"/>
    <cellStyle name="20% - 輔色2 2 29 3 3 3 6" xfId="10072"/>
    <cellStyle name="20% - 輔色2 2 29 3 3 3 7" xfId="11213"/>
    <cellStyle name="20% - 輔色2 2 29 3 3 3 7 2" xfId="17237"/>
    <cellStyle name="20% - 輔色2 2 29 3 3 3 7 2 2" xfId="29313"/>
    <cellStyle name="20% - 輔色2 2 29 3 3 3 7 3" xfId="23289"/>
    <cellStyle name="20% - 輔色2 2 29 3 3 3 8" xfId="14225"/>
    <cellStyle name="20% - 輔色2 2 29 3 3 3 8 2" xfId="26301"/>
    <cellStyle name="20% - 輔色2 2 29 3 3 3 9" xfId="20277"/>
    <cellStyle name="20% - 輔色2 2 29 3 3 4" xfId="1467"/>
    <cellStyle name="20% - 輔色2 2 29 3 3 4 2" xfId="2416"/>
    <cellStyle name="20% - 輔色2 2 29 3 3 4 2 2" xfId="4566"/>
    <cellStyle name="20% - 輔色2 2 29 3 3 4 2 3" xfId="6318"/>
    <cellStyle name="20% - 輔色2 2 29 3 3 4 2 3 2" xfId="13602"/>
    <cellStyle name="20% - 輔色2 2 29 3 3 4 2 3 2 2" xfId="19626"/>
    <cellStyle name="20% - 輔色2 2 29 3 3 4 2 3 2 2 2" xfId="31702"/>
    <cellStyle name="20% - 輔色2 2 29 3 3 4 2 3 2 3" xfId="25678"/>
    <cellStyle name="20% - 輔色2 2 29 3 3 4 2 3 3" xfId="16614"/>
    <cellStyle name="20% - 輔色2 2 29 3 3 4 2 3 3 2" xfId="28690"/>
    <cellStyle name="20% - 輔色2 2 29 3 3 4 2 3 4" xfId="22666"/>
    <cellStyle name="20% - 輔色2 2 29 3 3 4 2 4" xfId="8875"/>
    <cellStyle name="20% - 輔色2 2 29 3 3 4 2 5" xfId="10075"/>
    <cellStyle name="20% - 輔色2 2 29 3 3 4 2 6" xfId="12102"/>
    <cellStyle name="20% - 輔色2 2 29 3 3 4 2 6 2" xfId="18126"/>
    <cellStyle name="20% - 輔色2 2 29 3 3 4 2 6 2 2" xfId="30202"/>
    <cellStyle name="20% - 輔色2 2 29 3 3 4 2 6 3" xfId="24178"/>
    <cellStyle name="20% - 輔色2 2 29 3 3 4 2 7" xfId="15114"/>
    <cellStyle name="20% - 輔色2 2 29 3 3 4 2 7 2" xfId="27190"/>
    <cellStyle name="20% - 輔色2 2 29 3 3 4 2 8" xfId="21166"/>
    <cellStyle name="20% - 輔色2 2 29 3 3 4 3" xfId="10074"/>
    <cellStyle name="20% - 輔色2 2 29 3 3 5" xfId="2882"/>
    <cellStyle name="20% - 輔色2 2 29 3 3 5 2" xfId="4567"/>
    <cellStyle name="20% - 輔色2 2 29 3 3 5 3" xfId="10076"/>
    <cellStyle name="20% - 輔色2 2 29 3 3 6" xfId="3034"/>
    <cellStyle name="20% - 輔色2 2 29 3 3 6 2" xfId="4568"/>
    <cellStyle name="20% - 輔色2 2 29 3 3 6 3" xfId="10077"/>
    <cellStyle name="20% - 輔色2 2 29 3 3 7" xfId="1639"/>
    <cellStyle name="20% - 輔色2 2 29 3 3 7 2" xfId="4569"/>
    <cellStyle name="20% - 輔色2 2 29 3 3 7 3" xfId="5542"/>
    <cellStyle name="20% - 輔色2 2 29 3 3 7 3 2" xfId="12826"/>
    <cellStyle name="20% - 輔色2 2 29 3 3 7 3 2 2" xfId="18850"/>
    <cellStyle name="20% - 輔色2 2 29 3 3 7 3 2 2 2" xfId="30926"/>
    <cellStyle name="20% - 輔色2 2 29 3 3 7 3 2 3" xfId="24902"/>
    <cellStyle name="20% - 輔色2 2 29 3 3 7 3 3" xfId="15838"/>
    <cellStyle name="20% - 輔色2 2 29 3 3 7 3 3 2" xfId="27914"/>
    <cellStyle name="20% - 輔色2 2 29 3 3 7 3 4" xfId="21890"/>
    <cellStyle name="20% - 輔色2 2 29 3 3 7 4" xfId="8878"/>
    <cellStyle name="20% - 輔色2 2 29 3 3 7 5" xfId="10078"/>
    <cellStyle name="20% - 輔色2 2 29 3 3 7 6" xfId="11326"/>
    <cellStyle name="20% - 輔色2 2 29 3 3 7 6 2" xfId="17350"/>
    <cellStyle name="20% - 輔色2 2 29 3 3 7 6 2 2" xfId="29426"/>
    <cellStyle name="20% - 輔色2 2 29 3 3 7 6 3" xfId="23402"/>
    <cellStyle name="20% - 輔色2 2 29 3 3 7 7" xfId="14338"/>
    <cellStyle name="20% - 輔色2 2 29 3 3 7 7 2" xfId="26414"/>
    <cellStyle name="20% - 輔色2 2 29 3 3 7 8" xfId="20390"/>
    <cellStyle name="20% - 輔色2 2 29 3 3 8" xfId="5129"/>
    <cellStyle name="20% - 輔色2 2 29 3 3 8 2" xfId="12413"/>
    <cellStyle name="20% - 輔色2 2 29 3 3 8 2 2" xfId="18437"/>
    <cellStyle name="20% - 輔色2 2 29 3 3 8 2 2 2" xfId="30513"/>
    <cellStyle name="20% - 輔色2 2 29 3 3 8 2 3" xfId="24489"/>
    <cellStyle name="20% - 輔色2 2 29 3 3 8 3" xfId="15425"/>
    <cellStyle name="20% - 輔色2 2 29 3 3 8 3 2" xfId="27501"/>
    <cellStyle name="20% - 輔色2 2 29 3 3 8 4" xfId="21477"/>
    <cellStyle name="20% - 輔色2 2 29 3 3 9" xfId="10069"/>
    <cellStyle name="20% - 輔色2 2 29 3 4" xfId="890"/>
    <cellStyle name="20% - 輔色2 2 29 3 4 2" xfId="2026"/>
    <cellStyle name="20% - 輔色2 2 29 3 4 2 2" xfId="4571"/>
    <cellStyle name="20% - 輔色2 2 29 3 4 2 3" xfId="5928"/>
    <cellStyle name="20% - 輔色2 2 29 3 4 2 3 2" xfId="13212"/>
    <cellStyle name="20% - 輔色2 2 29 3 4 2 3 2 2" xfId="19236"/>
    <cellStyle name="20% - 輔色2 2 29 3 4 2 3 2 2 2" xfId="31312"/>
    <cellStyle name="20% - 輔色2 2 29 3 4 2 3 2 3" xfId="25288"/>
    <cellStyle name="20% - 輔色2 2 29 3 4 2 3 3" xfId="16224"/>
    <cellStyle name="20% - 輔色2 2 29 3 4 2 3 3 2" xfId="28300"/>
    <cellStyle name="20% - 輔色2 2 29 3 4 2 3 4" xfId="22276"/>
    <cellStyle name="20% - 輔色2 2 29 3 4 2 4" xfId="8880"/>
    <cellStyle name="20% - 輔色2 2 29 3 4 2 5" xfId="10080"/>
    <cellStyle name="20% - 輔色2 2 29 3 4 2 6" xfId="11712"/>
    <cellStyle name="20% - 輔色2 2 29 3 4 2 6 2" xfId="17736"/>
    <cellStyle name="20% - 輔色2 2 29 3 4 2 6 2 2" xfId="29812"/>
    <cellStyle name="20% - 輔色2 2 29 3 4 2 6 3" xfId="23788"/>
    <cellStyle name="20% - 輔色2 2 29 3 4 2 7" xfId="14724"/>
    <cellStyle name="20% - 輔色2 2 29 3 4 2 7 2" xfId="26800"/>
    <cellStyle name="20% - 輔色2 2 29 3 4 2 8" xfId="20776"/>
    <cellStyle name="20% - 輔色2 2 29 3 4 3" xfId="4570"/>
    <cellStyle name="20% - 輔色2 2 29 3 4 4" xfId="5279"/>
    <cellStyle name="20% - 輔色2 2 29 3 4 4 2" xfId="12563"/>
    <cellStyle name="20% - 輔色2 2 29 3 4 4 2 2" xfId="18587"/>
    <cellStyle name="20% - 輔色2 2 29 3 4 4 2 2 2" xfId="30663"/>
    <cellStyle name="20% - 輔色2 2 29 3 4 4 2 3" xfId="24639"/>
    <cellStyle name="20% - 輔色2 2 29 3 4 4 3" xfId="15575"/>
    <cellStyle name="20% - 輔色2 2 29 3 4 4 3 2" xfId="27651"/>
    <cellStyle name="20% - 輔色2 2 29 3 4 4 4" xfId="21627"/>
    <cellStyle name="20% - 輔色2 2 29 3 4 5" xfId="8879"/>
    <cellStyle name="20% - 輔色2 2 29 3 4 6" xfId="10079"/>
    <cellStyle name="20% - 輔色2 2 29 3 4 7" xfId="11063"/>
    <cellStyle name="20% - 輔色2 2 29 3 4 7 2" xfId="17087"/>
    <cellStyle name="20% - 輔色2 2 29 3 4 7 2 2" xfId="29163"/>
    <cellStyle name="20% - 輔色2 2 29 3 4 7 3" xfId="23139"/>
    <cellStyle name="20% - 輔色2 2 29 3 4 8" xfId="14075"/>
    <cellStyle name="20% - 輔色2 2 29 3 4 8 2" xfId="26151"/>
    <cellStyle name="20% - 輔色2 2 29 3 4 9" xfId="20127"/>
    <cellStyle name="20% - 輔色2 2 29 3 5" xfId="2454"/>
    <cellStyle name="20% - 輔色2 2 29 3 5 2" xfId="4572"/>
    <cellStyle name="20% - 輔色2 2 29 3 5 3" xfId="6356"/>
    <cellStyle name="20% - 輔色2 2 29 3 5 3 2" xfId="13640"/>
    <cellStyle name="20% - 輔色2 2 29 3 5 3 2 2" xfId="19664"/>
    <cellStyle name="20% - 輔色2 2 29 3 5 3 2 2 2" xfId="31740"/>
    <cellStyle name="20% - 輔色2 2 29 3 5 3 2 3" xfId="25716"/>
    <cellStyle name="20% - 輔色2 2 29 3 5 3 3" xfId="16652"/>
    <cellStyle name="20% - 輔色2 2 29 3 5 3 3 2" xfId="28728"/>
    <cellStyle name="20% - 輔色2 2 29 3 5 3 4" xfId="22704"/>
    <cellStyle name="20% - 輔色2 2 29 3 5 4" xfId="8881"/>
    <cellStyle name="20% - 輔色2 2 29 3 5 5" xfId="10081"/>
    <cellStyle name="20% - 輔色2 2 29 3 5 6" xfId="12140"/>
    <cellStyle name="20% - 輔色2 2 29 3 5 6 2" xfId="18164"/>
    <cellStyle name="20% - 輔色2 2 29 3 5 6 2 2" xfId="30240"/>
    <cellStyle name="20% - 輔色2 2 29 3 5 6 3" xfId="24216"/>
    <cellStyle name="20% - 輔色2 2 29 3 5 7" xfId="15152"/>
    <cellStyle name="20% - 輔色2 2 29 3 5 7 2" xfId="27228"/>
    <cellStyle name="20% - 輔色2 2 29 3 5 8" xfId="21204"/>
    <cellStyle name="20% - 輔色2 2 29 3 6" xfId="2880"/>
    <cellStyle name="20% - 輔色2 2 29 3 6 2" xfId="4573"/>
    <cellStyle name="20% - 輔色2 2 29 3 6 3" xfId="10082"/>
    <cellStyle name="20% - 輔色2 2 29 3 7" xfId="3033"/>
    <cellStyle name="20% - 輔色2 2 29 3 7 2" xfId="4574"/>
    <cellStyle name="20% - 輔色2 2 29 3 7 3" xfId="10083"/>
    <cellStyle name="20% - 輔色2 2 29 3 8" xfId="1789"/>
    <cellStyle name="20% - 輔色2 2 29 3 8 2" xfId="4575"/>
    <cellStyle name="20% - 輔色2 2 29 3 8 3" xfId="5692"/>
    <cellStyle name="20% - 輔色2 2 29 3 8 3 2" xfId="12976"/>
    <cellStyle name="20% - 輔色2 2 29 3 8 3 2 2" xfId="19000"/>
    <cellStyle name="20% - 輔色2 2 29 3 8 3 2 2 2" xfId="31076"/>
    <cellStyle name="20% - 輔色2 2 29 3 8 3 2 3" xfId="25052"/>
    <cellStyle name="20% - 輔色2 2 29 3 8 3 3" xfId="15988"/>
    <cellStyle name="20% - 輔色2 2 29 3 8 3 3 2" xfId="28064"/>
    <cellStyle name="20% - 輔色2 2 29 3 8 3 4" xfId="22040"/>
    <cellStyle name="20% - 輔色2 2 29 3 8 4" xfId="8884"/>
    <cellStyle name="20% - 輔色2 2 29 3 8 5" xfId="10084"/>
    <cellStyle name="20% - 輔色2 2 29 3 8 6" xfId="11476"/>
    <cellStyle name="20% - 輔色2 2 29 3 8 6 2" xfId="17500"/>
    <cellStyle name="20% - 輔色2 2 29 3 8 6 2 2" xfId="29576"/>
    <cellStyle name="20% - 輔色2 2 29 3 8 6 3" xfId="23552"/>
    <cellStyle name="20% - 輔色2 2 29 3 8 7" xfId="14488"/>
    <cellStyle name="20% - 輔色2 2 29 3 8 7 2" xfId="26564"/>
    <cellStyle name="20% - 輔色2 2 29 3 8 8" xfId="20540"/>
    <cellStyle name="20% - 輔色2 2 29 3 9" xfId="4979"/>
    <cellStyle name="20% - 輔色2 2 29 3 9 2" xfId="12263"/>
    <cellStyle name="20% - 輔色2 2 29 3 9 2 2" xfId="18287"/>
    <cellStyle name="20% - 輔色2 2 29 3 9 2 2 2" xfId="30363"/>
    <cellStyle name="20% - 輔色2 2 29 3 9 2 3" xfId="24339"/>
    <cellStyle name="20% - 輔色2 2 29 3 9 3" xfId="15275"/>
    <cellStyle name="20% - 輔色2 2 29 3 9 3 2" xfId="27351"/>
    <cellStyle name="20% - 輔色2 2 29 3 9 4" xfId="21327"/>
    <cellStyle name="20% - 輔色2 2 29 4" xfId="198"/>
    <cellStyle name="20% - 輔色2 2 29 4 10" xfId="10085"/>
    <cellStyle name="20% - 輔色2 2 29 4 11" xfId="10774"/>
    <cellStyle name="20% - 輔色2 2 29 4 11 2" xfId="16798"/>
    <cellStyle name="20% - 輔色2 2 29 4 11 2 2" xfId="28874"/>
    <cellStyle name="20% - 輔色2 2 29 4 11 3" xfId="22850"/>
    <cellStyle name="20% - 輔色2 2 29 4 12" xfId="13786"/>
    <cellStyle name="20% - 輔色2 2 29 4 12 2" xfId="25862"/>
    <cellStyle name="20% - 輔色2 2 29 4 13" xfId="19838"/>
    <cellStyle name="20% - 輔色2 2 29 4 2" xfId="327"/>
    <cellStyle name="20% - 輔色2 2 29 4 2 2" xfId="657"/>
    <cellStyle name="20% - 輔色2 2 29 4 2 2 2" xfId="1469"/>
    <cellStyle name="20% - 輔色2 2 29 4 2 2 2 2" xfId="10088"/>
    <cellStyle name="20% - 輔色2 2 29 4 2 2 3" xfId="10087"/>
    <cellStyle name="20% - 輔色2 2 29 4 2 3" xfId="10086"/>
    <cellStyle name="20% - 輔色2 2 29 4 3" xfId="449"/>
    <cellStyle name="20% - 輔色2 2 29 4 3 10" xfId="10924"/>
    <cellStyle name="20% - 輔色2 2 29 4 3 10 2" xfId="16948"/>
    <cellStyle name="20% - 輔色2 2 29 4 3 10 2 2" xfId="29024"/>
    <cellStyle name="20% - 輔色2 2 29 4 3 10 3" xfId="23000"/>
    <cellStyle name="20% - 輔色2 2 29 4 3 11" xfId="13936"/>
    <cellStyle name="20% - 輔色2 2 29 4 3 11 2" xfId="26012"/>
    <cellStyle name="20% - 輔色2 2 29 4 3 12" xfId="19988"/>
    <cellStyle name="20% - 輔色2 2 29 4 3 2" xfId="772"/>
    <cellStyle name="20% - 輔色2 2 29 4 3 2 2" xfId="1471"/>
    <cellStyle name="20% - 輔色2 2 29 4 3 2 2 2" xfId="10091"/>
    <cellStyle name="20% - 輔色2 2 29 4 3 2 3" xfId="10090"/>
    <cellStyle name="20% - 輔色2 2 29 4 3 3" xfId="1051"/>
    <cellStyle name="20% - 輔色2 2 29 4 3 3 2" xfId="2250"/>
    <cellStyle name="20% - 輔色2 2 29 4 3 3 2 2" xfId="4577"/>
    <cellStyle name="20% - 輔色2 2 29 4 3 3 2 3" xfId="6152"/>
    <cellStyle name="20% - 輔色2 2 29 4 3 3 2 3 2" xfId="13436"/>
    <cellStyle name="20% - 輔色2 2 29 4 3 3 2 3 2 2" xfId="19460"/>
    <cellStyle name="20% - 輔色2 2 29 4 3 3 2 3 2 2 2" xfId="31536"/>
    <cellStyle name="20% - 輔色2 2 29 4 3 3 2 3 2 3" xfId="25512"/>
    <cellStyle name="20% - 輔色2 2 29 4 3 3 2 3 3" xfId="16448"/>
    <cellStyle name="20% - 輔色2 2 29 4 3 3 2 3 3 2" xfId="28524"/>
    <cellStyle name="20% - 輔色2 2 29 4 3 3 2 3 4" xfId="22500"/>
    <cellStyle name="20% - 輔色2 2 29 4 3 3 2 4" xfId="8893"/>
    <cellStyle name="20% - 輔色2 2 29 4 3 3 2 5" xfId="10093"/>
    <cellStyle name="20% - 輔色2 2 29 4 3 3 2 6" xfId="11936"/>
    <cellStyle name="20% - 輔色2 2 29 4 3 3 2 6 2" xfId="17960"/>
    <cellStyle name="20% - 輔色2 2 29 4 3 3 2 6 2 2" xfId="30036"/>
    <cellStyle name="20% - 輔色2 2 29 4 3 3 2 6 3" xfId="24012"/>
    <cellStyle name="20% - 輔色2 2 29 4 3 3 2 7" xfId="14948"/>
    <cellStyle name="20% - 輔色2 2 29 4 3 3 2 7 2" xfId="27024"/>
    <cellStyle name="20% - 輔色2 2 29 4 3 3 2 8" xfId="21000"/>
    <cellStyle name="20% - 輔色2 2 29 4 3 3 3" xfId="4576"/>
    <cellStyle name="20% - 輔色2 2 29 4 3 3 4" xfId="5440"/>
    <cellStyle name="20% - 輔色2 2 29 4 3 3 4 2" xfId="12724"/>
    <cellStyle name="20% - 輔色2 2 29 4 3 3 4 2 2" xfId="18748"/>
    <cellStyle name="20% - 輔色2 2 29 4 3 3 4 2 2 2" xfId="30824"/>
    <cellStyle name="20% - 輔色2 2 29 4 3 3 4 2 3" xfId="24800"/>
    <cellStyle name="20% - 輔色2 2 29 4 3 3 4 3" xfId="15736"/>
    <cellStyle name="20% - 輔色2 2 29 4 3 3 4 3 2" xfId="27812"/>
    <cellStyle name="20% - 輔色2 2 29 4 3 3 4 4" xfId="21788"/>
    <cellStyle name="20% - 輔色2 2 29 4 3 3 5" xfId="8892"/>
    <cellStyle name="20% - 輔色2 2 29 4 3 3 6" xfId="10092"/>
    <cellStyle name="20% - 輔色2 2 29 4 3 3 7" xfId="11224"/>
    <cellStyle name="20% - 輔色2 2 29 4 3 3 7 2" xfId="17248"/>
    <cellStyle name="20% - 輔色2 2 29 4 3 3 7 2 2" xfId="29324"/>
    <cellStyle name="20% - 輔色2 2 29 4 3 3 7 3" xfId="23300"/>
    <cellStyle name="20% - 輔色2 2 29 4 3 3 8" xfId="14236"/>
    <cellStyle name="20% - 輔色2 2 29 4 3 3 8 2" xfId="26312"/>
    <cellStyle name="20% - 輔色2 2 29 4 3 3 9" xfId="20288"/>
    <cellStyle name="20% - 輔色2 2 29 4 3 4" xfId="1470"/>
    <cellStyle name="20% - 輔色2 2 29 4 3 4 2" xfId="2093"/>
    <cellStyle name="20% - 輔色2 2 29 4 3 4 2 2" xfId="4578"/>
    <cellStyle name="20% - 輔色2 2 29 4 3 4 2 3" xfId="5995"/>
    <cellStyle name="20% - 輔色2 2 29 4 3 4 2 3 2" xfId="13279"/>
    <cellStyle name="20% - 輔色2 2 29 4 3 4 2 3 2 2" xfId="19303"/>
    <cellStyle name="20% - 輔色2 2 29 4 3 4 2 3 2 2 2" xfId="31379"/>
    <cellStyle name="20% - 輔色2 2 29 4 3 4 2 3 2 3" xfId="25355"/>
    <cellStyle name="20% - 輔色2 2 29 4 3 4 2 3 3" xfId="16291"/>
    <cellStyle name="20% - 輔色2 2 29 4 3 4 2 3 3 2" xfId="28367"/>
    <cellStyle name="20% - 輔色2 2 29 4 3 4 2 3 4" xfId="22343"/>
    <cellStyle name="20% - 輔色2 2 29 4 3 4 2 4" xfId="8895"/>
    <cellStyle name="20% - 輔色2 2 29 4 3 4 2 5" xfId="10095"/>
    <cellStyle name="20% - 輔色2 2 29 4 3 4 2 6" xfId="11779"/>
    <cellStyle name="20% - 輔色2 2 29 4 3 4 2 6 2" xfId="17803"/>
    <cellStyle name="20% - 輔色2 2 29 4 3 4 2 6 2 2" xfId="29879"/>
    <cellStyle name="20% - 輔色2 2 29 4 3 4 2 6 3" xfId="23855"/>
    <cellStyle name="20% - 輔色2 2 29 4 3 4 2 7" xfId="14791"/>
    <cellStyle name="20% - 輔色2 2 29 4 3 4 2 7 2" xfId="26867"/>
    <cellStyle name="20% - 輔色2 2 29 4 3 4 2 8" xfId="20843"/>
    <cellStyle name="20% - 輔色2 2 29 4 3 4 3" xfId="10094"/>
    <cellStyle name="20% - 輔色2 2 29 4 3 5" xfId="2885"/>
    <cellStyle name="20% - 輔色2 2 29 4 3 5 2" xfId="4579"/>
    <cellStyle name="20% - 輔色2 2 29 4 3 5 3" xfId="10096"/>
    <cellStyle name="20% - 輔色2 2 29 4 3 6" xfId="3036"/>
    <cellStyle name="20% - 輔色2 2 29 4 3 6 2" xfId="4580"/>
    <cellStyle name="20% - 輔色2 2 29 4 3 6 3" xfId="10097"/>
    <cellStyle name="20% - 輔色2 2 29 4 3 7" xfId="1628"/>
    <cellStyle name="20% - 輔色2 2 29 4 3 7 2" xfId="4581"/>
    <cellStyle name="20% - 輔色2 2 29 4 3 7 3" xfId="5531"/>
    <cellStyle name="20% - 輔色2 2 29 4 3 7 3 2" xfId="12815"/>
    <cellStyle name="20% - 輔色2 2 29 4 3 7 3 2 2" xfId="18839"/>
    <cellStyle name="20% - 輔色2 2 29 4 3 7 3 2 2 2" xfId="30915"/>
    <cellStyle name="20% - 輔色2 2 29 4 3 7 3 2 3" xfId="24891"/>
    <cellStyle name="20% - 輔色2 2 29 4 3 7 3 3" xfId="15827"/>
    <cellStyle name="20% - 輔色2 2 29 4 3 7 3 3 2" xfId="27903"/>
    <cellStyle name="20% - 輔色2 2 29 4 3 7 3 4" xfId="21879"/>
    <cellStyle name="20% - 輔色2 2 29 4 3 7 4" xfId="8898"/>
    <cellStyle name="20% - 輔色2 2 29 4 3 7 5" xfId="10098"/>
    <cellStyle name="20% - 輔色2 2 29 4 3 7 6" xfId="11315"/>
    <cellStyle name="20% - 輔色2 2 29 4 3 7 6 2" xfId="17339"/>
    <cellStyle name="20% - 輔色2 2 29 4 3 7 6 2 2" xfId="29415"/>
    <cellStyle name="20% - 輔色2 2 29 4 3 7 6 3" xfId="23391"/>
    <cellStyle name="20% - 輔色2 2 29 4 3 7 7" xfId="14327"/>
    <cellStyle name="20% - 輔色2 2 29 4 3 7 7 2" xfId="26403"/>
    <cellStyle name="20% - 輔色2 2 29 4 3 7 8" xfId="20379"/>
    <cellStyle name="20% - 輔色2 2 29 4 3 8" xfId="5140"/>
    <cellStyle name="20% - 輔色2 2 29 4 3 8 2" xfId="12424"/>
    <cellStyle name="20% - 輔色2 2 29 4 3 8 2 2" xfId="18448"/>
    <cellStyle name="20% - 輔色2 2 29 4 3 8 2 2 2" xfId="30524"/>
    <cellStyle name="20% - 輔色2 2 29 4 3 8 2 3" xfId="24500"/>
    <cellStyle name="20% - 輔色2 2 29 4 3 8 3" xfId="15436"/>
    <cellStyle name="20% - 輔色2 2 29 4 3 8 3 2" xfId="27512"/>
    <cellStyle name="20% - 輔色2 2 29 4 3 8 4" xfId="21488"/>
    <cellStyle name="20% - 輔色2 2 29 4 3 9" xfId="10089"/>
    <cellStyle name="20% - 輔色2 2 29 4 4" xfId="901"/>
    <cellStyle name="20% - 輔色2 2 29 4 4 2" xfId="2037"/>
    <cellStyle name="20% - 輔色2 2 29 4 4 2 2" xfId="4583"/>
    <cellStyle name="20% - 輔色2 2 29 4 4 2 3" xfId="5939"/>
    <cellStyle name="20% - 輔色2 2 29 4 4 2 3 2" xfId="13223"/>
    <cellStyle name="20% - 輔色2 2 29 4 4 2 3 2 2" xfId="19247"/>
    <cellStyle name="20% - 輔色2 2 29 4 4 2 3 2 2 2" xfId="31323"/>
    <cellStyle name="20% - 輔色2 2 29 4 4 2 3 2 3" xfId="25299"/>
    <cellStyle name="20% - 輔色2 2 29 4 4 2 3 3" xfId="16235"/>
    <cellStyle name="20% - 輔色2 2 29 4 4 2 3 3 2" xfId="28311"/>
    <cellStyle name="20% - 輔色2 2 29 4 4 2 3 4" xfId="22287"/>
    <cellStyle name="20% - 輔色2 2 29 4 4 2 4" xfId="8900"/>
    <cellStyle name="20% - 輔色2 2 29 4 4 2 5" xfId="10100"/>
    <cellStyle name="20% - 輔色2 2 29 4 4 2 6" xfId="11723"/>
    <cellStyle name="20% - 輔色2 2 29 4 4 2 6 2" xfId="17747"/>
    <cellStyle name="20% - 輔色2 2 29 4 4 2 6 2 2" xfId="29823"/>
    <cellStyle name="20% - 輔色2 2 29 4 4 2 6 3" xfId="23799"/>
    <cellStyle name="20% - 輔色2 2 29 4 4 2 7" xfId="14735"/>
    <cellStyle name="20% - 輔色2 2 29 4 4 2 7 2" xfId="26811"/>
    <cellStyle name="20% - 輔色2 2 29 4 4 2 8" xfId="20787"/>
    <cellStyle name="20% - 輔色2 2 29 4 4 3" xfId="4582"/>
    <cellStyle name="20% - 輔色2 2 29 4 4 4" xfId="5290"/>
    <cellStyle name="20% - 輔色2 2 29 4 4 4 2" xfId="12574"/>
    <cellStyle name="20% - 輔色2 2 29 4 4 4 2 2" xfId="18598"/>
    <cellStyle name="20% - 輔色2 2 29 4 4 4 2 2 2" xfId="30674"/>
    <cellStyle name="20% - 輔色2 2 29 4 4 4 2 3" xfId="24650"/>
    <cellStyle name="20% - 輔色2 2 29 4 4 4 3" xfId="15586"/>
    <cellStyle name="20% - 輔色2 2 29 4 4 4 3 2" xfId="27662"/>
    <cellStyle name="20% - 輔色2 2 29 4 4 4 4" xfId="21638"/>
    <cellStyle name="20% - 輔色2 2 29 4 4 5" xfId="8899"/>
    <cellStyle name="20% - 輔色2 2 29 4 4 6" xfId="10099"/>
    <cellStyle name="20% - 輔色2 2 29 4 4 7" xfId="11074"/>
    <cellStyle name="20% - 輔色2 2 29 4 4 7 2" xfId="17098"/>
    <cellStyle name="20% - 輔色2 2 29 4 4 7 2 2" xfId="29174"/>
    <cellStyle name="20% - 輔色2 2 29 4 4 7 3" xfId="23150"/>
    <cellStyle name="20% - 輔色2 2 29 4 4 8" xfId="14086"/>
    <cellStyle name="20% - 輔色2 2 29 4 4 8 2" xfId="26162"/>
    <cellStyle name="20% - 輔色2 2 29 4 4 9" xfId="20138"/>
    <cellStyle name="20% - 輔色2 2 29 4 5" xfId="2453"/>
    <cellStyle name="20% - 輔色2 2 29 4 5 2" xfId="4584"/>
    <cellStyle name="20% - 輔色2 2 29 4 5 3" xfId="6355"/>
    <cellStyle name="20% - 輔色2 2 29 4 5 3 2" xfId="13639"/>
    <cellStyle name="20% - 輔色2 2 29 4 5 3 2 2" xfId="19663"/>
    <cellStyle name="20% - 輔色2 2 29 4 5 3 2 2 2" xfId="31739"/>
    <cellStyle name="20% - 輔色2 2 29 4 5 3 2 3" xfId="25715"/>
    <cellStyle name="20% - 輔色2 2 29 4 5 3 3" xfId="16651"/>
    <cellStyle name="20% - 輔色2 2 29 4 5 3 3 2" xfId="28727"/>
    <cellStyle name="20% - 輔色2 2 29 4 5 3 4" xfId="22703"/>
    <cellStyle name="20% - 輔色2 2 29 4 5 4" xfId="8901"/>
    <cellStyle name="20% - 輔色2 2 29 4 5 5" xfId="10101"/>
    <cellStyle name="20% - 輔色2 2 29 4 5 6" xfId="12139"/>
    <cellStyle name="20% - 輔色2 2 29 4 5 6 2" xfId="18163"/>
    <cellStyle name="20% - 輔色2 2 29 4 5 6 2 2" xfId="30239"/>
    <cellStyle name="20% - 輔色2 2 29 4 5 6 3" xfId="24215"/>
    <cellStyle name="20% - 輔色2 2 29 4 5 7" xfId="15151"/>
    <cellStyle name="20% - 輔色2 2 29 4 5 7 2" xfId="27227"/>
    <cellStyle name="20% - 輔色2 2 29 4 5 8" xfId="21203"/>
    <cellStyle name="20% - 輔色2 2 29 4 6" xfId="2883"/>
    <cellStyle name="20% - 輔色2 2 29 4 6 2" xfId="4585"/>
    <cellStyle name="20% - 輔色2 2 29 4 6 3" xfId="10102"/>
    <cellStyle name="20% - 輔色2 2 29 4 7" xfId="3035"/>
    <cellStyle name="20% - 輔色2 2 29 4 7 2" xfId="4586"/>
    <cellStyle name="20% - 輔色2 2 29 4 7 3" xfId="10103"/>
    <cellStyle name="20% - 輔色2 2 29 4 8" xfId="1778"/>
    <cellStyle name="20% - 輔色2 2 29 4 8 2" xfId="4587"/>
    <cellStyle name="20% - 輔色2 2 29 4 8 3" xfId="5681"/>
    <cellStyle name="20% - 輔色2 2 29 4 8 3 2" xfId="12965"/>
    <cellStyle name="20% - 輔色2 2 29 4 8 3 2 2" xfId="18989"/>
    <cellStyle name="20% - 輔色2 2 29 4 8 3 2 2 2" xfId="31065"/>
    <cellStyle name="20% - 輔色2 2 29 4 8 3 2 3" xfId="25041"/>
    <cellStyle name="20% - 輔色2 2 29 4 8 3 3" xfId="15977"/>
    <cellStyle name="20% - 輔色2 2 29 4 8 3 3 2" xfId="28053"/>
    <cellStyle name="20% - 輔色2 2 29 4 8 3 4" xfId="22029"/>
    <cellStyle name="20% - 輔色2 2 29 4 8 4" xfId="8904"/>
    <cellStyle name="20% - 輔色2 2 29 4 8 5" xfId="10104"/>
    <cellStyle name="20% - 輔色2 2 29 4 8 6" xfId="11465"/>
    <cellStyle name="20% - 輔色2 2 29 4 8 6 2" xfId="17489"/>
    <cellStyle name="20% - 輔色2 2 29 4 8 6 2 2" xfId="29565"/>
    <cellStyle name="20% - 輔色2 2 29 4 8 6 3" xfId="23541"/>
    <cellStyle name="20% - 輔色2 2 29 4 8 7" xfId="14477"/>
    <cellStyle name="20% - 輔色2 2 29 4 8 7 2" xfId="26553"/>
    <cellStyle name="20% - 輔色2 2 29 4 8 8" xfId="20529"/>
    <cellStyle name="20% - 輔色2 2 29 4 9" xfId="4990"/>
    <cellStyle name="20% - 輔色2 2 29 4 9 2" xfId="12274"/>
    <cellStyle name="20% - 輔色2 2 29 4 9 2 2" xfId="18298"/>
    <cellStyle name="20% - 輔色2 2 29 4 9 2 2 2" xfId="30374"/>
    <cellStyle name="20% - 輔色2 2 29 4 9 2 3" xfId="24350"/>
    <cellStyle name="20% - 輔色2 2 29 4 9 3" xfId="15286"/>
    <cellStyle name="20% - 輔色2 2 29 4 9 3 2" xfId="27362"/>
    <cellStyle name="20% - 輔色2 2 29 4 9 4" xfId="21338"/>
    <cellStyle name="20% - 輔色2 2 29 5" xfId="348"/>
    <cellStyle name="20% - 輔色2 2 29 5 10" xfId="10823"/>
    <cellStyle name="20% - 輔色2 2 29 5 10 2" xfId="16847"/>
    <cellStyle name="20% - 輔色2 2 29 5 10 2 2" xfId="28923"/>
    <cellStyle name="20% - 輔色2 2 29 5 10 3" xfId="22899"/>
    <cellStyle name="20% - 輔色2 2 29 5 11" xfId="13835"/>
    <cellStyle name="20% - 輔色2 2 29 5 11 2" xfId="25911"/>
    <cellStyle name="20% - 輔色2 2 29 5 12" xfId="19887"/>
    <cellStyle name="20% - 輔色2 2 29 5 2" xfId="654"/>
    <cellStyle name="20% - 輔色2 2 29 5 2 2" xfId="1473"/>
    <cellStyle name="20% - 輔色2 2 29 5 2 2 2" xfId="10107"/>
    <cellStyle name="20% - 輔色2 2 29 5 2 3" xfId="10106"/>
    <cellStyle name="20% - 輔色2 2 29 5 3" xfId="950"/>
    <cellStyle name="20% - 輔色2 2 29 5 3 2" xfId="2149"/>
    <cellStyle name="20% - 輔色2 2 29 5 3 2 2" xfId="4589"/>
    <cellStyle name="20% - 輔色2 2 29 5 3 2 3" xfId="6051"/>
    <cellStyle name="20% - 輔色2 2 29 5 3 2 3 2" xfId="13335"/>
    <cellStyle name="20% - 輔色2 2 29 5 3 2 3 2 2" xfId="19359"/>
    <cellStyle name="20% - 輔色2 2 29 5 3 2 3 2 2 2" xfId="31435"/>
    <cellStyle name="20% - 輔色2 2 29 5 3 2 3 2 3" xfId="25411"/>
    <cellStyle name="20% - 輔色2 2 29 5 3 2 3 3" xfId="16347"/>
    <cellStyle name="20% - 輔色2 2 29 5 3 2 3 3 2" xfId="28423"/>
    <cellStyle name="20% - 輔色2 2 29 5 3 2 3 4" xfId="22399"/>
    <cellStyle name="20% - 輔色2 2 29 5 3 2 4" xfId="8909"/>
    <cellStyle name="20% - 輔色2 2 29 5 3 2 5" xfId="10109"/>
    <cellStyle name="20% - 輔色2 2 29 5 3 2 6" xfId="11835"/>
    <cellStyle name="20% - 輔色2 2 29 5 3 2 6 2" xfId="17859"/>
    <cellStyle name="20% - 輔色2 2 29 5 3 2 6 2 2" xfId="29935"/>
    <cellStyle name="20% - 輔色2 2 29 5 3 2 6 3" xfId="23911"/>
    <cellStyle name="20% - 輔色2 2 29 5 3 2 7" xfId="14847"/>
    <cellStyle name="20% - 輔色2 2 29 5 3 2 7 2" xfId="26923"/>
    <cellStyle name="20% - 輔色2 2 29 5 3 2 8" xfId="20899"/>
    <cellStyle name="20% - 輔色2 2 29 5 3 3" xfId="4588"/>
    <cellStyle name="20% - 輔色2 2 29 5 3 4" xfId="5339"/>
    <cellStyle name="20% - 輔色2 2 29 5 3 4 2" xfId="12623"/>
    <cellStyle name="20% - 輔色2 2 29 5 3 4 2 2" xfId="18647"/>
    <cellStyle name="20% - 輔色2 2 29 5 3 4 2 2 2" xfId="30723"/>
    <cellStyle name="20% - 輔色2 2 29 5 3 4 2 3" xfId="24699"/>
    <cellStyle name="20% - 輔色2 2 29 5 3 4 3" xfId="15635"/>
    <cellStyle name="20% - 輔色2 2 29 5 3 4 3 2" xfId="27711"/>
    <cellStyle name="20% - 輔色2 2 29 5 3 4 4" xfId="21687"/>
    <cellStyle name="20% - 輔色2 2 29 5 3 5" xfId="8908"/>
    <cellStyle name="20% - 輔色2 2 29 5 3 6" xfId="10108"/>
    <cellStyle name="20% - 輔色2 2 29 5 3 7" xfId="11123"/>
    <cellStyle name="20% - 輔色2 2 29 5 3 7 2" xfId="17147"/>
    <cellStyle name="20% - 輔色2 2 29 5 3 7 2 2" xfId="29223"/>
    <cellStyle name="20% - 輔色2 2 29 5 3 7 3" xfId="23199"/>
    <cellStyle name="20% - 輔色2 2 29 5 3 8" xfId="14135"/>
    <cellStyle name="20% - 輔色2 2 29 5 3 8 2" xfId="26211"/>
    <cellStyle name="20% - 輔色2 2 29 5 3 9" xfId="20187"/>
    <cellStyle name="20% - 輔色2 2 29 5 4" xfId="1472"/>
    <cellStyle name="20% - 輔色2 2 29 5 4 2" xfId="2339"/>
    <cellStyle name="20% - 輔色2 2 29 5 4 2 2" xfId="4590"/>
    <cellStyle name="20% - 輔色2 2 29 5 4 2 3" xfId="6241"/>
    <cellStyle name="20% - 輔色2 2 29 5 4 2 3 2" xfId="13525"/>
    <cellStyle name="20% - 輔色2 2 29 5 4 2 3 2 2" xfId="19549"/>
    <cellStyle name="20% - 輔色2 2 29 5 4 2 3 2 2 2" xfId="31625"/>
    <cellStyle name="20% - 輔色2 2 29 5 4 2 3 2 3" xfId="25601"/>
    <cellStyle name="20% - 輔色2 2 29 5 4 2 3 3" xfId="16537"/>
    <cellStyle name="20% - 輔色2 2 29 5 4 2 3 3 2" xfId="28613"/>
    <cellStyle name="20% - 輔色2 2 29 5 4 2 3 4" xfId="22589"/>
    <cellStyle name="20% - 輔色2 2 29 5 4 2 4" xfId="8911"/>
    <cellStyle name="20% - 輔色2 2 29 5 4 2 5" xfId="10111"/>
    <cellStyle name="20% - 輔色2 2 29 5 4 2 6" xfId="12025"/>
    <cellStyle name="20% - 輔色2 2 29 5 4 2 6 2" xfId="18049"/>
    <cellStyle name="20% - 輔色2 2 29 5 4 2 6 2 2" xfId="30125"/>
    <cellStyle name="20% - 輔色2 2 29 5 4 2 6 3" xfId="24101"/>
    <cellStyle name="20% - 輔色2 2 29 5 4 2 7" xfId="15037"/>
    <cellStyle name="20% - 輔色2 2 29 5 4 2 7 2" xfId="27113"/>
    <cellStyle name="20% - 輔色2 2 29 5 4 2 8" xfId="21089"/>
    <cellStyle name="20% - 輔色2 2 29 5 4 3" xfId="10110"/>
    <cellStyle name="20% - 輔色2 2 29 5 5" xfId="2886"/>
    <cellStyle name="20% - 輔色2 2 29 5 5 2" xfId="4591"/>
    <cellStyle name="20% - 輔色2 2 29 5 5 3" xfId="10112"/>
    <cellStyle name="20% - 輔色2 2 29 5 6" xfId="3037"/>
    <cellStyle name="20% - 輔色2 2 29 5 6 2" xfId="4592"/>
    <cellStyle name="20% - 輔色2 2 29 5 6 3" xfId="10113"/>
    <cellStyle name="20% - 輔色2 2 29 5 7" xfId="1729"/>
    <cellStyle name="20% - 輔色2 2 29 5 7 2" xfId="4593"/>
    <cellStyle name="20% - 輔色2 2 29 5 7 3" xfId="5632"/>
    <cellStyle name="20% - 輔色2 2 29 5 7 3 2" xfId="12916"/>
    <cellStyle name="20% - 輔色2 2 29 5 7 3 2 2" xfId="18940"/>
    <cellStyle name="20% - 輔色2 2 29 5 7 3 2 2 2" xfId="31016"/>
    <cellStyle name="20% - 輔色2 2 29 5 7 3 2 3" xfId="24992"/>
    <cellStyle name="20% - 輔色2 2 29 5 7 3 3" xfId="15928"/>
    <cellStyle name="20% - 輔色2 2 29 5 7 3 3 2" xfId="28004"/>
    <cellStyle name="20% - 輔色2 2 29 5 7 3 4" xfId="21980"/>
    <cellStyle name="20% - 輔色2 2 29 5 7 4" xfId="8914"/>
    <cellStyle name="20% - 輔色2 2 29 5 7 5" xfId="10114"/>
    <cellStyle name="20% - 輔色2 2 29 5 7 6" xfId="11416"/>
    <cellStyle name="20% - 輔色2 2 29 5 7 6 2" xfId="17440"/>
    <cellStyle name="20% - 輔色2 2 29 5 7 6 2 2" xfId="29516"/>
    <cellStyle name="20% - 輔色2 2 29 5 7 6 3" xfId="23492"/>
    <cellStyle name="20% - 輔色2 2 29 5 7 7" xfId="14428"/>
    <cellStyle name="20% - 輔色2 2 29 5 7 7 2" xfId="26504"/>
    <cellStyle name="20% - 輔色2 2 29 5 7 8" xfId="20480"/>
    <cellStyle name="20% - 輔色2 2 29 5 8" xfId="5039"/>
    <cellStyle name="20% - 輔色2 2 29 5 8 2" xfId="12323"/>
    <cellStyle name="20% - 輔色2 2 29 5 8 2 2" xfId="18347"/>
    <cellStyle name="20% - 輔色2 2 29 5 8 2 2 2" xfId="30423"/>
    <cellStyle name="20% - 輔色2 2 29 5 8 2 3" xfId="24399"/>
    <cellStyle name="20% - 輔色2 2 29 5 8 3" xfId="15335"/>
    <cellStyle name="20% - 輔色2 2 29 5 8 3 2" xfId="27411"/>
    <cellStyle name="20% - 輔色2 2 29 5 8 4" xfId="21387"/>
    <cellStyle name="20% - 輔色2 2 29 5 9" xfId="10105"/>
    <cellStyle name="20% - 輔色2 2 29 6" xfId="770"/>
    <cellStyle name="20% - 輔色2 2 29 6 2" xfId="1474"/>
    <cellStyle name="20% - 輔色2 2 29 6 2 2" xfId="10116"/>
    <cellStyle name="20% - 輔色2 2 29 6 3" xfId="10115"/>
    <cellStyle name="20% - 輔色2 2 29 7" xfId="800"/>
    <cellStyle name="20% - 輔色2 2 29 7 2" xfId="1891"/>
    <cellStyle name="20% - 輔色2 2 29 7 2 2" xfId="4595"/>
    <cellStyle name="20% - 輔色2 2 29 7 2 3" xfId="5793"/>
    <cellStyle name="20% - 輔色2 2 29 7 2 3 2" xfId="13077"/>
    <cellStyle name="20% - 輔色2 2 29 7 2 3 2 2" xfId="19101"/>
    <cellStyle name="20% - 輔色2 2 29 7 2 3 2 2 2" xfId="31177"/>
    <cellStyle name="20% - 輔色2 2 29 7 2 3 2 3" xfId="25153"/>
    <cellStyle name="20% - 輔色2 2 29 7 2 3 3" xfId="16089"/>
    <cellStyle name="20% - 輔色2 2 29 7 2 3 3 2" xfId="28165"/>
    <cellStyle name="20% - 輔色2 2 29 7 2 3 4" xfId="22141"/>
    <cellStyle name="20% - 輔色2 2 29 7 2 4" xfId="8918"/>
    <cellStyle name="20% - 輔色2 2 29 7 2 5" xfId="10118"/>
    <cellStyle name="20% - 輔色2 2 29 7 2 6" xfId="11577"/>
    <cellStyle name="20% - 輔色2 2 29 7 2 6 2" xfId="17601"/>
    <cellStyle name="20% - 輔色2 2 29 7 2 6 2 2" xfId="29677"/>
    <cellStyle name="20% - 輔色2 2 29 7 2 6 3" xfId="23653"/>
    <cellStyle name="20% - 輔色2 2 29 7 2 7" xfId="14589"/>
    <cellStyle name="20% - 輔色2 2 29 7 2 7 2" xfId="26665"/>
    <cellStyle name="20% - 輔色2 2 29 7 2 8" xfId="20641"/>
    <cellStyle name="20% - 輔色2 2 29 7 3" xfId="4594"/>
    <cellStyle name="20% - 輔色2 2 29 7 4" xfId="5189"/>
    <cellStyle name="20% - 輔色2 2 29 7 4 2" xfId="12473"/>
    <cellStyle name="20% - 輔色2 2 29 7 4 2 2" xfId="18497"/>
    <cellStyle name="20% - 輔色2 2 29 7 4 2 2 2" xfId="30573"/>
    <cellStyle name="20% - 輔色2 2 29 7 4 2 3" xfId="24549"/>
    <cellStyle name="20% - 輔色2 2 29 7 4 3" xfId="15485"/>
    <cellStyle name="20% - 輔色2 2 29 7 4 3 2" xfId="27561"/>
    <cellStyle name="20% - 輔色2 2 29 7 4 4" xfId="21537"/>
    <cellStyle name="20% - 輔色2 2 29 7 5" xfId="8917"/>
    <cellStyle name="20% - 輔色2 2 29 7 6" xfId="10117"/>
    <cellStyle name="20% - 輔色2 2 29 7 7" xfId="10973"/>
    <cellStyle name="20% - 輔色2 2 29 7 7 2" xfId="16997"/>
    <cellStyle name="20% - 輔色2 2 29 7 7 2 2" xfId="29073"/>
    <cellStyle name="20% - 輔色2 2 29 7 7 3" xfId="23049"/>
    <cellStyle name="20% - 輔色2 2 29 7 8" xfId="13985"/>
    <cellStyle name="20% - 輔色2 2 29 7 8 2" xfId="26061"/>
    <cellStyle name="20% - 輔色2 2 29 7 9" xfId="20037"/>
    <cellStyle name="20% - 輔色2 2 29 8" xfId="2482"/>
    <cellStyle name="20% - 輔色2 2 29 8 2" xfId="4596"/>
    <cellStyle name="20% - 輔色2 2 29 8 3" xfId="6384"/>
    <cellStyle name="20% - 輔色2 2 29 8 3 2" xfId="13668"/>
    <cellStyle name="20% - 輔色2 2 29 8 3 2 2" xfId="19692"/>
    <cellStyle name="20% - 輔色2 2 29 8 3 2 2 2" xfId="31768"/>
    <cellStyle name="20% - 輔色2 2 29 8 3 2 3" xfId="25744"/>
    <cellStyle name="20% - 輔色2 2 29 8 3 3" xfId="16680"/>
    <cellStyle name="20% - 輔色2 2 29 8 3 3 2" xfId="28756"/>
    <cellStyle name="20% - 輔色2 2 29 8 3 4" xfId="22732"/>
    <cellStyle name="20% - 輔色2 2 29 8 4" xfId="8919"/>
    <cellStyle name="20% - 輔色2 2 29 8 5" xfId="10119"/>
    <cellStyle name="20% - 輔色2 2 29 8 6" xfId="12168"/>
    <cellStyle name="20% - 輔色2 2 29 8 6 2" xfId="18192"/>
    <cellStyle name="20% - 輔色2 2 29 8 6 2 2" xfId="30268"/>
    <cellStyle name="20% - 輔色2 2 29 8 6 3" xfId="24244"/>
    <cellStyle name="20% - 輔色2 2 29 8 7" xfId="15180"/>
    <cellStyle name="20% - 輔色2 2 29 8 7 2" xfId="27256"/>
    <cellStyle name="20% - 輔色2 2 29 8 8" xfId="21232"/>
    <cellStyle name="20% - 輔色2 2 29 9" xfId="2879"/>
    <cellStyle name="20% - 輔色2 2 29 9 2" xfId="4597"/>
    <cellStyle name="20% - 輔色2 2 29 9 3" xfId="10120"/>
    <cellStyle name="20% - 輔色2 2 3" xfId="30"/>
    <cellStyle name="20% - 輔色2 2 3 2" xfId="43"/>
    <cellStyle name="20% - 輔色2 2 3 2 10" xfId="3038"/>
    <cellStyle name="20% - 輔色2 2 3 2 10 2" xfId="4598"/>
    <cellStyle name="20% - 輔色2 2 3 2 10 3" xfId="10123"/>
    <cellStyle name="20% - 輔色2 2 3 2 11" xfId="1872"/>
    <cellStyle name="20% - 輔色2 2 3 2 11 2" xfId="4599"/>
    <cellStyle name="20% - 輔色2 2 3 2 11 3" xfId="5775"/>
    <cellStyle name="20% - 輔色2 2 3 2 11 3 2" xfId="13059"/>
    <cellStyle name="20% - 輔色2 2 3 2 11 3 2 2" xfId="19083"/>
    <cellStyle name="20% - 輔色2 2 3 2 11 3 2 2 2" xfId="31159"/>
    <cellStyle name="20% - 輔色2 2 3 2 11 3 2 3" xfId="25135"/>
    <cellStyle name="20% - 輔色2 2 3 2 11 3 3" xfId="16071"/>
    <cellStyle name="20% - 輔色2 2 3 2 11 3 3 2" xfId="28147"/>
    <cellStyle name="20% - 輔色2 2 3 2 11 3 4" xfId="22123"/>
    <cellStyle name="20% - 輔色2 2 3 2 11 4" xfId="8924"/>
    <cellStyle name="20% - 輔色2 2 3 2 11 5" xfId="10124"/>
    <cellStyle name="20% - 輔色2 2 3 2 11 6" xfId="11559"/>
    <cellStyle name="20% - 輔色2 2 3 2 11 6 2" xfId="17583"/>
    <cellStyle name="20% - 輔色2 2 3 2 11 6 2 2" xfId="29659"/>
    <cellStyle name="20% - 輔色2 2 3 2 11 6 3" xfId="23635"/>
    <cellStyle name="20% - 輔色2 2 3 2 11 7" xfId="14571"/>
    <cellStyle name="20% - 輔色2 2 3 2 11 7 2" xfId="26647"/>
    <cellStyle name="20% - 輔色2 2 3 2 11 8" xfId="20623"/>
    <cellStyle name="20% - 輔色2 2 3 2 12" xfId="4896"/>
    <cellStyle name="20% - 輔色2 2 3 2 12 2" xfId="12180"/>
    <cellStyle name="20% - 輔色2 2 3 2 12 2 2" xfId="18204"/>
    <cellStyle name="20% - 輔色2 2 3 2 12 2 2 2" xfId="30280"/>
    <cellStyle name="20% - 輔色2 2 3 2 12 2 3" xfId="24256"/>
    <cellStyle name="20% - 輔色2 2 3 2 12 3" xfId="15192"/>
    <cellStyle name="20% - 輔色2 2 3 2 12 3 2" xfId="27268"/>
    <cellStyle name="20% - 輔色2 2 3 2 12 4" xfId="21244"/>
    <cellStyle name="20% - 輔色2 2 3 2 13" xfId="10122"/>
    <cellStyle name="20% - 輔色2 2 3 2 14" xfId="10665"/>
    <cellStyle name="20% - 輔色2 2 3 2 14 2" xfId="16698"/>
    <cellStyle name="20% - 輔色2 2 3 2 14 2 2" xfId="28774"/>
    <cellStyle name="20% - 輔色2 2 3 2 14 3" xfId="22750"/>
    <cellStyle name="20% - 輔色2 2 3 2 15" xfId="13692"/>
    <cellStyle name="20% - 輔色2 2 3 2 15 2" xfId="25768"/>
    <cellStyle name="20% - 輔色2 2 3 2 16" xfId="19744"/>
    <cellStyle name="20% - 輔色2 2 3 2 2" xfId="143"/>
    <cellStyle name="20% - 輔色2 2 3 2 2 2" xfId="10125"/>
    <cellStyle name="20% - 輔色2 2 3 2 3" xfId="180"/>
    <cellStyle name="20% - 輔色2 2 3 2 3 10" xfId="10126"/>
    <cellStyle name="20% - 輔色2 2 3 2 3 11" xfId="10756"/>
    <cellStyle name="20% - 輔色2 2 3 2 3 11 2" xfId="16780"/>
    <cellStyle name="20% - 輔色2 2 3 2 3 11 2 2" xfId="28856"/>
    <cellStyle name="20% - 輔色2 2 3 2 3 11 3" xfId="22832"/>
    <cellStyle name="20% - 輔色2 2 3 2 3 12" xfId="13768"/>
    <cellStyle name="20% - 輔色2 2 3 2 3 12 2" xfId="25844"/>
    <cellStyle name="20% - 輔色2 2 3 2 3 13" xfId="19820"/>
    <cellStyle name="20% - 輔色2 2 3 2 3 2" xfId="328"/>
    <cellStyle name="20% - 輔色2 2 3 2 3 2 2" xfId="660"/>
    <cellStyle name="20% - 輔色2 2 3 2 3 2 2 2" xfId="1475"/>
    <cellStyle name="20% - 輔色2 2 3 2 3 2 2 2 2" xfId="10129"/>
    <cellStyle name="20% - 輔色2 2 3 2 3 2 2 3" xfId="10128"/>
    <cellStyle name="20% - 輔色2 2 3 2 3 2 3" xfId="10127"/>
    <cellStyle name="20% - 輔色2 2 3 2 3 3" xfId="431"/>
    <cellStyle name="20% - 輔色2 2 3 2 3 3 10" xfId="10906"/>
    <cellStyle name="20% - 輔色2 2 3 2 3 3 10 2" xfId="16930"/>
    <cellStyle name="20% - 輔色2 2 3 2 3 3 10 2 2" xfId="29006"/>
    <cellStyle name="20% - 輔色2 2 3 2 3 3 10 3" xfId="22982"/>
    <cellStyle name="20% - 輔色2 2 3 2 3 3 11" xfId="13918"/>
    <cellStyle name="20% - 輔色2 2 3 2 3 3 11 2" xfId="25994"/>
    <cellStyle name="20% - 輔色2 2 3 2 3 3 12" xfId="19970"/>
    <cellStyle name="20% - 輔色2 2 3 2 3 3 2" xfId="774"/>
    <cellStyle name="20% - 輔色2 2 3 2 3 3 2 2" xfId="1477"/>
    <cellStyle name="20% - 輔色2 2 3 2 3 3 2 2 2" xfId="10132"/>
    <cellStyle name="20% - 輔色2 2 3 2 3 3 2 3" xfId="10131"/>
    <cellStyle name="20% - 輔色2 2 3 2 3 3 3" xfId="1033"/>
    <cellStyle name="20% - 輔色2 2 3 2 3 3 3 2" xfId="2232"/>
    <cellStyle name="20% - 輔色2 2 3 2 3 3 3 2 2" xfId="4601"/>
    <cellStyle name="20% - 輔色2 2 3 2 3 3 3 2 3" xfId="6134"/>
    <cellStyle name="20% - 輔色2 2 3 2 3 3 3 2 3 2" xfId="13418"/>
    <cellStyle name="20% - 輔色2 2 3 2 3 3 3 2 3 2 2" xfId="19442"/>
    <cellStyle name="20% - 輔色2 2 3 2 3 3 3 2 3 2 2 2" xfId="31518"/>
    <cellStyle name="20% - 輔色2 2 3 2 3 3 3 2 3 2 3" xfId="25494"/>
    <cellStyle name="20% - 輔色2 2 3 2 3 3 3 2 3 3" xfId="16430"/>
    <cellStyle name="20% - 輔色2 2 3 2 3 3 3 2 3 3 2" xfId="28506"/>
    <cellStyle name="20% - 輔色2 2 3 2 3 3 3 2 3 4" xfId="22482"/>
    <cellStyle name="20% - 輔色2 2 3 2 3 3 3 2 4" xfId="8934"/>
    <cellStyle name="20% - 輔色2 2 3 2 3 3 3 2 5" xfId="10134"/>
    <cellStyle name="20% - 輔色2 2 3 2 3 3 3 2 6" xfId="11918"/>
    <cellStyle name="20% - 輔色2 2 3 2 3 3 3 2 6 2" xfId="17942"/>
    <cellStyle name="20% - 輔色2 2 3 2 3 3 3 2 6 2 2" xfId="30018"/>
    <cellStyle name="20% - 輔色2 2 3 2 3 3 3 2 6 3" xfId="23994"/>
    <cellStyle name="20% - 輔色2 2 3 2 3 3 3 2 7" xfId="14930"/>
    <cellStyle name="20% - 輔色2 2 3 2 3 3 3 2 7 2" xfId="27006"/>
    <cellStyle name="20% - 輔色2 2 3 2 3 3 3 2 8" xfId="20982"/>
    <cellStyle name="20% - 輔色2 2 3 2 3 3 3 3" xfId="4600"/>
    <cellStyle name="20% - 輔色2 2 3 2 3 3 3 4" xfId="5422"/>
    <cellStyle name="20% - 輔色2 2 3 2 3 3 3 4 2" xfId="12706"/>
    <cellStyle name="20% - 輔色2 2 3 2 3 3 3 4 2 2" xfId="18730"/>
    <cellStyle name="20% - 輔色2 2 3 2 3 3 3 4 2 2 2" xfId="30806"/>
    <cellStyle name="20% - 輔色2 2 3 2 3 3 3 4 2 3" xfId="24782"/>
    <cellStyle name="20% - 輔色2 2 3 2 3 3 3 4 3" xfId="15718"/>
    <cellStyle name="20% - 輔色2 2 3 2 3 3 3 4 3 2" xfId="27794"/>
    <cellStyle name="20% - 輔色2 2 3 2 3 3 3 4 4" xfId="21770"/>
    <cellStyle name="20% - 輔色2 2 3 2 3 3 3 5" xfId="8933"/>
    <cellStyle name="20% - 輔色2 2 3 2 3 3 3 6" xfId="10133"/>
    <cellStyle name="20% - 輔色2 2 3 2 3 3 3 7" xfId="11206"/>
    <cellStyle name="20% - 輔色2 2 3 2 3 3 3 7 2" xfId="17230"/>
    <cellStyle name="20% - 輔色2 2 3 2 3 3 3 7 2 2" xfId="29306"/>
    <cellStyle name="20% - 輔色2 2 3 2 3 3 3 7 3" xfId="23282"/>
    <cellStyle name="20% - 輔色2 2 3 2 3 3 3 8" xfId="14218"/>
    <cellStyle name="20% - 輔色2 2 3 2 3 3 3 8 2" xfId="26294"/>
    <cellStyle name="20% - 輔色2 2 3 2 3 3 3 9" xfId="20270"/>
    <cellStyle name="20% - 輔色2 2 3 2 3 3 4" xfId="1476"/>
    <cellStyle name="20% - 輔色2 2 3 2 3 3 4 2" xfId="1953"/>
    <cellStyle name="20% - 輔色2 2 3 2 3 3 4 2 2" xfId="4602"/>
    <cellStyle name="20% - 輔色2 2 3 2 3 3 4 2 3" xfId="5855"/>
    <cellStyle name="20% - 輔色2 2 3 2 3 3 4 2 3 2" xfId="13139"/>
    <cellStyle name="20% - 輔色2 2 3 2 3 3 4 2 3 2 2" xfId="19163"/>
    <cellStyle name="20% - 輔色2 2 3 2 3 3 4 2 3 2 2 2" xfId="31239"/>
    <cellStyle name="20% - 輔色2 2 3 2 3 3 4 2 3 2 3" xfId="25215"/>
    <cellStyle name="20% - 輔色2 2 3 2 3 3 4 2 3 3" xfId="16151"/>
    <cellStyle name="20% - 輔色2 2 3 2 3 3 4 2 3 3 2" xfId="28227"/>
    <cellStyle name="20% - 輔色2 2 3 2 3 3 4 2 3 4" xfId="22203"/>
    <cellStyle name="20% - 輔色2 2 3 2 3 3 4 2 4" xfId="8936"/>
    <cellStyle name="20% - 輔色2 2 3 2 3 3 4 2 5" xfId="10136"/>
    <cellStyle name="20% - 輔色2 2 3 2 3 3 4 2 6" xfId="11639"/>
    <cellStyle name="20% - 輔色2 2 3 2 3 3 4 2 6 2" xfId="17663"/>
    <cellStyle name="20% - 輔色2 2 3 2 3 3 4 2 6 2 2" xfId="29739"/>
    <cellStyle name="20% - 輔色2 2 3 2 3 3 4 2 6 3" xfId="23715"/>
    <cellStyle name="20% - 輔色2 2 3 2 3 3 4 2 7" xfId="14651"/>
    <cellStyle name="20% - 輔色2 2 3 2 3 3 4 2 7 2" xfId="26727"/>
    <cellStyle name="20% - 輔色2 2 3 2 3 3 4 2 8" xfId="20703"/>
    <cellStyle name="20% - 輔色2 2 3 2 3 3 4 3" xfId="10135"/>
    <cellStyle name="20% - 輔色2 2 3 2 3 3 5" xfId="2892"/>
    <cellStyle name="20% - 輔色2 2 3 2 3 3 5 2" xfId="4603"/>
    <cellStyle name="20% - 輔色2 2 3 2 3 3 5 3" xfId="10137"/>
    <cellStyle name="20% - 輔色2 2 3 2 3 3 6" xfId="3040"/>
    <cellStyle name="20% - 輔色2 2 3 2 3 3 6 2" xfId="4604"/>
    <cellStyle name="20% - 輔色2 2 3 2 3 3 6 3" xfId="10138"/>
    <cellStyle name="20% - 輔色2 2 3 2 3 3 7" xfId="1646"/>
    <cellStyle name="20% - 輔色2 2 3 2 3 3 7 2" xfId="4605"/>
    <cellStyle name="20% - 輔色2 2 3 2 3 3 7 3" xfId="5549"/>
    <cellStyle name="20% - 輔色2 2 3 2 3 3 7 3 2" xfId="12833"/>
    <cellStyle name="20% - 輔色2 2 3 2 3 3 7 3 2 2" xfId="18857"/>
    <cellStyle name="20% - 輔色2 2 3 2 3 3 7 3 2 2 2" xfId="30933"/>
    <cellStyle name="20% - 輔色2 2 3 2 3 3 7 3 2 3" xfId="24909"/>
    <cellStyle name="20% - 輔色2 2 3 2 3 3 7 3 3" xfId="15845"/>
    <cellStyle name="20% - 輔色2 2 3 2 3 3 7 3 3 2" xfId="27921"/>
    <cellStyle name="20% - 輔色2 2 3 2 3 3 7 3 4" xfId="21897"/>
    <cellStyle name="20% - 輔色2 2 3 2 3 3 7 4" xfId="8939"/>
    <cellStyle name="20% - 輔色2 2 3 2 3 3 7 5" xfId="10139"/>
    <cellStyle name="20% - 輔色2 2 3 2 3 3 7 6" xfId="11333"/>
    <cellStyle name="20% - 輔色2 2 3 2 3 3 7 6 2" xfId="17357"/>
    <cellStyle name="20% - 輔色2 2 3 2 3 3 7 6 2 2" xfId="29433"/>
    <cellStyle name="20% - 輔色2 2 3 2 3 3 7 6 3" xfId="23409"/>
    <cellStyle name="20% - 輔色2 2 3 2 3 3 7 7" xfId="14345"/>
    <cellStyle name="20% - 輔色2 2 3 2 3 3 7 7 2" xfId="26421"/>
    <cellStyle name="20% - 輔色2 2 3 2 3 3 7 8" xfId="20397"/>
    <cellStyle name="20% - 輔色2 2 3 2 3 3 8" xfId="5122"/>
    <cellStyle name="20% - 輔色2 2 3 2 3 3 8 2" xfId="12406"/>
    <cellStyle name="20% - 輔色2 2 3 2 3 3 8 2 2" xfId="18430"/>
    <cellStyle name="20% - 輔色2 2 3 2 3 3 8 2 2 2" xfId="30506"/>
    <cellStyle name="20% - 輔色2 2 3 2 3 3 8 2 3" xfId="24482"/>
    <cellStyle name="20% - 輔色2 2 3 2 3 3 8 3" xfId="15418"/>
    <cellStyle name="20% - 輔色2 2 3 2 3 3 8 3 2" xfId="27494"/>
    <cellStyle name="20% - 輔色2 2 3 2 3 3 8 4" xfId="21470"/>
    <cellStyle name="20% - 輔色2 2 3 2 3 3 9" xfId="10130"/>
    <cellStyle name="20% - 輔色2 2 3 2 3 4" xfId="883"/>
    <cellStyle name="20% - 輔色2 2 3 2 3 4 2" xfId="2019"/>
    <cellStyle name="20% - 輔色2 2 3 2 3 4 2 2" xfId="4607"/>
    <cellStyle name="20% - 輔色2 2 3 2 3 4 2 3" xfId="5921"/>
    <cellStyle name="20% - 輔色2 2 3 2 3 4 2 3 2" xfId="13205"/>
    <cellStyle name="20% - 輔色2 2 3 2 3 4 2 3 2 2" xfId="19229"/>
    <cellStyle name="20% - 輔色2 2 3 2 3 4 2 3 2 2 2" xfId="31305"/>
    <cellStyle name="20% - 輔色2 2 3 2 3 4 2 3 2 3" xfId="25281"/>
    <cellStyle name="20% - 輔色2 2 3 2 3 4 2 3 3" xfId="16217"/>
    <cellStyle name="20% - 輔色2 2 3 2 3 4 2 3 3 2" xfId="28293"/>
    <cellStyle name="20% - 輔色2 2 3 2 3 4 2 3 4" xfId="22269"/>
    <cellStyle name="20% - 輔色2 2 3 2 3 4 2 4" xfId="8941"/>
    <cellStyle name="20% - 輔色2 2 3 2 3 4 2 5" xfId="10141"/>
    <cellStyle name="20% - 輔色2 2 3 2 3 4 2 6" xfId="11705"/>
    <cellStyle name="20% - 輔色2 2 3 2 3 4 2 6 2" xfId="17729"/>
    <cellStyle name="20% - 輔色2 2 3 2 3 4 2 6 2 2" xfId="29805"/>
    <cellStyle name="20% - 輔色2 2 3 2 3 4 2 6 3" xfId="23781"/>
    <cellStyle name="20% - 輔色2 2 3 2 3 4 2 7" xfId="14717"/>
    <cellStyle name="20% - 輔色2 2 3 2 3 4 2 7 2" xfId="26793"/>
    <cellStyle name="20% - 輔色2 2 3 2 3 4 2 8" xfId="20769"/>
    <cellStyle name="20% - 輔色2 2 3 2 3 4 3" xfId="4606"/>
    <cellStyle name="20% - 輔色2 2 3 2 3 4 4" xfId="5272"/>
    <cellStyle name="20% - 輔色2 2 3 2 3 4 4 2" xfId="12556"/>
    <cellStyle name="20% - 輔色2 2 3 2 3 4 4 2 2" xfId="18580"/>
    <cellStyle name="20% - 輔色2 2 3 2 3 4 4 2 2 2" xfId="30656"/>
    <cellStyle name="20% - 輔色2 2 3 2 3 4 4 2 3" xfId="24632"/>
    <cellStyle name="20% - 輔色2 2 3 2 3 4 4 3" xfId="15568"/>
    <cellStyle name="20% - 輔色2 2 3 2 3 4 4 3 2" xfId="27644"/>
    <cellStyle name="20% - 輔色2 2 3 2 3 4 4 4" xfId="21620"/>
    <cellStyle name="20% - 輔色2 2 3 2 3 4 5" xfId="8940"/>
    <cellStyle name="20% - 輔色2 2 3 2 3 4 6" xfId="10140"/>
    <cellStyle name="20% - 輔色2 2 3 2 3 4 7" xfId="11056"/>
    <cellStyle name="20% - 輔色2 2 3 2 3 4 7 2" xfId="17080"/>
    <cellStyle name="20% - 輔色2 2 3 2 3 4 7 2 2" xfId="29156"/>
    <cellStyle name="20% - 輔色2 2 3 2 3 4 7 3" xfId="23132"/>
    <cellStyle name="20% - 輔色2 2 3 2 3 4 8" xfId="14068"/>
    <cellStyle name="20% - 輔色2 2 3 2 3 4 8 2" xfId="26144"/>
    <cellStyle name="20% - 輔色2 2 3 2 3 4 9" xfId="20120"/>
    <cellStyle name="20% - 輔色2 2 3 2 3 5" xfId="2459"/>
    <cellStyle name="20% - 輔色2 2 3 2 3 5 2" xfId="4608"/>
    <cellStyle name="20% - 輔色2 2 3 2 3 5 3" xfId="6361"/>
    <cellStyle name="20% - 輔色2 2 3 2 3 5 3 2" xfId="13645"/>
    <cellStyle name="20% - 輔色2 2 3 2 3 5 3 2 2" xfId="19669"/>
    <cellStyle name="20% - 輔色2 2 3 2 3 5 3 2 2 2" xfId="31745"/>
    <cellStyle name="20% - 輔色2 2 3 2 3 5 3 2 3" xfId="25721"/>
    <cellStyle name="20% - 輔色2 2 3 2 3 5 3 3" xfId="16657"/>
    <cellStyle name="20% - 輔色2 2 3 2 3 5 3 3 2" xfId="28733"/>
    <cellStyle name="20% - 輔色2 2 3 2 3 5 3 4" xfId="22709"/>
    <cellStyle name="20% - 輔色2 2 3 2 3 5 4" xfId="8942"/>
    <cellStyle name="20% - 輔色2 2 3 2 3 5 5" xfId="10142"/>
    <cellStyle name="20% - 輔色2 2 3 2 3 5 6" xfId="12145"/>
    <cellStyle name="20% - 輔色2 2 3 2 3 5 6 2" xfId="18169"/>
    <cellStyle name="20% - 輔色2 2 3 2 3 5 6 2 2" xfId="30245"/>
    <cellStyle name="20% - 輔色2 2 3 2 3 5 6 3" xfId="24221"/>
    <cellStyle name="20% - 輔色2 2 3 2 3 5 7" xfId="15157"/>
    <cellStyle name="20% - 輔色2 2 3 2 3 5 7 2" xfId="27233"/>
    <cellStyle name="20% - 輔色2 2 3 2 3 5 8" xfId="21209"/>
    <cellStyle name="20% - 輔色2 2 3 2 3 6" xfId="2890"/>
    <cellStyle name="20% - 輔色2 2 3 2 3 6 2" xfId="4609"/>
    <cellStyle name="20% - 輔色2 2 3 2 3 6 3" xfId="10143"/>
    <cellStyle name="20% - 輔色2 2 3 2 3 7" xfId="3039"/>
    <cellStyle name="20% - 輔色2 2 3 2 3 7 2" xfId="4610"/>
    <cellStyle name="20% - 輔色2 2 3 2 3 7 3" xfId="10144"/>
    <cellStyle name="20% - 輔色2 2 3 2 3 8" xfId="1796"/>
    <cellStyle name="20% - 輔色2 2 3 2 3 8 2" xfId="4611"/>
    <cellStyle name="20% - 輔色2 2 3 2 3 8 3" xfId="5699"/>
    <cellStyle name="20% - 輔色2 2 3 2 3 8 3 2" xfId="12983"/>
    <cellStyle name="20% - 輔色2 2 3 2 3 8 3 2 2" xfId="19007"/>
    <cellStyle name="20% - 輔色2 2 3 2 3 8 3 2 2 2" xfId="31083"/>
    <cellStyle name="20% - 輔色2 2 3 2 3 8 3 2 3" xfId="25059"/>
    <cellStyle name="20% - 輔色2 2 3 2 3 8 3 3" xfId="15995"/>
    <cellStyle name="20% - 輔色2 2 3 2 3 8 3 3 2" xfId="28071"/>
    <cellStyle name="20% - 輔色2 2 3 2 3 8 3 4" xfId="22047"/>
    <cellStyle name="20% - 輔色2 2 3 2 3 8 4" xfId="8945"/>
    <cellStyle name="20% - 輔色2 2 3 2 3 8 5" xfId="10145"/>
    <cellStyle name="20% - 輔色2 2 3 2 3 8 6" xfId="11483"/>
    <cellStyle name="20% - 輔色2 2 3 2 3 8 6 2" xfId="17507"/>
    <cellStyle name="20% - 輔色2 2 3 2 3 8 6 2 2" xfId="29583"/>
    <cellStyle name="20% - 輔色2 2 3 2 3 8 6 3" xfId="23559"/>
    <cellStyle name="20% - 輔色2 2 3 2 3 8 7" xfId="14495"/>
    <cellStyle name="20% - 輔色2 2 3 2 3 8 7 2" xfId="26571"/>
    <cellStyle name="20% - 輔色2 2 3 2 3 8 8" xfId="20547"/>
    <cellStyle name="20% - 輔色2 2 3 2 3 9" xfId="4972"/>
    <cellStyle name="20% - 輔色2 2 3 2 3 9 2" xfId="12256"/>
    <cellStyle name="20% - 輔色2 2 3 2 3 9 2 2" xfId="18280"/>
    <cellStyle name="20% - 輔色2 2 3 2 3 9 2 2 2" xfId="30356"/>
    <cellStyle name="20% - 輔色2 2 3 2 3 9 2 3" xfId="24332"/>
    <cellStyle name="20% - 輔色2 2 3 2 3 9 3" xfId="15268"/>
    <cellStyle name="20% - 輔色2 2 3 2 3 9 3 2" xfId="27344"/>
    <cellStyle name="20% - 輔色2 2 3 2 3 9 4" xfId="21320"/>
    <cellStyle name="20% - 輔色2 2 3 2 4" xfId="205"/>
    <cellStyle name="20% - 輔色2 2 3 2 4 10" xfId="10146"/>
    <cellStyle name="20% - 輔色2 2 3 2 4 11" xfId="10781"/>
    <cellStyle name="20% - 輔色2 2 3 2 4 11 2" xfId="16805"/>
    <cellStyle name="20% - 輔色2 2 3 2 4 11 2 2" xfId="28881"/>
    <cellStyle name="20% - 輔色2 2 3 2 4 11 3" xfId="22857"/>
    <cellStyle name="20% - 輔色2 2 3 2 4 12" xfId="13793"/>
    <cellStyle name="20% - 輔色2 2 3 2 4 12 2" xfId="25869"/>
    <cellStyle name="20% - 輔色2 2 3 2 4 13" xfId="19845"/>
    <cellStyle name="20% - 輔色2 2 3 2 4 2" xfId="329"/>
    <cellStyle name="20% - 輔色2 2 3 2 4 2 2" xfId="661"/>
    <cellStyle name="20% - 輔色2 2 3 2 4 2 2 2" xfId="1478"/>
    <cellStyle name="20% - 輔色2 2 3 2 4 2 2 2 2" xfId="10149"/>
    <cellStyle name="20% - 輔色2 2 3 2 4 2 2 3" xfId="10148"/>
    <cellStyle name="20% - 輔色2 2 3 2 4 2 3" xfId="10147"/>
    <cellStyle name="20% - 輔色2 2 3 2 4 3" xfId="456"/>
    <cellStyle name="20% - 輔色2 2 3 2 4 3 10" xfId="10931"/>
    <cellStyle name="20% - 輔色2 2 3 2 4 3 10 2" xfId="16955"/>
    <cellStyle name="20% - 輔色2 2 3 2 4 3 10 2 2" xfId="29031"/>
    <cellStyle name="20% - 輔色2 2 3 2 4 3 10 3" xfId="23007"/>
    <cellStyle name="20% - 輔色2 2 3 2 4 3 11" xfId="13943"/>
    <cellStyle name="20% - 輔色2 2 3 2 4 3 11 2" xfId="26019"/>
    <cellStyle name="20% - 輔色2 2 3 2 4 3 12" xfId="19995"/>
    <cellStyle name="20% - 輔色2 2 3 2 4 3 2" xfId="775"/>
    <cellStyle name="20% - 輔色2 2 3 2 4 3 2 2" xfId="1480"/>
    <cellStyle name="20% - 輔色2 2 3 2 4 3 2 2 2" xfId="10152"/>
    <cellStyle name="20% - 輔色2 2 3 2 4 3 2 3" xfId="10151"/>
    <cellStyle name="20% - 輔色2 2 3 2 4 3 3" xfId="1058"/>
    <cellStyle name="20% - 輔色2 2 3 2 4 3 3 2" xfId="2257"/>
    <cellStyle name="20% - 輔色2 2 3 2 4 3 3 2 2" xfId="4613"/>
    <cellStyle name="20% - 輔色2 2 3 2 4 3 3 2 3" xfId="6159"/>
    <cellStyle name="20% - 輔色2 2 3 2 4 3 3 2 3 2" xfId="13443"/>
    <cellStyle name="20% - 輔色2 2 3 2 4 3 3 2 3 2 2" xfId="19467"/>
    <cellStyle name="20% - 輔色2 2 3 2 4 3 3 2 3 2 2 2" xfId="31543"/>
    <cellStyle name="20% - 輔色2 2 3 2 4 3 3 2 3 2 3" xfId="25519"/>
    <cellStyle name="20% - 輔色2 2 3 2 4 3 3 2 3 3" xfId="16455"/>
    <cellStyle name="20% - 輔色2 2 3 2 4 3 3 2 3 3 2" xfId="28531"/>
    <cellStyle name="20% - 輔色2 2 3 2 4 3 3 2 3 4" xfId="22507"/>
    <cellStyle name="20% - 輔色2 2 3 2 4 3 3 2 4" xfId="8954"/>
    <cellStyle name="20% - 輔色2 2 3 2 4 3 3 2 5" xfId="10154"/>
    <cellStyle name="20% - 輔色2 2 3 2 4 3 3 2 6" xfId="11943"/>
    <cellStyle name="20% - 輔色2 2 3 2 4 3 3 2 6 2" xfId="17967"/>
    <cellStyle name="20% - 輔色2 2 3 2 4 3 3 2 6 2 2" xfId="30043"/>
    <cellStyle name="20% - 輔色2 2 3 2 4 3 3 2 6 3" xfId="24019"/>
    <cellStyle name="20% - 輔色2 2 3 2 4 3 3 2 7" xfId="14955"/>
    <cellStyle name="20% - 輔色2 2 3 2 4 3 3 2 7 2" xfId="27031"/>
    <cellStyle name="20% - 輔色2 2 3 2 4 3 3 2 8" xfId="21007"/>
    <cellStyle name="20% - 輔色2 2 3 2 4 3 3 3" xfId="4612"/>
    <cellStyle name="20% - 輔色2 2 3 2 4 3 3 4" xfId="5447"/>
    <cellStyle name="20% - 輔色2 2 3 2 4 3 3 4 2" xfId="12731"/>
    <cellStyle name="20% - 輔色2 2 3 2 4 3 3 4 2 2" xfId="18755"/>
    <cellStyle name="20% - 輔色2 2 3 2 4 3 3 4 2 2 2" xfId="30831"/>
    <cellStyle name="20% - 輔色2 2 3 2 4 3 3 4 2 3" xfId="24807"/>
    <cellStyle name="20% - 輔色2 2 3 2 4 3 3 4 3" xfId="15743"/>
    <cellStyle name="20% - 輔色2 2 3 2 4 3 3 4 3 2" xfId="27819"/>
    <cellStyle name="20% - 輔色2 2 3 2 4 3 3 4 4" xfId="21795"/>
    <cellStyle name="20% - 輔色2 2 3 2 4 3 3 5" xfId="8953"/>
    <cellStyle name="20% - 輔色2 2 3 2 4 3 3 6" xfId="10153"/>
    <cellStyle name="20% - 輔色2 2 3 2 4 3 3 7" xfId="11231"/>
    <cellStyle name="20% - 輔色2 2 3 2 4 3 3 7 2" xfId="17255"/>
    <cellStyle name="20% - 輔色2 2 3 2 4 3 3 7 2 2" xfId="29331"/>
    <cellStyle name="20% - 輔色2 2 3 2 4 3 3 7 3" xfId="23307"/>
    <cellStyle name="20% - 輔色2 2 3 2 4 3 3 8" xfId="14243"/>
    <cellStyle name="20% - 輔色2 2 3 2 4 3 3 8 2" xfId="26319"/>
    <cellStyle name="20% - 輔色2 2 3 2 4 3 3 9" xfId="20295"/>
    <cellStyle name="20% - 輔色2 2 3 2 4 3 4" xfId="1479"/>
    <cellStyle name="20% - 輔色2 2 3 2 4 3 4 2" xfId="2422"/>
    <cellStyle name="20% - 輔色2 2 3 2 4 3 4 2 2" xfId="4614"/>
    <cellStyle name="20% - 輔色2 2 3 2 4 3 4 2 3" xfId="6324"/>
    <cellStyle name="20% - 輔色2 2 3 2 4 3 4 2 3 2" xfId="13608"/>
    <cellStyle name="20% - 輔色2 2 3 2 4 3 4 2 3 2 2" xfId="19632"/>
    <cellStyle name="20% - 輔色2 2 3 2 4 3 4 2 3 2 2 2" xfId="31708"/>
    <cellStyle name="20% - 輔色2 2 3 2 4 3 4 2 3 2 3" xfId="25684"/>
    <cellStyle name="20% - 輔色2 2 3 2 4 3 4 2 3 3" xfId="16620"/>
    <cellStyle name="20% - 輔色2 2 3 2 4 3 4 2 3 3 2" xfId="28696"/>
    <cellStyle name="20% - 輔色2 2 3 2 4 3 4 2 3 4" xfId="22672"/>
    <cellStyle name="20% - 輔色2 2 3 2 4 3 4 2 4" xfId="8956"/>
    <cellStyle name="20% - 輔色2 2 3 2 4 3 4 2 5" xfId="10156"/>
    <cellStyle name="20% - 輔色2 2 3 2 4 3 4 2 6" xfId="12108"/>
    <cellStyle name="20% - 輔色2 2 3 2 4 3 4 2 6 2" xfId="18132"/>
    <cellStyle name="20% - 輔色2 2 3 2 4 3 4 2 6 2 2" xfId="30208"/>
    <cellStyle name="20% - 輔色2 2 3 2 4 3 4 2 6 3" xfId="24184"/>
    <cellStyle name="20% - 輔色2 2 3 2 4 3 4 2 7" xfId="15120"/>
    <cellStyle name="20% - 輔色2 2 3 2 4 3 4 2 7 2" xfId="27196"/>
    <cellStyle name="20% - 輔色2 2 3 2 4 3 4 2 8" xfId="21172"/>
    <cellStyle name="20% - 輔色2 2 3 2 4 3 4 3" xfId="10155"/>
    <cellStyle name="20% - 輔色2 2 3 2 4 3 5" xfId="2895"/>
    <cellStyle name="20% - 輔色2 2 3 2 4 3 5 2" xfId="4615"/>
    <cellStyle name="20% - 輔色2 2 3 2 4 3 5 3" xfId="10157"/>
    <cellStyle name="20% - 輔色2 2 3 2 4 3 6" xfId="3042"/>
    <cellStyle name="20% - 輔色2 2 3 2 4 3 6 2" xfId="4616"/>
    <cellStyle name="20% - 輔色2 2 3 2 4 3 6 3" xfId="10158"/>
    <cellStyle name="20% - 輔色2 2 3 2 4 3 7" xfId="1621"/>
    <cellStyle name="20% - 輔色2 2 3 2 4 3 7 2" xfId="4617"/>
    <cellStyle name="20% - 輔色2 2 3 2 4 3 7 3" xfId="5524"/>
    <cellStyle name="20% - 輔色2 2 3 2 4 3 7 3 2" xfId="12808"/>
    <cellStyle name="20% - 輔色2 2 3 2 4 3 7 3 2 2" xfId="18832"/>
    <cellStyle name="20% - 輔色2 2 3 2 4 3 7 3 2 2 2" xfId="30908"/>
    <cellStyle name="20% - 輔色2 2 3 2 4 3 7 3 2 3" xfId="24884"/>
    <cellStyle name="20% - 輔色2 2 3 2 4 3 7 3 3" xfId="15820"/>
    <cellStyle name="20% - 輔色2 2 3 2 4 3 7 3 3 2" xfId="27896"/>
    <cellStyle name="20% - 輔色2 2 3 2 4 3 7 3 4" xfId="21872"/>
    <cellStyle name="20% - 輔色2 2 3 2 4 3 7 4" xfId="8959"/>
    <cellStyle name="20% - 輔色2 2 3 2 4 3 7 5" xfId="10159"/>
    <cellStyle name="20% - 輔色2 2 3 2 4 3 7 6" xfId="11308"/>
    <cellStyle name="20% - 輔色2 2 3 2 4 3 7 6 2" xfId="17332"/>
    <cellStyle name="20% - 輔色2 2 3 2 4 3 7 6 2 2" xfId="29408"/>
    <cellStyle name="20% - 輔色2 2 3 2 4 3 7 6 3" xfId="23384"/>
    <cellStyle name="20% - 輔色2 2 3 2 4 3 7 7" xfId="14320"/>
    <cellStyle name="20% - 輔色2 2 3 2 4 3 7 7 2" xfId="26396"/>
    <cellStyle name="20% - 輔色2 2 3 2 4 3 7 8" xfId="20372"/>
    <cellStyle name="20% - 輔色2 2 3 2 4 3 8" xfId="5147"/>
    <cellStyle name="20% - 輔色2 2 3 2 4 3 8 2" xfId="12431"/>
    <cellStyle name="20% - 輔色2 2 3 2 4 3 8 2 2" xfId="18455"/>
    <cellStyle name="20% - 輔色2 2 3 2 4 3 8 2 2 2" xfId="30531"/>
    <cellStyle name="20% - 輔色2 2 3 2 4 3 8 2 3" xfId="24507"/>
    <cellStyle name="20% - 輔色2 2 3 2 4 3 8 3" xfId="15443"/>
    <cellStyle name="20% - 輔色2 2 3 2 4 3 8 3 2" xfId="27519"/>
    <cellStyle name="20% - 輔色2 2 3 2 4 3 8 4" xfId="21495"/>
    <cellStyle name="20% - 輔色2 2 3 2 4 3 9" xfId="10150"/>
    <cellStyle name="20% - 輔色2 2 3 2 4 4" xfId="908"/>
    <cellStyle name="20% - 輔色2 2 3 2 4 4 2" xfId="2044"/>
    <cellStyle name="20% - 輔色2 2 3 2 4 4 2 2" xfId="4619"/>
    <cellStyle name="20% - 輔色2 2 3 2 4 4 2 3" xfId="5946"/>
    <cellStyle name="20% - 輔色2 2 3 2 4 4 2 3 2" xfId="13230"/>
    <cellStyle name="20% - 輔色2 2 3 2 4 4 2 3 2 2" xfId="19254"/>
    <cellStyle name="20% - 輔色2 2 3 2 4 4 2 3 2 2 2" xfId="31330"/>
    <cellStyle name="20% - 輔色2 2 3 2 4 4 2 3 2 3" xfId="25306"/>
    <cellStyle name="20% - 輔色2 2 3 2 4 4 2 3 3" xfId="16242"/>
    <cellStyle name="20% - 輔色2 2 3 2 4 4 2 3 3 2" xfId="28318"/>
    <cellStyle name="20% - 輔色2 2 3 2 4 4 2 3 4" xfId="22294"/>
    <cellStyle name="20% - 輔色2 2 3 2 4 4 2 4" xfId="8961"/>
    <cellStyle name="20% - 輔色2 2 3 2 4 4 2 5" xfId="10161"/>
    <cellStyle name="20% - 輔色2 2 3 2 4 4 2 6" xfId="11730"/>
    <cellStyle name="20% - 輔色2 2 3 2 4 4 2 6 2" xfId="17754"/>
    <cellStyle name="20% - 輔色2 2 3 2 4 4 2 6 2 2" xfId="29830"/>
    <cellStyle name="20% - 輔色2 2 3 2 4 4 2 6 3" xfId="23806"/>
    <cellStyle name="20% - 輔色2 2 3 2 4 4 2 7" xfId="14742"/>
    <cellStyle name="20% - 輔色2 2 3 2 4 4 2 7 2" xfId="26818"/>
    <cellStyle name="20% - 輔色2 2 3 2 4 4 2 8" xfId="20794"/>
    <cellStyle name="20% - 輔色2 2 3 2 4 4 3" xfId="4618"/>
    <cellStyle name="20% - 輔色2 2 3 2 4 4 4" xfId="5297"/>
    <cellStyle name="20% - 輔色2 2 3 2 4 4 4 2" xfId="12581"/>
    <cellStyle name="20% - 輔色2 2 3 2 4 4 4 2 2" xfId="18605"/>
    <cellStyle name="20% - 輔色2 2 3 2 4 4 4 2 2 2" xfId="30681"/>
    <cellStyle name="20% - 輔色2 2 3 2 4 4 4 2 3" xfId="24657"/>
    <cellStyle name="20% - 輔色2 2 3 2 4 4 4 3" xfId="15593"/>
    <cellStyle name="20% - 輔色2 2 3 2 4 4 4 3 2" xfId="27669"/>
    <cellStyle name="20% - 輔色2 2 3 2 4 4 4 4" xfId="21645"/>
    <cellStyle name="20% - 輔色2 2 3 2 4 4 5" xfId="8960"/>
    <cellStyle name="20% - 輔色2 2 3 2 4 4 6" xfId="10160"/>
    <cellStyle name="20% - 輔色2 2 3 2 4 4 7" xfId="11081"/>
    <cellStyle name="20% - 輔色2 2 3 2 4 4 7 2" xfId="17105"/>
    <cellStyle name="20% - 輔色2 2 3 2 4 4 7 2 2" xfId="29181"/>
    <cellStyle name="20% - 輔色2 2 3 2 4 4 7 3" xfId="23157"/>
    <cellStyle name="20% - 輔色2 2 3 2 4 4 8" xfId="14093"/>
    <cellStyle name="20% - 輔色2 2 3 2 4 4 8 2" xfId="26169"/>
    <cellStyle name="20% - 輔色2 2 3 2 4 4 9" xfId="20145"/>
    <cellStyle name="20% - 輔色2 2 3 2 4 5" xfId="2448"/>
    <cellStyle name="20% - 輔色2 2 3 2 4 5 2" xfId="4620"/>
    <cellStyle name="20% - 輔色2 2 3 2 4 5 3" xfId="6350"/>
    <cellStyle name="20% - 輔色2 2 3 2 4 5 3 2" xfId="13634"/>
    <cellStyle name="20% - 輔色2 2 3 2 4 5 3 2 2" xfId="19658"/>
    <cellStyle name="20% - 輔色2 2 3 2 4 5 3 2 2 2" xfId="31734"/>
    <cellStyle name="20% - 輔色2 2 3 2 4 5 3 2 3" xfId="25710"/>
    <cellStyle name="20% - 輔色2 2 3 2 4 5 3 3" xfId="16646"/>
    <cellStyle name="20% - 輔色2 2 3 2 4 5 3 3 2" xfId="28722"/>
    <cellStyle name="20% - 輔色2 2 3 2 4 5 3 4" xfId="22698"/>
    <cellStyle name="20% - 輔色2 2 3 2 4 5 4" xfId="8962"/>
    <cellStyle name="20% - 輔色2 2 3 2 4 5 5" xfId="10162"/>
    <cellStyle name="20% - 輔色2 2 3 2 4 5 6" xfId="12134"/>
    <cellStyle name="20% - 輔色2 2 3 2 4 5 6 2" xfId="18158"/>
    <cellStyle name="20% - 輔色2 2 3 2 4 5 6 2 2" xfId="30234"/>
    <cellStyle name="20% - 輔色2 2 3 2 4 5 6 3" xfId="24210"/>
    <cellStyle name="20% - 輔色2 2 3 2 4 5 7" xfId="15146"/>
    <cellStyle name="20% - 輔色2 2 3 2 4 5 7 2" xfId="27222"/>
    <cellStyle name="20% - 輔色2 2 3 2 4 5 8" xfId="21198"/>
    <cellStyle name="20% - 輔色2 2 3 2 4 6" xfId="2893"/>
    <cellStyle name="20% - 輔色2 2 3 2 4 6 2" xfId="4621"/>
    <cellStyle name="20% - 輔色2 2 3 2 4 6 3" xfId="10163"/>
    <cellStyle name="20% - 輔色2 2 3 2 4 7" xfId="3041"/>
    <cellStyle name="20% - 輔色2 2 3 2 4 7 2" xfId="4622"/>
    <cellStyle name="20% - 輔色2 2 3 2 4 7 3" xfId="10164"/>
    <cellStyle name="20% - 輔色2 2 3 2 4 8" xfId="1771"/>
    <cellStyle name="20% - 輔色2 2 3 2 4 8 2" xfId="4623"/>
    <cellStyle name="20% - 輔色2 2 3 2 4 8 3" xfId="5674"/>
    <cellStyle name="20% - 輔色2 2 3 2 4 8 3 2" xfId="12958"/>
    <cellStyle name="20% - 輔色2 2 3 2 4 8 3 2 2" xfId="18982"/>
    <cellStyle name="20% - 輔色2 2 3 2 4 8 3 2 2 2" xfId="31058"/>
    <cellStyle name="20% - 輔色2 2 3 2 4 8 3 2 3" xfId="25034"/>
    <cellStyle name="20% - 輔色2 2 3 2 4 8 3 3" xfId="15970"/>
    <cellStyle name="20% - 輔色2 2 3 2 4 8 3 3 2" xfId="28046"/>
    <cellStyle name="20% - 輔色2 2 3 2 4 8 3 4" xfId="22022"/>
    <cellStyle name="20% - 輔色2 2 3 2 4 8 4" xfId="8965"/>
    <cellStyle name="20% - 輔色2 2 3 2 4 8 5" xfId="10165"/>
    <cellStyle name="20% - 輔色2 2 3 2 4 8 6" xfId="11458"/>
    <cellStyle name="20% - 輔色2 2 3 2 4 8 6 2" xfId="17482"/>
    <cellStyle name="20% - 輔色2 2 3 2 4 8 6 2 2" xfId="29558"/>
    <cellStyle name="20% - 輔色2 2 3 2 4 8 6 3" xfId="23534"/>
    <cellStyle name="20% - 輔色2 2 3 2 4 8 7" xfId="14470"/>
    <cellStyle name="20% - 輔色2 2 3 2 4 8 7 2" xfId="26546"/>
    <cellStyle name="20% - 輔色2 2 3 2 4 8 8" xfId="20522"/>
    <cellStyle name="20% - 輔色2 2 3 2 4 9" xfId="4997"/>
    <cellStyle name="20% - 輔色2 2 3 2 4 9 2" xfId="12281"/>
    <cellStyle name="20% - 輔色2 2 3 2 4 9 2 2" xfId="18305"/>
    <cellStyle name="20% - 輔色2 2 3 2 4 9 2 2 2" xfId="30381"/>
    <cellStyle name="20% - 輔色2 2 3 2 4 9 2 3" xfId="24357"/>
    <cellStyle name="20% - 輔色2 2 3 2 4 9 3" xfId="15293"/>
    <cellStyle name="20% - 輔色2 2 3 2 4 9 3 2" xfId="27369"/>
    <cellStyle name="20% - 輔色2 2 3 2 4 9 4" xfId="21345"/>
    <cellStyle name="20% - 輔色2 2 3 2 5" xfId="355"/>
    <cellStyle name="20% - 輔色2 2 3 2 5 10" xfId="10830"/>
    <cellStyle name="20% - 輔色2 2 3 2 5 10 2" xfId="16854"/>
    <cellStyle name="20% - 輔色2 2 3 2 5 10 2 2" xfId="28930"/>
    <cellStyle name="20% - 輔色2 2 3 2 5 10 3" xfId="22906"/>
    <cellStyle name="20% - 輔色2 2 3 2 5 11" xfId="13842"/>
    <cellStyle name="20% - 輔色2 2 3 2 5 11 2" xfId="25918"/>
    <cellStyle name="20% - 輔色2 2 3 2 5 12" xfId="19894"/>
    <cellStyle name="20% - 輔色2 2 3 2 5 2" xfId="659"/>
    <cellStyle name="20% - 輔色2 2 3 2 5 2 2" xfId="1482"/>
    <cellStyle name="20% - 輔色2 2 3 2 5 2 2 2" xfId="10168"/>
    <cellStyle name="20% - 輔色2 2 3 2 5 2 3" xfId="10167"/>
    <cellStyle name="20% - 輔色2 2 3 2 5 3" xfId="957"/>
    <cellStyle name="20% - 輔色2 2 3 2 5 3 2" xfId="2156"/>
    <cellStyle name="20% - 輔色2 2 3 2 5 3 2 2" xfId="4625"/>
    <cellStyle name="20% - 輔色2 2 3 2 5 3 2 3" xfId="6058"/>
    <cellStyle name="20% - 輔色2 2 3 2 5 3 2 3 2" xfId="13342"/>
    <cellStyle name="20% - 輔色2 2 3 2 5 3 2 3 2 2" xfId="19366"/>
    <cellStyle name="20% - 輔色2 2 3 2 5 3 2 3 2 2 2" xfId="31442"/>
    <cellStyle name="20% - 輔色2 2 3 2 5 3 2 3 2 3" xfId="25418"/>
    <cellStyle name="20% - 輔色2 2 3 2 5 3 2 3 3" xfId="16354"/>
    <cellStyle name="20% - 輔色2 2 3 2 5 3 2 3 3 2" xfId="28430"/>
    <cellStyle name="20% - 輔色2 2 3 2 5 3 2 3 4" xfId="22406"/>
    <cellStyle name="20% - 輔色2 2 3 2 5 3 2 4" xfId="8970"/>
    <cellStyle name="20% - 輔色2 2 3 2 5 3 2 5" xfId="10170"/>
    <cellStyle name="20% - 輔色2 2 3 2 5 3 2 6" xfId="11842"/>
    <cellStyle name="20% - 輔色2 2 3 2 5 3 2 6 2" xfId="17866"/>
    <cellStyle name="20% - 輔色2 2 3 2 5 3 2 6 2 2" xfId="29942"/>
    <cellStyle name="20% - 輔色2 2 3 2 5 3 2 6 3" xfId="23918"/>
    <cellStyle name="20% - 輔色2 2 3 2 5 3 2 7" xfId="14854"/>
    <cellStyle name="20% - 輔色2 2 3 2 5 3 2 7 2" xfId="26930"/>
    <cellStyle name="20% - 輔色2 2 3 2 5 3 2 8" xfId="20906"/>
    <cellStyle name="20% - 輔色2 2 3 2 5 3 3" xfId="4624"/>
    <cellStyle name="20% - 輔色2 2 3 2 5 3 4" xfId="5346"/>
    <cellStyle name="20% - 輔色2 2 3 2 5 3 4 2" xfId="12630"/>
    <cellStyle name="20% - 輔色2 2 3 2 5 3 4 2 2" xfId="18654"/>
    <cellStyle name="20% - 輔色2 2 3 2 5 3 4 2 2 2" xfId="30730"/>
    <cellStyle name="20% - 輔色2 2 3 2 5 3 4 2 3" xfId="24706"/>
    <cellStyle name="20% - 輔色2 2 3 2 5 3 4 3" xfId="15642"/>
    <cellStyle name="20% - 輔色2 2 3 2 5 3 4 3 2" xfId="27718"/>
    <cellStyle name="20% - 輔色2 2 3 2 5 3 4 4" xfId="21694"/>
    <cellStyle name="20% - 輔色2 2 3 2 5 3 5" xfId="8969"/>
    <cellStyle name="20% - 輔色2 2 3 2 5 3 6" xfId="10169"/>
    <cellStyle name="20% - 輔色2 2 3 2 5 3 7" xfId="11130"/>
    <cellStyle name="20% - 輔色2 2 3 2 5 3 7 2" xfId="17154"/>
    <cellStyle name="20% - 輔色2 2 3 2 5 3 7 2 2" xfId="29230"/>
    <cellStyle name="20% - 輔色2 2 3 2 5 3 7 3" xfId="23206"/>
    <cellStyle name="20% - 輔色2 2 3 2 5 3 8" xfId="14142"/>
    <cellStyle name="20% - 輔色2 2 3 2 5 3 8 2" xfId="26218"/>
    <cellStyle name="20% - 輔色2 2 3 2 5 3 9" xfId="20194"/>
    <cellStyle name="20% - 輔色2 2 3 2 5 4" xfId="1481"/>
    <cellStyle name="20% - 輔色2 2 3 2 5 4 2" xfId="2111"/>
    <cellStyle name="20% - 輔色2 2 3 2 5 4 2 2" xfId="4626"/>
    <cellStyle name="20% - 輔色2 2 3 2 5 4 2 3" xfId="6013"/>
    <cellStyle name="20% - 輔色2 2 3 2 5 4 2 3 2" xfId="13297"/>
    <cellStyle name="20% - 輔色2 2 3 2 5 4 2 3 2 2" xfId="19321"/>
    <cellStyle name="20% - 輔色2 2 3 2 5 4 2 3 2 2 2" xfId="31397"/>
    <cellStyle name="20% - 輔色2 2 3 2 5 4 2 3 2 3" xfId="25373"/>
    <cellStyle name="20% - 輔色2 2 3 2 5 4 2 3 3" xfId="16309"/>
    <cellStyle name="20% - 輔色2 2 3 2 5 4 2 3 3 2" xfId="28385"/>
    <cellStyle name="20% - 輔色2 2 3 2 5 4 2 3 4" xfId="22361"/>
    <cellStyle name="20% - 輔色2 2 3 2 5 4 2 4" xfId="8972"/>
    <cellStyle name="20% - 輔色2 2 3 2 5 4 2 5" xfId="10172"/>
    <cellStyle name="20% - 輔色2 2 3 2 5 4 2 6" xfId="11797"/>
    <cellStyle name="20% - 輔色2 2 3 2 5 4 2 6 2" xfId="17821"/>
    <cellStyle name="20% - 輔色2 2 3 2 5 4 2 6 2 2" xfId="29897"/>
    <cellStyle name="20% - 輔色2 2 3 2 5 4 2 6 3" xfId="23873"/>
    <cellStyle name="20% - 輔色2 2 3 2 5 4 2 7" xfId="14809"/>
    <cellStyle name="20% - 輔色2 2 3 2 5 4 2 7 2" xfId="26885"/>
    <cellStyle name="20% - 輔色2 2 3 2 5 4 2 8" xfId="20861"/>
    <cellStyle name="20% - 輔色2 2 3 2 5 4 3" xfId="10171"/>
    <cellStyle name="20% - 輔色2 2 3 2 5 5" xfId="2896"/>
    <cellStyle name="20% - 輔色2 2 3 2 5 5 2" xfId="4627"/>
    <cellStyle name="20% - 輔色2 2 3 2 5 5 3" xfId="10173"/>
    <cellStyle name="20% - 輔色2 2 3 2 5 6" xfId="3043"/>
    <cellStyle name="20% - 輔色2 2 3 2 5 6 2" xfId="4628"/>
    <cellStyle name="20% - 輔色2 2 3 2 5 6 3" xfId="10174"/>
    <cellStyle name="20% - 輔色2 2 3 2 5 7" xfId="1722"/>
    <cellStyle name="20% - 輔色2 2 3 2 5 7 2" xfId="4629"/>
    <cellStyle name="20% - 輔色2 2 3 2 5 7 3" xfId="5625"/>
    <cellStyle name="20% - 輔色2 2 3 2 5 7 3 2" xfId="12909"/>
    <cellStyle name="20% - 輔色2 2 3 2 5 7 3 2 2" xfId="18933"/>
    <cellStyle name="20% - 輔色2 2 3 2 5 7 3 2 2 2" xfId="31009"/>
    <cellStyle name="20% - 輔色2 2 3 2 5 7 3 2 3" xfId="24985"/>
    <cellStyle name="20% - 輔色2 2 3 2 5 7 3 3" xfId="15921"/>
    <cellStyle name="20% - 輔色2 2 3 2 5 7 3 3 2" xfId="27997"/>
    <cellStyle name="20% - 輔色2 2 3 2 5 7 3 4" xfId="21973"/>
    <cellStyle name="20% - 輔色2 2 3 2 5 7 4" xfId="8975"/>
    <cellStyle name="20% - 輔色2 2 3 2 5 7 5" xfId="10175"/>
    <cellStyle name="20% - 輔色2 2 3 2 5 7 6" xfId="11409"/>
    <cellStyle name="20% - 輔色2 2 3 2 5 7 6 2" xfId="17433"/>
    <cellStyle name="20% - 輔色2 2 3 2 5 7 6 2 2" xfId="29509"/>
    <cellStyle name="20% - 輔色2 2 3 2 5 7 6 3" xfId="23485"/>
    <cellStyle name="20% - 輔色2 2 3 2 5 7 7" xfId="14421"/>
    <cellStyle name="20% - 輔色2 2 3 2 5 7 7 2" xfId="26497"/>
    <cellStyle name="20% - 輔色2 2 3 2 5 7 8" xfId="20473"/>
    <cellStyle name="20% - 輔色2 2 3 2 5 8" xfId="5046"/>
    <cellStyle name="20% - 輔色2 2 3 2 5 8 2" xfId="12330"/>
    <cellStyle name="20% - 輔色2 2 3 2 5 8 2 2" xfId="18354"/>
    <cellStyle name="20% - 輔色2 2 3 2 5 8 2 2 2" xfId="30430"/>
    <cellStyle name="20% - 輔色2 2 3 2 5 8 2 3" xfId="24406"/>
    <cellStyle name="20% - 輔色2 2 3 2 5 8 3" xfId="15342"/>
    <cellStyle name="20% - 輔色2 2 3 2 5 8 3 2" xfId="27418"/>
    <cellStyle name="20% - 輔色2 2 3 2 5 8 4" xfId="21394"/>
    <cellStyle name="20% - 輔色2 2 3 2 5 9" xfId="10166"/>
    <cellStyle name="20% - 輔色2 2 3 2 6" xfId="773"/>
    <cellStyle name="20% - 輔色2 2 3 2 6 2" xfId="1483"/>
    <cellStyle name="20% - 輔色2 2 3 2 6 2 2" xfId="10177"/>
    <cellStyle name="20% - 輔色2 2 3 2 6 3" xfId="10176"/>
    <cellStyle name="20% - 輔色2 2 3 2 7" xfId="807"/>
    <cellStyle name="20% - 輔色2 2 3 2 7 2" xfId="1898"/>
    <cellStyle name="20% - 輔色2 2 3 2 7 2 2" xfId="4631"/>
    <cellStyle name="20% - 輔色2 2 3 2 7 2 3" xfId="5800"/>
    <cellStyle name="20% - 輔色2 2 3 2 7 2 3 2" xfId="13084"/>
    <cellStyle name="20% - 輔色2 2 3 2 7 2 3 2 2" xfId="19108"/>
    <cellStyle name="20% - 輔色2 2 3 2 7 2 3 2 2 2" xfId="31184"/>
    <cellStyle name="20% - 輔色2 2 3 2 7 2 3 2 3" xfId="25160"/>
    <cellStyle name="20% - 輔色2 2 3 2 7 2 3 3" xfId="16096"/>
    <cellStyle name="20% - 輔色2 2 3 2 7 2 3 3 2" xfId="28172"/>
    <cellStyle name="20% - 輔色2 2 3 2 7 2 3 4" xfId="22148"/>
    <cellStyle name="20% - 輔色2 2 3 2 7 2 4" xfId="8979"/>
    <cellStyle name="20% - 輔色2 2 3 2 7 2 5" xfId="10179"/>
    <cellStyle name="20% - 輔色2 2 3 2 7 2 6" xfId="11584"/>
    <cellStyle name="20% - 輔色2 2 3 2 7 2 6 2" xfId="17608"/>
    <cellStyle name="20% - 輔色2 2 3 2 7 2 6 2 2" xfId="29684"/>
    <cellStyle name="20% - 輔色2 2 3 2 7 2 6 3" xfId="23660"/>
    <cellStyle name="20% - 輔色2 2 3 2 7 2 7" xfId="14596"/>
    <cellStyle name="20% - 輔色2 2 3 2 7 2 7 2" xfId="26672"/>
    <cellStyle name="20% - 輔色2 2 3 2 7 2 8" xfId="20648"/>
    <cellStyle name="20% - 輔色2 2 3 2 7 3" xfId="4630"/>
    <cellStyle name="20% - 輔色2 2 3 2 7 4" xfId="5196"/>
    <cellStyle name="20% - 輔色2 2 3 2 7 4 2" xfId="12480"/>
    <cellStyle name="20% - 輔色2 2 3 2 7 4 2 2" xfId="18504"/>
    <cellStyle name="20% - 輔色2 2 3 2 7 4 2 2 2" xfId="30580"/>
    <cellStyle name="20% - 輔色2 2 3 2 7 4 2 3" xfId="24556"/>
    <cellStyle name="20% - 輔色2 2 3 2 7 4 3" xfId="15492"/>
    <cellStyle name="20% - 輔色2 2 3 2 7 4 3 2" xfId="27568"/>
    <cellStyle name="20% - 輔色2 2 3 2 7 4 4" xfId="21544"/>
    <cellStyle name="20% - 輔色2 2 3 2 7 5" xfId="8978"/>
    <cellStyle name="20% - 輔色2 2 3 2 7 6" xfId="10178"/>
    <cellStyle name="20% - 輔色2 2 3 2 7 7" xfId="10980"/>
    <cellStyle name="20% - 輔色2 2 3 2 7 7 2" xfId="17004"/>
    <cellStyle name="20% - 輔色2 2 3 2 7 7 2 2" xfId="29080"/>
    <cellStyle name="20% - 輔色2 2 3 2 7 7 3" xfId="23056"/>
    <cellStyle name="20% - 輔色2 2 3 2 7 8" xfId="13992"/>
    <cellStyle name="20% - 輔色2 2 3 2 7 8 2" xfId="26068"/>
    <cellStyle name="20% - 輔色2 2 3 2 7 9" xfId="20044"/>
    <cellStyle name="20% - 輔色2 2 3 2 8" xfId="2479"/>
    <cellStyle name="20% - 輔色2 2 3 2 8 2" xfId="4632"/>
    <cellStyle name="20% - 輔色2 2 3 2 8 3" xfId="6381"/>
    <cellStyle name="20% - 輔色2 2 3 2 8 3 2" xfId="13665"/>
    <cellStyle name="20% - 輔色2 2 3 2 8 3 2 2" xfId="19689"/>
    <cellStyle name="20% - 輔色2 2 3 2 8 3 2 2 2" xfId="31765"/>
    <cellStyle name="20% - 輔色2 2 3 2 8 3 2 3" xfId="25741"/>
    <cellStyle name="20% - 輔色2 2 3 2 8 3 3" xfId="16677"/>
    <cellStyle name="20% - 輔色2 2 3 2 8 3 3 2" xfId="28753"/>
    <cellStyle name="20% - 輔色2 2 3 2 8 3 4" xfId="22729"/>
    <cellStyle name="20% - 輔色2 2 3 2 8 4" xfId="8980"/>
    <cellStyle name="20% - 輔色2 2 3 2 8 5" xfId="10180"/>
    <cellStyle name="20% - 輔色2 2 3 2 8 6" xfId="12165"/>
    <cellStyle name="20% - 輔色2 2 3 2 8 6 2" xfId="18189"/>
    <cellStyle name="20% - 輔色2 2 3 2 8 6 2 2" xfId="30265"/>
    <cellStyle name="20% - 輔色2 2 3 2 8 6 3" xfId="24241"/>
    <cellStyle name="20% - 輔色2 2 3 2 8 7" xfId="15177"/>
    <cellStyle name="20% - 輔色2 2 3 2 8 7 2" xfId="27253"/>
    <cellStyle name="20% - 輔色2 2 3 2 8 8" xfId="21229"/>
    <cellStyle name="20% - 輔色2 2 3 2 9" xfId="2889"/>
    <cellStyle name="20% - 輔色2 2 3 2 9 2" xfId="4633"/>
    <cellStyle name="20% - 輔色2 2 3 2 9 3" xfId="10181"/>
    <cellStyle name="20% - 輔色2 2 3 3" xfId="10121"/>
    <cellStyle name="20% - 輔色2 2 30" xfId="190"/>
    <cellStyle name="20% - 輔色2 2 30 10" xfId="10182"/>
    <cellStyle name="20% - 輔色2 2 30 11" xfId="10766"/>
    <cellStyle name="20% - 輔色2 2 30 11 2" xfId="16790"/>
    <cellStyle name="20% - 輔色2 2 30 11 2 2" xfId="28866"/>
    <cellStyle name="20% - 輔色2 2 30 11 3" xfId="22842"/>
    <cellStyle name="20% - 輔色2 2 30 12" xfId="13778"/>
    <cellStyle name="20% - 輔色2 2 30 12 2" xfId="25854"/>
    <cellStyle name="20% - 輔色2 2 30 13" xfId="19830"/>
    <cellStyle name="20% - 輔色2 2 30 2" xfId="330"/>
    <cellStyle name="20% - 輔色2 2 30 2 2" xfId="662"/>
    <cellStyle name="20% - 輔色2 2 30 2 2 2" xfId="1484"/>
    <cellStyle name="20% - 輔色2 2 30 2 2 2 2" xfId="10185"/>
    <cellStyle name="20% - 輔色2 2 30 2 2 3" xfId="10184"/>
    <cellStyle name="20% - 輔色2 2 30 2 3" xfId="10183"/>
    <cellStyle name="20% - 輔色2 2 30 3" xfId="441"/>
    <cellStyle name="20% - 輔色2 2 30 3 10" xfId="10916"/>
    <cellStyle name="20% - 輔色2 2 30 3 10 2" xfId="16940"/>
    <cellStyle name="20% - 輔色2 2 30 3 10 2 2" xfId="29016"/>
    <cellStyle name="20% - 輔色2 2 30 3 10 3" xfId="22992"/>
    <cellStyle name="20% - 輔色2 2 30 3 11" xfId="13928"/>
    <cellStyle name="20% - 輔色2 2 30 3 11 2" xfId="26004"/>
    <cellStyle name="20% - 輔色2 2 30 3 12" xfId="19980"/>
    <cellStyle name="20% - 輔色2 2 30 3 2" xfId="776"/>
    <cellStyle name="20% - 輔色2 2 30 3 2 2" xfId="1486"/>
    <cellStyle name="20% - 輔色2 2 30 3 2 2 2" xfId="10188"/>
    <cellStyle name="20% - 輔色2 2 30 3 2 3" xfId="10187"/>
    <cellStyle name="20% - 輔色2 2 30 3 3" xfId="1043"/>
    <cellStyle name="20% - 輔色2 2 30 3 3 2" xfId="2242"/>
    <cellStyle name="20% - 輔色2 2 30 3 3 2 2" xfId="4635"/>
    <cellStyle name="20% - 輔色2 2 30 3 3 2 3" xfId="6144"/>
    <cellStyle name="20% - 輔色2 2 30 3 3 2 3 2" xfId="13428"/>
    <cellStyle name="20% - 輔色2 2 30 3 3 2 3 2 2" xfId="19452"/>
    <cellStyle name="20% - 輔色2 2 30 3 3 2 3 2 2 2" xfId="31528"/>
    <cellStyle name="20% - 輔色2 2 30 3 3 2 3 2 3" xfId="25504"/>
    <cellStyle name="20% - 輔色2 2 30 3 3 2 3 3" xfId="16440"/>
    <cellStyle name="20% - 輔色2 2 30 3 3 2 3 3 2" xfId="28516"/>
    <cellStyle name="20% - 輔色2 2 30 3 3 2 3 4" xfId="22492"/>
    <cellStyle name="20% - 輔色2 2 30 3 3 2 4" xfId="8990"/>
    <cellStyle name="20% - 輔色2 2 30 3 3 2 5" xfId="10190"/>
    <cellStyle name="20% - 輔色2 2 30 3 3 2 6" xfId="11928"/>
    <cellStyle name="20% - 輔色2 2 30 3 3 2 6 2" xfId="17952"/>
    <cellStyle name="20% - 輔色2 2 30 3 3 2 6 2 2" xfId="30028"/>
    <cellStyle name="20% - 輔色2 2 30 3 3 2 6 3" xfId="24004"/>
    <cellStyle name="20% - 輔色2 2 30 3 3 2 7" xfId="14940"/>
    <cellStyle name="20% - 輔色2 2 30 3 3 2 7 2" xfId="27016"/>
    <cellStyle name="20% - 輔色2 2 30 3 3 2 8" xfId="20992"/>
    <cellStyle name="20% - 輔色2 2 30 3 3 3" xfId="4634"/>
    <cellStyle name="20% - 輔色2 2 30 3 3 4" xfId="5432"/>
    <cellStyle name="20% - 輔色2 2 30 3 3 4 2" xfId="12716"/>
    <cellStyle name="20% - 輔色2 2 30 3 3 4 2 2" xfId="18740"/>
    <cellStyle name="20% - 輔色2 2 30 3 3 4 2 2 2" xfId="30816"/>
    <cellStyle name="20% - 輔色2 2 30 3 3 4 2 3" xfId="24792"/>
    <cellStyle name="20% - 輔色2 2 30 3 3 4 3" xfId="15728"/>
    <cellStyle name="20% - 輔色2 2 30 3 3 4 3 2" xfId="27804"/>
    <cellStyle name="20% - 輔色2 2 30 3 3 4 4" xfId="21780"/>
    <cellStyle name="20% - 輔色2 2 30 3 3 5" xfId="8989"/>
    <cellStyle name="20% - 輔色2 2 30 3 3 6" xfId="10189"/>
    <cellStyle name="20% - 輔色2 2 30 3 3 7" xfId="11216"/>
    <cellStyle name="20% - 輔色2 2 30 3 3 7 2" xfId="17240"/>
    <cellStyle name="20% - 輔色2 2 30 3 3 7 2 2" xfId="29316"/>
    <cellStyle name="20% - 輔色2 2 30 3 3 7 3" xfId="23292"/>
    <cellStyle name="20% - 輔色2 2 30 3 3 8" xfId="14228"/>
    <cellStyle name="20% - 輔色2 2 30 3 3 8 2" xfId="26304"/>
    <cellStyle name="20% - 輔色2 2 30 3 3 9" xfId="20280"/>
    <cellStyle name="20% - 輔色2 2 30 3 4" xfId="1485"/>
    <cellStyle name="20% - 輔色2 2 30 3 4 2" xfId="1952"/>
    <cellStyle name="20% - 輔色2 2 30 3 4 2 2" xfId="4636"/>
    <cellStyle name="20% - 輔色2 2 30 3 4 2 3" xfId="5854"/>
    <cellStyle name="20% - 輔色2 2 30 3 4 2 3 2" xfId="13138"/>
    <cellStyle name="20% - 輔色2 2 30 3 4 2 3 2 2" xfId="19162"/>
    <cellStyle name="20% - 輔色2 2 30 3 4 2 3 2 2 2" xfId="31238"/>
    <cellStyle name="20% - 輔色2 2 30 3 4 2 3 2 3" xfId="25214"/>
    <cellStyle name="20% - 輔色2 2 30 3 4 2 3 3" xfId="16150"/>
    <cellStyle name="20% - 輔色2 2 30 3 4 2 3 3 2" xfId="28226"/>
    <cellStyle name="20% - 輔色2 2 30 3 4 2 3 4" xfId="22202"/>
    <cellStyle name="20% - 輔色2 2 30 3 4 2 4" xfId="8992"/>
    <cellStyle name="20% - 輔色2 2 30 3 4 2 5" xfId="10192"/>
    <cellStyle name="20% - 輔色2 2 30 3 4 2 6" xfId="11638"/>
    <cellStyle name="20% - 輔色2 2 30 3 4 2 6 2" xfId="17662"/>
    <cellStyle name="20% - 輔色2 2 30 3 4 2 6 2 2" xfId="29738"/>
    <cellStyle name="20% - 輔色2 2 30 3 4 2 6 3" xfId="23714"/>
    <cellStyle name="20% - 輔色2 2 30 3 4 2 7" xfId="14650"/>
    <cellStyle name="20% - 輔色2 2 30 3 4 2 7 2" xfId="26726"/>
    <cellStyle name="20% - 輔色2 2 30 3 4 2 8" xfId="20702"/>
    <cellStyle name="20% - 輔色2 2 30 3 4 3" xfId="10191"/>
    <cellStyle name="20% - 輔色2 2 30 3 5" xfId="2900"/>
    <cellStyle name="20% - 輔色2 2 30 3 5 2" xfId="4637"/>
    <cellStyle name="20% - 輔色2 2 30 3 5 3" xfId="10193"/>
    <cellStyle name="20% - 輔色2 2 30 3 6" xfId="3045"/>
    <cellStyle name="20% - 輔色2 2 30 3 6 2" xfId="4638"/>
    <cellStyle name="20% - 輔色2 2 30 3 6 3" xfId="10194"/>
    <cellStyle name="20% - 輔色2 2 30 3 7" xfId="1636"/>
    <cellStyle name="20% - 輔色2 2 30 3 7 2" xfId="4639"/>
    <cellStyle name="20% - 輔色2 2 30 3 7 3" xfId="5539"/>
    <cellStyle name="20% - 輔色2 2 30 3 7 3 2" xfId="12823"/>
    <cellStyle name="20% - 輔色2 2 30 3 7 3 2 2" xfId="18847"/>
    <cellStyle name="20% - 輔色2 2 30 3 7 3 2 2 2" xfId="30923"/>
    <cellStyle name="20% - 輔色2 2 30 3 7 3 2 3" xfId="24899"/>
    <cellStyle name="20% - 輔色2 2 30 3 7 3 3" xfId="15835"/>
    <cellStyle name="20% - 輔色2 2 30 3 7 3 3 2" xfId="27911"/>
    <cellStyle name="20% - 輔色2 2 30 3 7 3 4" xfId="21887"/>
    <cellStyle name="20% - 輔色2 2 30 3 7 4" xfId="8995"/>
    <cellStyle name="20% - 輔色2 2 30 3 7 5" xfId="10195"/>
    <cellStyle name="20% - 輔色2 2 30 3 7 6" xfId="11323"/>
    <cellStyle name="20% - 輔色2 2 30 3 7 6 2" xfId="17347"/>
    <cellStyle name="20% - 輔色2 2 30 3 7 6 2 2" xfId="29423"/>
    <cellStyle name="20% - 輔色2 2 30 3 7 6 3" xfId="23399"/>
    <cellStyle name="20% - 輔色2 2 30 3 7 7" xfId="14335"/>
    <cellStyle name="20% - 輔色2 2 30 3 7 7 2" xfId="26411"/>
    <cellStyle name="20% - 輔色2 2 30 3 7 8" xfId="20387"/>
    <cellStyle name="20% - 輔色2 2 30 3 8" xfId="5132"/>
    <cellStyle name="20% - 輔色2 2 30 3 8 2" xfId="12416"/>
    <cellStyle name="20% - 輔色2 2 30 3 8 2 2" xfId="18440"/>
    <cellStyle name="20% - 輔色2 2 30 3 8 2 2 2" xfId="30516"/>
    <cellStyle name="20% - 輔色2 2 30 3 8 2 3" xfId="24492"/>
    <cellStyle name="20% - 輔色2 2 30 3 8 3" xfId="15428"/>
    <cellStyle name="20% - 輔色2 2 30 3 8 3 2" xfId="27504"/>
    <cellStyle name="20% - 輔色2 2 30 3 8 4" xfId="21480"/>
    <cellStyle name="20% - 輔色2 2 30 3 9" xfId="10186"/>
    <cellStyle name="20% - 輔色2 2 30 4" xfId="893"/>
    <cellStyle name="20% - 輔色2 2 30 4 2" xfId="2029"/>
    <cellStyle name="20% - 輔色2 2 30 4 2 2" xfId="4641"/>
    <cellStyle name="20% - 輔色2 2 30 4 2 3" xfId="5931"/>
    <cellStyle name="20% - 輔色2 2 30 4 2 3 2" xfId="13215"/>
    <cellStyle name="20% - 輔色2 2 30 4 2 3 2 2" xfId="19239"/>
    <cellStyle name="20% - 輔色2 2 30 4 2 3 2 2 2" xfId="31315"/>
    <cellStyle name="20% - 輔色2 2 30 4 2 3 2 3" xfId="25291"/>
    <cellStyle name="20% - 輔色2 2 30 4 2 3 3" xfId="16227"/>
    <cellStyle name="20% - 輔色2 2 30 4 2 3 3 2" xfId="28303"/>
    <cellStyle name="20% - 輔色2 2 30 4 2 3 4" xfId="22279"/>
    <cellStyle name="20% - 輔色2 2 30 4 2 4" xfId="8997"/>
    <cellStyle name="20% - 輔色2 2 30 4 2 5" xfId="10197"/>
    <cellStyle name="20% - 輔色2 2 30 4 2 6" xfId="11715"/>
    <cellStyle name="20% - 輔色2 2 30 4 2 6 2" xfId="17739"/>
    <cellStyle name="20% - 輔色2 2 30 4 2 6 2 2" xfId="29815"/>
    <cellStyle name="20% - 輔色2 2 30 4 2 6 3" xfId="23791"/>
    <cellStyle name="20% - 輔色2 2 30 4 2 7" xfId="14727"/>
    <cellStyle name="20% - 輔色2 2 30 4 2 7 2" xfId="26803"/>
    <cellStyle name="20% - 輔色2 2 30 4 2 8" xfId="20779"/>
    <cellStyle name="20% - 輔色2 2 30 4 3" xfId="4640"/>
    <cellStyle name="20% - 輔色2 2 30 4 4" xfId="5282"/>
    <cellStyle name="20% - 輔色2 2 30 4 4 2" xfId="12566"/>
    <cellStyle name="20% - 輔色2 2 30 4 4 2 2" xfId="18590"/>
    <cellStyle name="20% - 輔色2 2 30 4 4 2 2 2" xfId="30666"/>
    <cellStyle name="20% - 輔色2 2 30 4 4 2 3" xfId="24642"/>
    <cellStyle name="20% - 輔色2 2 30 4 4 3" xfId="15578"/>
    <cellStyle name="20% - 輔色2 2 30 4 4 3 2" xfId="27654"/>
    <cellStyle name="20% - 輔色2 2 30 4 4 4" xfId="21630"/>
    <cellStyle name="20% - 輔色2 2 30 4 5" xfId="8996"/>
    <cellStyle name="20% - 輔色2 2 30 4 6" xfId="10196"/>
    <cellStyle name="20% - 輔色2 2 30 4 7" xfId="11066"/>
    <cellStyle name="20% - 輔色2 2 30 4 7 2" xfId="17090"/>
    <cellStyle name="20% - 輔色2 2 30 4 7 2 2" xfId="29166"/>
    <cellStyle name="20% - 輔色2 2 30 4 7 3" xfId="23142"/>
    <cellStyle name="20% - 輔色2 2 30 4 8" xfId="14078"/>
    <cellStyle name="20% - 輔色2 2 30 4 8 2" xfId="26154"/>
    <cellStyle name="20% - 輔色2 2 30 4 9" xfId="20130"/>
    <cellStyle name="20% - 輔色2 2 30 5" xfId="2373"/>
    <cellStyle name="20% - 輔色2 2 30 5 2" xfId="4642"/>
    <cellStyle name="20% - 輔色2 2 30 5 3" xfId="6275"/>
    <cellStyle name="20% - 輔色2 2 30 5 3 2" xfId="13559"/>
    <cellStyle name="20% - 輔色2 2 30 5 3 2 2" xfId="19583"/>
    <cellStyle name="20% - 輔色2 2 30 5 3 2 2 2" xfId="31659"/>
    <cellStyle name="20% - 輔色2 2 30 5 3 2 3" xfId="25635"/>
    <cellStyle name="20% - 輔色2 2 30 5 3 3" xfId="16571"/>
    <cellStyle name="20% - 輔色2 2 30 5 3 3 2" xfId="28647"/>
    <cellStyle name="20% - 輔色2 2 30 5 3 4" xfId="22623"/>
    <cellStyle name="20% - 輔色2 2 30 5 4" xfId="8998"/>
    <cellStyle name="20% - 輔色2 2 30 5 5" xfId="10198"/>
    <cellStyle name="20% - 輔色2 2 30 5 6" xfId="12059"/>
    <cellStyle name="20% - 輔色2 2 30 5 6 2" xfId="18083"/>
    <cellStyle name="20% - 輔色2 2 30 5 6 2 2" xfId="30159"/>
    <cellStyle name="20% - 輔色2 2 30 5 6 3" xfId="24135"/>
    <cellStyle name="20% - 輔色2 2 30 5 7" xfId="15071"/>
    <cellStyle name="20% - 輔色2 2 30 5 7 2" xfId="27147"/>
    <cellStyle name="20% - 輔色2 2 30 5 8" xfId="21123"/>
    <cellStyle name="20% - 輔色2 2 30 6" xfId="2898"/>
    <cellStyle name="20% - 輔色2 2 30 6 2" xfId="4643"/>
    <cellStyle name="20% - 輔色2 2 30 6 3" xfId="10199"/>
    <cellStyle name="20% - 輔色2 2 30 7" xfId="3044"/>
    <cellStyle name="20% - 輔色2 2 30 7 2" xfId="4644"/>
    <cellStyle name="20% - 輔色2 2 30 7 3" xfId="10200"/>
    <cellStyle name="20% - 輔色2 2 30 8" xfId="1786"/>
    <cellStyle name="20% - 輔色2 2 30 8 2" xfId="4645"/>
    <cellStyle name="20% - 輔色2 2 30 8 3" xfId="5689"/>
    <cellStyle name="20% - 輔色2 2 30 8 3 2" xfId="12973"/>
    <cellStyle name="20% - 輔色2 2 30 8 3 2 2" xfId="18997"/>
    <cellStyle name="20% - 輔色2 2 30 8 3 2 2 2" xfId="31073"/>
    <cellStyle name="20% - 輔色2 2 30 8 3 2 3" xfId="25049"/>
    <cellStyle name="20% - 輔色2 2 30 8 3 3" xfId="15985"/>
    <cellStyle name="20% - 輔色2 2 30 8 3 3 2" xfId="28061"/>
    <cellStyle name="20% - 輔色2 2 30 8 3 4" xfId="22037"/>
    <cellStyle name="20% - 輔色2 2 30 8 4" xfId="9001"/>
    <cellStyle name="20% - 輔色2 2 30 8 5" xfId="10201"/>
    <cellStyle name="20% - 輔色2 2 30 8 6" xfId="11473"/>
    <cellStyle name="20% - 輔色2 2 30 8 6 2" xfId="17497"/>
    <cellStyle name="20% - 輔色2 2 30 8 6 2 2" xfId="29573"/>
    <cellStyle name="20% - 輔色2 2 30 8 6 3" xfId="23549"/>
    <cellStyle name="20% - 輔色2 2 30 8 7" xfId="14485"/>
    <cellStyle name="20% - 輔色2 2 30 8 7 2" xfId="26561"/>
    <cellStyle name="20% - 輔色2 2 30 8 8" xfId="20537"/>
    <cellStyle name="20% - 輔色2 2 30 9" xfId="4982"/>
    <cellStyle name="20% - 輔色2 2 30 9 2" xfId="12266"/>
    <cellStyle name="20% - 輔色2 2 30 9 2 2" xfId="18290"/>
    <cellStyle name="20% - 輔色2 2 30 9 2 2 2" xfId="30366"/>
    <cellStyle name="20% - 輔色2 2 30 9 2 3" xfId="24342"/>
    <cellStyle name="20% - 輔色2 2 30 9 3" xfId="15278"/>
    <cellStyle name="20% - 輔色2 2 30 9 3 2" xfId="27354"/>
    <cellStyle name="20% - 輔色2 2 30 9 4" xfId="21330"/>
    <cellStyle name="20% - 輔色2 2 31" xfId="195"/>
    <cellStyle name="20% - 輔色2 2 31 10" xfId="10202"/>
    <cellStyle name="20% - 輔色2 2 31 11" xfId="10771"/>
    <cellStyle name="20% - 輔色2 2 31 11 2" xfId="16795"/>
    <cellStyle name="20% - 輔色2 2 31 11 2 2" xfId="28871"/>
    <cellStyle name="20% - 輔色2 2 31 11 3" xfId="22847"/>
    <cellStyle name="20% - 輔色2 2 31 12" xfId="13783"/>
    <cellStyle name="20% - 輔色2 2 31 12 2" xfId="25859"/>
    <cellStyle name="20% - 輔色2 2 31 13" xfId="19835"/>
    <cellStyle name="20% - 輔色2 2 31 2" xfId="331"/>
    <cellStyle name="20% - 輔色2 2 31 2 2" xfId="663"/>
    <cellStyle name="20% - 輔色2 2 31 2 2 2" xfId="1487"/>
    <cellStyle name="20% - 輔色2 2 31 2 2 2 2" xfId="10205"/>
    <cellStyle name="20% - 輔色2 2 31 2 2 3" xfId="10204"/>
    <cellStyle name="20% - 輔色2 2 31 2 3" xfId="10203"/>
    <cellStyle name="20% - 輔色2 2 31 3" xfId="446"/>
    <cellStyle name="20% - 輔色2 2 31 3 10" xfId="10921"/>
    <cellStyle name="20% - 輔色2 2 31 3 10 2" xfId="16945"/>
    <cellStyle name="20% - 輔色2 2 31 3 10 2 2" xfId="29021"/>
    <cellStyle name="20% - 輔色2 2 31 3 10 3" xfId="22997"/>
    <cellStyle name="20% - 輔色2 2 31 3 11" xfId="13933"/>
    <cellStyle name="20% - 輔色2 2 31 3 11 2" xfId="26009"/>
    <cellStyle name="20% - 輔色2 2 31 3 12" xfId="19985"/>
    <cellStyle name="20% - 輔色2 2 31 3 2" xfId="777"/>
    <cellStyle name="20% - 輔色2 2 31 3 2 2" xfId="1489"/>
    <cellStyle name="20% - 輔色2 2 31 3 2 2 2" xfId="10208"/>
    <cellStyle name="20% - 輔色2 2 31 3 2 3" xfId="10207"/>
    <cellStyle name="20% - 輔色2 2 31 3 3" xfId="1048"/>
    <cellStyle name="20% - 輔色2 2 31 3 3 2" xfId="2247"/>
    <cellStyle name="20% - 輔色2 2 31 3 3 2 2" xfId="4647"/>
    <cellStyle name="20% - 輔色2 2 31 3 3 2 3" xfId="6149"/>
    <cellStyle name="20% - 輔色2 2 31 3 3 2 3 2" xfId="13433"/>
    <cellStyle name="20% - 輔色2 2 31 3 3 2 3 2 2" xfId="19457"/>
    <cellStyle name="20% - 輔色2 2 31 3 3 2 3 2 2 2" xfId="31533"/>
    <cellStyle name="20% - 輔色2 2 31 3 3 2 3 2 3" xfId="25509"/>
    <cellStyle name="20% - 輔色2 2 31 3 3 2 3 3" xfId="16445"/>
    <cellStyle name="20% - 輔色2 2 31 3 3 2 3 3 2" xfId="28521"/>
    <cellStyle name="20% - 輔色2 2 31 3 3 2 3 4" xfId="22497"/>
    <cellStyle name="20% - 輔色2 2 31 3 3 2 4" xfId="9010"/>
    <cellStyle name="20% - 輔色2 2 31 3 3 2 5" xfId="10210"/>
    <cellStyle name="20% - 輔色2 2 31 3 3 2 6" xfId="11933"/>
    <cellStyle name="20% - 輔色2 2 31 3 3 2 6 2" xfId="17957"/>
    <cellStyle name="20% - 輔色2 2 31 3 3 2 6 2 2" xfId="30033"/>
    <cellStyle name="20% - 輔色2 2 31 3 3 2 6 3" xfId="24009"/>
    <cellStyle name="20% - 輔色2 2 31 3 3 2 7" xfId="14945"/>
    <cellStyle name="20% - 輔色2 2 31 3 3 2 7 2" xfId="27021"/>
    <cellStyle name="20% - 輔色2 2 31 3 3 2 8" xfId="20997"/>
    <cellStyle name="20% - 輔色2 2 31 3 3 3" xfId="4646"/>
    <cellStyle name="20% - 輔色2 2 31 3 3 4" xfId="5437"/>
    <cellStyle name="20% - 輔色2 2 31 3 3 4 2" xfId="12721"/>
    <cellStyle name="20% - 輔色2 2 31 3 3 4 2 2" xfId="18745"/>
    <cellStyle name="20% - 輔色2 2 31 3 3 4 2 2 2" xfId="30821"/>
    <cellStyle name="20% - 輔色2 2 31 3 3 4 2 3" xfId="24797"/>
    <cellStyle name="20% - 輔色2 2 31 3 3 4 3" xfId="15733"/>
    <cellStyle name="20% - 輔色2 2 31 3 3 4 3 2" xfId="27809"/>
    <cellStyle name="20% - 輔色2 2 31 3 3 4 4" xfId="21785"/>
    <cellStyle name="20% - 輔色2 2 31 3 3 5" xfId="9009"/>
    <cellStyle name="20% - 輔色2 2 31 3 3 6" xfId="10209"/>
    <cellStyle name="20% - 輔色2 2 31 3 3 7" xfId="11221"/>
    <cellStyle name="20% - 輔色2 2 31 3 3 7 2" xfId="17245"/>
    <cellStyle name="20% - 輔色2 2 31 3 3 7 2 2" xfId="29321"/>
    <cellStyle name="20% - 輔色2 2 31 3 3 7 3" xfId="23297"/>
    <cellStyle name="20% - 輔色2 2 31 3 3 8" xfId="14233"/>
    <cellStyle name="20% - 輔色2 2 31 3 3 8 2" xfId="26309"/>
    <cellStyle name="20% - 輔色2 2 31 3 3 9" xfId="20285"/>
    <cellStyle name="20% - 輔色2 2 31 3 4" xfId="1488"/>
    <cellStyle name="20% - 輔色2 2 31 3 4 2" xfId="2094"/>
    <cellStyle name="20% - 輔色2 2 31 3 4 2 2" xfId="4648"/>
    <cellStyle name="20% - 輔色2 2 31 3 4 2 3" xfId="5996"/>
    <cellStyle name="20% - 輔色2 2 31 3 4 2 3 2" xfId="13280"/>
    <cellStyle name="20% - 輔色2 2 31 3 4 2 3 2 2" xfId="19304"/>
    <cellStyle name="20% - 輔色2 2 31 3 4 2 3 2 2 2" xfId="31380"/>
    <cellStyle name="20% - 輔色2 2 31 3 4 2 3 2 3" xfId="25356"/>
    <cellStyle name="20% - 輔色2 2 31 3 4 2 3 3" xfId="16292"/>
    <cellStyle name="20% - 輔色2 2 31 3 4 2 3 3 2" xfId="28368"/>
    <cellStyle name="20% - 輔色2 2 31 3 4 2 3 4" xfId="22344"/>
    <cellStyle name="20% - 輔色2 2 31 3 4 2 4" xfId="9012"/>
    <cellStyle name="20% - 輔色2 2 31 3 4 2 5" xfId="10212"/>
    <cellStyle name="20% - 輔色2 2 31 3 4 2 6" xfId="11780"/>
    <cellStyle name="20% - 輔色2 2 31 3 4 2 6 2" xfId="17804"/>
    <cellStyle name="20% - 輔色2 2 31 3 4 2 6 2 2" xfId="29880"/>
    <cellStyle name="20% - 輔色2 2 31 3 4 2 6 3" xfId="23856"/>
    <cellStyle name="20% - 輔色2 2 31 3 4 2 7" xfId="14792"/>
    <cellStyle name="20% - 輔色2 2 31 3 4 2 7 2" xfId="26868"/>
    <cellStyle name="20% - 輔色2 2 31 3 4 2 8" xfId="20844"/>
    <cellStyle name="20% - 輔色2 2 31 3 4 3" xfId="10211"/>
    <cellStyle name="20% - 輔色2 2 31 3 5" xfId="2903"/>
    <cellStyle name="20% - 輔色2 2 31 3 5 2" xfId="4649"/>
    <cellStyle name="20% - 輔色2 2 31 3 5 3" xfId="10213"/>
    <cellStyle name="20% - 輔色2 2 31 3 6" xfId="3047"/>
    <cellStyle name="20% - 輔色2 2 31 3 6 2" xfId="4650"/>
    <cellStyle name="20% - 輔色2 2 31 3 6 3" xfId="10214"/>
    <cellStyle name="20% - 輔色2 2 31 3 7" xfId="1631"/>
    <cellStyle name="20% - 輔色2 2 31 3 7 2" xfId="4651"/>
    <cellStyle name="20% - 輔色2 2 31 3 7 3" xfId="5534"/>
    <cellStyle name="20% - 輔色2 2 31 3 7 3 2" xfId="12818"/>
    <cellStyle name="20% - 輔色2 2 31 3 7 3 2 2" xfId="18842"/>
    <cellStyle name="20% - 輔色2 2 31 3 7 3 2 2 2" xfId="30918"/>
    <cellStyle name="20% - 輔色2 2 31 3 7 3 2 3" xfId="24894"/>
    <cellStyle name="20% - 輔色2 2 31 3 7 3 3" xfId="15830"/>
    <cellStyle name="20% - 輔色2 2 31 3 7 3 3 2" xfId="27906"/>
    <cellStyle name="20% - 輔色2 2 31 3 7 3 4" xfId="21882"/>
    <cellStyle name="20% - 輔色2 2 31 3 7 4" xfId="9015"/>
    <cellStyle name="20% - 輔色2 2 31 3 7 5" xfId="10215"/>
    <cellStyle name="20% - 輔色2 2 31 3 7 6" xfId="11318"/>
    <cellStyle name="20% - 輔色2 2 31 3 7 6 2" xfId="17342"/>
    <cellStyle name="20% - 輔色2 2 31 3 7 6 2 2" xfId="29418"/>
    <cellStyle name="20% - 輔色2 2 31 3 7 6 3" xfId="23394"/>
    <cellStyle name="20% - 輔色2 2 31 3 7 7" xfId="14330"/>
    <cellStyle name="20% - 輔色2 2 31 3 7 7 2" xfId="26406"/>
    <cellStyle name="20% - 輔色2 2 31 3 7 8" xfId="20382"/>
    <cellStyle name="20% - 輔色2 2 31 3 8" xfId="5137"/>
    <cellStyle name="20% - 輔色2 2 31 3 8 2" xfId="12421"/>
    <cellStyle name="20% - 輔色2 2 31 3 8 2 2" xfId="18445"/>
    <cellStyle name="20% - 輔色2 2 31 3 8 2 2 2" xfId="30521"/>
    <cellStyle name="20% - 輔色2 2 31 3 8 2 3" xfId="24497"/>
    <cellStyle name="20% - 輔色2 2 31 3 8 3" xfId="15433"/>
    <cellStyle name="20% - 輔色2 2 31 3 8 3 2" xfId="27509"/>
    <cellStyle name="20% - 輔色2 2 31 3 8 4" xfId="21485"/>
    <cellStyle name="20% - 輔色2 2 31 3 9" xfId="10206"/>
    <cellStyle name="20% - 輔色2 2 31 4" xfId="898"/>
    <cellStyle name="20% - 輔色2 2 31 4 2" xfId="2034"/>
    <cellStyle name="20% - 輔色2 2 31 4 2 2" xfId="4653"/>
    <cellStyle name="20% - 輔色2 2 31 4 2 3" xfId="5936"/>
    <cellStyle name="20% - 輔色2 2 31 4 2 3 2" xfId="13220"/>
    <cellStyle name="20% - 輔色2 2 31 4 2 3 2 2" xfId="19244"/>
    <cellStyle name="20% - 輔色2 2 31 4 2 3 2 2 2" xfId="31320"/>
    <cellStyle name="20% - 輔色2 2 31 4 2 3 2 3" xfId="25296"/>
    <cellStyle name="20% - 輔色2 2 31 4 2 3 3" xfId="16232"/>
    <cellStyle name="20% - 輔色2 2 31 4 2 3 3 2" xfId="28308"/>
    <cellStyle name="20% - 輔色2 2 31 4 2 3 4" xfId="22284"/>
    <cellStyle name="20% - 輔色2 2 31 4 2 4" xfId="9017"/>
    <cellStyle name="20% - 輔色2 2 31 4 2 5" xfId="10217"/>
    <cellStyle name="20% - 輔色2 2 31 4 2 6" xfId="11720"/>
    <cellStyle name="20% - 輔色2 2 31 4 2 6 2" xfId="17744"/>
    <cellStyle name="20% - 輔色2 2 31 4 2 6 2 2" xfId="29820"/>
    <cellStyle name="20% - 輔色2 2 31 4 2 6 3" xfId="23796"/>
    <cellStyle name="20% - 輔色2 2 31 4 2 7" xfId="14732"/>
    <cellStyle name="20% - 輔色2 2 31 4 2 7 2" xfId="26808"/>
    <cellStyle name="20% - 輔色2 2 31 4 2 8" xfId="20784"/>
    <cellStyle name="20% - 輔色2 2 31 4 3" xfId="4652"/>
    <cellStyle name="20% - 輔色2 2 31 4 4" xfId="5287"/>
    <cellStyle name="20% - 輔色2 2 31 4 4 2" xfId="12571"/>
    <cellStyle name="20% - 輔色2 2 31 4 4 2 2" xfId="18595"/>
    <cellStyle name="20% - 輔色2 2 31 4 4 2 2 2" xfId="30671"/>
    <cellStyle name="20% - 輔色2 2 31 4 4 2 3" xfId="24647"/>
    <cellStyle name="20% - 輔色2 2 31 4 4 3" xfId="15583"/>
    <cellStyle name="20% - 輔色2 2 31 4 4 3 2" xfId="27659"/>
    <cellStyle name="20% - 輔色2 2 31 4 4 4" xfId="21635"/>
    <cellStyle name="20% - 輔色2 2 31 4 5" xfId="9016"/>
    <cellStyle name="20% - 輔色2 2 31 4 6" xfId="10216"/>
    <cellStyle name="20% - 輔色2 2 31 4 7" xfId="11071"/>
    <cellStyle name="20% - 輔色2 2 31 4 7 2" xfId="17095"/>
    <cellStyle name="20% - 輔色2 2 31 4 7 2 2" xfId="29171"/>
    <cellStyle name="20% - 輔色2 2 31 4 7 3" xfId="23147"/>
    <cellStyle name="20% - 輔色2 2 31 4 8" xfId="14083"/>
    <cellStyle name="20% - 輔色2 2 31 4 8 2" xfId="26159"/>
    <cellStyle name="20% - 輔色2 2 31 4 9" xfId="20135"/>
    <cellStyle name="20% - 輔色2 2 31 5" xfId="1975"/>
    <cellStyle name="20% - 輔色2 2 31 5 2" xfId="4654"/>
    <cellStyle name="20% - 輔色2 2 31 5 3" xfId="5877"/>
    <cellStyle name="20% - 輔色2 2 31 5 3 2" xfId="13161"/>
    <cellStyle name="20% - 輔色2 2 31 5 3 2 2" xfId="19185"/>
    <cellStyle name="20% - 輔色2 2 31 5 3 2 2 2" xfId="31261"/>
    <cellStyle name="20% - 輔色2 2 31 5 3 2 3" xfId="25237"/>
    <cellStyle name="20% - 輔色2 2 31 5 3 3" xfId="16173"/>
    <cellStyle name="20% - 輔色2 2 31 5 3 3 2" xfId="28249"/>
    <cellStyle name="20% - 輔色2 2 31 5 3 4" xfId="22225"/>
    <cellStyle name="20% - 輔色2 2 31 5 4" xfId="9018"/>
    <cellStyle name="20% - 輔色2 2 31 5 5" xfId="10218"/>
    <cellStyle name="20% - 輔色2 2 31 5 6" xfId="11661"/>
    <cellStyle name="20% - 輔色2 2 31 5 6 2" xfId="17685"/>
    <cellStyle name="20% - 輔色2 2 31 5 6 2 2" xfId="29761"/>
    <cellStyle name="20% - 輔色2 2 31 5 6 3" xfId="23737"/>
    <cellStyle name="20% - 輔色2 2 31 5 7" xfId="14673"/>
    <cellStyle name="20% - 輔色2 2 31 5 7 2" xfId="26749"/>
    <cellStyle name="20% - 輔色2 2 31 5 8" xfId="20725"/>
    <cellStyle name="20% - 輔色2 2 31 6" xfId="2901"/>
    <cellStyle name="20% - 輔色2 2 31 6 2" xfId="4655"/>
    <cellStyle name="20% - 輔色2 2 31 6 3" xfId="10219"/>
    <cellStyle name="20% - 輔色2 2 31 7" xfId="3046"/>
    <cellStyle name="20% - 輔色2 2 31 7 2" xfId="4656"/>
    <cellStyle name="20% - 輔色2 2 31 7 3" xfId="10220"/>
    <cellStyle name="20% - 輔色2 2 31 8" xfId="1781"/>
    <cellStyle name="20% - 輔色2 2 31 8 2" xfId="4657"/>
    <cellStyle name="20% - 輔色2 2 31 8 3" xfId="5684"/>
    <cellStyle name="20% - 輔色2 2 31 8 3 2" xfId="12968"/>
    <cellStyle name="20% - 輔色2 2 31 8 3 2 2" xfId="18992"/>
    <cellStyle name="20% - 輔色2 2 31 8 3 2 2 2" xfId="31068"/>
    <cellStyle name="20% - 輔色2 2 31 8 3 2 3" xfId="25044"/>
    <cellStyle name="20% - 輔色2 2 31 8 3 3" xfId="15980"/>
    <cellStyle name="20% - 輔色2 2 31 8 3 3 2" xfId="28056"/>
    <cellStyle name="20% - 輔色2 2 31 8 3 4" xfId="22032"/>
    <cellStyle name="20% - 輔色2 2 31 8 4" xfId="9021"/>
    <cellStyle name="20% - 輔色2 2 31 8 5" xfId="10221"/>
    <cellStyle name="20% - 輔色2 2 31 8 6" xfId="11468"/>
    <cellStyle name="20% - 輔色2 2 31 8 6 2" xfId="17492"/>
    <cellStyle name="20% - 輔色2 2 31 8 6 2 2" xfId="29568"/>
    <cellStyle name="20% - 輔色2 2 31 8 6 3" xfId="23544"/>
    <cellStyle name="20% - 輔色2 2 31 8 7" xfId="14480"/>
    <cellStyle name="20% - 輔色2 2 31 8 7 2" xfId="26556"/>
    <cellStyle name="20% - 輔色2 2 31 8 8" xfId="20532"/>
    <cellStyle name="20% - 輔色2 2 31 9" xfId="4987"/>
    <cellStyle name="20% - 輔色2 2 31 9 2" xfId="12271"/>
    <cellStyle name="20% - 輔色2 2 31 9 2 2" xfId="18295"/>
    <cellStyle name="20% - 輔色2 2 31 9 2 2 2" xfId="30371"/>
    <cellStyle name="20% - 輔色2 2 31 9 2 3" xfId="24347"/>
    <cellStyle name="20% - 輔色2 2 31 9 3" xfId="15283"/>
    <cellStyle name="20% - 輔色2 2 31 9 3 2" xfId="27359"/>
    <cellStyle name="20% - 輔色2 2 31 9 4" xfId="21335"/>
    <cellStyle name="20% - 輔色2 2 32" xfId="345"/>
    <cellStyle name="20% - 輔色2 2 32 10" xfId="10820"/>
    <cellStyle name="20% - 輔色2 2 32 10 2" xfId="16844"/>
    <cellStyle name="20% - 輔色2 2 32 10 2 2" xfId="28920"/>
    <cellStyle name="20% - 輔色2 2 32 10 3" xfId="22896"/>
    <cellStyle name="20% - 輔色2 2 32 11" xfId="13832"/>
    <cellStyle name="20% - 輔色2 2 32 11 2" xfId="25908"/>
    <cellStyle name="20% - 輔色2 2 32 12" xfId="19884"/>
    <cellStyle name="20% - 輔色2 2 32 2" xfId="496"/>
    <cellStyle name="20% - 輔色2 2 32 2 2" xfId="1491"/>
    <cellStyle name="20% - 輔色2 2 32 2 2 2" xfId="10224"/>
    <cellStyle name="20% - 輔色2 2 32 2 3" xfId="10223"/>
    <cellStyle name="20% - 輔色2 2 32 3" xfId="947"/>
    <cellStyle name="20% - 輔色2 2 32 3 2" xfId="2146"/>
    <cellStyle name="20% - 輔色2 2 32 3 2 2" xfId="4659"/>
    <cellStyle name="20% - 輔色2 2 32 3 2 3" xfId="6048"/>
    <cellStyle name="20% - 輔色2 2 32 3 2 3 2" xfId="13332"/>
    <cellStyle name="20% - 輔色2 2 32 3 2 3 2 2" xfId="19356"/>
    <cellStyle name="20% - 輔色2 2 32 3 2 3 2 2 2" xfId="31432"/>
    <cellStyle name="20% - 輔色2 2 32 3 2 3 2 3" xfId="25408"/>
    <cellStyle name="20% - 輔色2 2 32 3 2 3 3" xfId="16344"/>
    <cellStyle name="20% - 輔色2 2 32 3 2 3 3 2" xfId="28420"/>
    <cellStyle name="20% - 輔色2 2 32 3 2 3 4" xfId="22396"/>
    <cellStyle name="20% - 輔色2 2 32 3 2 4" xfId="9026"/>
    <cellStyle name="20% - 輔色2 2 32 3 2 5" xfId="10226"/>
    <cellStyle name="20% - 輔色2 2 32 3 2 6" xfId="11832"/>
    <cellStyle name="20% - 輔色2 2 32 3 2 6 2" xfId="17856"/>
    <cellStyle name="20% - 輔色2 2 32 3 2 6 2 2" xfId="29932"/>
    <cellStyle name="20% - 輔色2 2 32 3 2 6 3" xfId="23908"/>
    <cellStyle name="20% - 輔色2 2 32 3 2 7" xfId="14844"/>
    <cellStyle name="20% - 輔色2 2 32 3 2 7 2" xfId="26920"/>
    <cellStyle name="20% - 輔色2 2 32 3 2 8" xfId="20896"/>
    <cellStyle name="20% - 輔色2 2 32 3 3" xfId="4658"/>
    <cellStyle name="20% - 輔色2 2 32 3 4" xfId="5336"/>
    <cellStyle name="20% - 輔色2 2 32 3 4 2" xfId="12620"/>
    <cellStyle name="20% - 輔色2 2 32 3 4 2 2" xfId="18644"/>
    <cellStyle name="20% - 輔色2 2 32 3 4 2 2 2" xfId="30720"/>
    <cellStyle name="20% - 輔色2 2 32 3 4 2 3" xfId="24696"/>
    <cellStyle name="20% - 輔色2 2 32 3 4 3" xfId="15632"/>
    <cellStyle name="20% - 輔色2 2 32 3 4 3 2" xfId="27708"/>
    <cellStyle name="20% - 輔色2 2 32 3 4 4" xfId="21684"/>
    <cellStyle name="20% - 輔色2 2 32 3 5" xfId="9025"/>
    <cellStyle name="20% - 輔色2 2 32 3 6" xfId="10225"/>
    <cellStyle name="20% - 輔色2 2 32 3 7" xfId="11120"/>
    <cellStyle name="20% - 輔色2 2 32 3 7 2" xfId="17144"/>
    <cellStyle name="20% - 輔色2 2 32 3 7 2 2" xfId="29220"/>
    <cellStyle name="20% - 輔色2 2 32 3 7 3" xfId="23196"/>
    <cellStyle name="20% - 輔色2 2 32 3 8" xfId="14132"/>
    <cellStyle name="20% - 輔色2 2 32 3 8 2" xfId="26208"/>
    <cellStyle name="20% - 輔色2 2 32 3 9" xfId="20184"/>
    <cellStyle name="20% - 輔色2 2 32 4" xfId="1490"/>
    <cellStyle name="20% - 輔色2 2 32 4 2" xfId="2347"/>
    <cellStyle name="20% - 輔色2 2 32 4 2 2" xfId="4660"/>
    <cellStyle name="20% - 輔色2 2 32 4 2 3" xfId="6249"/>
    <cellStyle name="20% - 輔色2 2 32 4 2 3 2" xfId="13533"/>
    <cellStyle name="20% - 輔色2 2 32 4 2 3 2 2" xfId="19557"/>
    <cellStyle name="20% - 輔色2 2 32 4 2 3 2 2 2" xfId="31633"/>
    <cellStyle name="20% - 輔色2 2 32 4 2 3 2 3" xfId="25609"/>
    <cellStyle name="20% - 輔色2 2 32 4 2 3 3" xfId="16545"/>
    <cellStyle name="20% - 輔色2 2 32 4 2 3 3 2" xfId="28621"/>
    <cellStyle name="20% - 輔色2 2 32 4 2 3 4" xfId="22597"/>
    <cellStyle name="20% - 輔色2 2 32 4 2 4" xfId="9028"/>
    <cellStyle name="20% - 輔色2 2 32 4 2 5" xfId="10228"/>
    <cellStyle name="20% - 輔色2 2 32 4 2 6" xfId="12033"/>
    <cellStyle name="20% - 輔色2 2 32 4 2 6 2" xfId="18057"/>
    <cellStyle name="20% - 輔色2 2 32 4 2 6 2 2" xfId="30133"/>
    <cellStyle name="20% - 輔色2 2 32 4 2 6 3" xfId="24109"/>
    <cellStyle name="20% - 輔色2 2 32 4 2 7" xfId="15045"/>
    <cellStyle name="20% - 輔色2 2 32 4 2 7 2" xfId="27121"/>
    <cellStyle name="20% - 輔色2 2 32 4 2 8" xfId="21097"/>
    <cellStyle name="20% - 輔色2 2 32 4 3" xfId="10227"/>
    <cellStyle name="20% - 輔色2 2 32 5" xfId="2905"/>
    <cellStyle name="20% - 輔色2 2 32 5 2" xfId="4661"/>
    <cellStyle name="20% - 輔色2 2 32 5 3" xfId="10229"/>
    <cellStyle name="20% - 輔色2 2 32 6" xfId="3048"/>
    <cellStyle name="20% - 輔色2 2 32 6 2" xfId="4662"/>
    <cellStyle name="20% - 輔色2 2 32 6 3" xfId="10230"/>
    <cellStyle name="20% - 輔色2 2 32 7" xfId="1732"/>
    <cellStyle name="20% - 輔色2 2 32 7 2" xfId="4663"/>
    <cellStyle name="20% - 輔色2 2 32 7 3" xfId="5635"/>
    <cellStyle name="20% - 輔色2 2 32 7 3 2" xfId="12919"/>
    <cellStyle name="20% - 輔色2 2 32 7 3 2 2" xfId="18943"/>
    <cellStyle name="20% - 輔色2 2 32 7 3 2 2 2" xfId="31019"/>
    <cellStyle name="20% - 輔色2 2 32 7 3 2 3" xfId="24995"/>
    <cellStyle name="20% - 輔色2 2 32 7 3 3" xfId="15931"/>
    <cellStyle name="20% - 輔色2 2 32 7 3 3 2" xfId="28007"/>
    <cellStyle name="20% - 輔色2 2 32 7 3 4" xfId="21983"/>
    <cellStyle name="20% - 輔色2 2 32 7 4" xfId="9031"/>
    <cellStyle name="20% - 輔色2 2 32 7 5" xfId="10231"/>
    <cellStyle name="20% - 輔色2 2 32 7 6" xfId="11419"/>
    <cellStyle name="20% - 輔色2 2 32 7 6 2" xfId="17443"/>
    <cellStyle name="20% - 輔色2 2 32 7 6 2 2" xfId="29519"/>
    <cellStyle name="20% - 輔色2 2 32 7 6 3" xfId="23495"/>
    <cellStyle name="20% - 輔色2 2 32 7 7" xfId="14431"/>
    <cellStyle name="20% - 輔色2 2 32 7 7 2" xfId="26507"/>
    <cellStyle name="20% - 輔色2 2 32 7 8" xfId="20483"/>
    <cellStyle name="20% - 輔色2 2 32 8" xfId="5036"/>
    <cellStyle name="20% - 輔色2 2 32 8 2" xfId="12320"/>
    <cellStyle name="20% - 輔色2 2 32 8 2 2" xfId="18344"/>
    <cellStyle name="20% - 輔色2 2 32 8 2 2 2" xfId="30420"/>
    <cellStyle name="20% - 輔色2 2 32 8 2 3" xfId="24396"/>
    <cellStyle name="20% - 輔色2 2 32 8 3" xfId="15332"/>
    <cellStyle name="20% - 輔色2 2 32 8 3 2" xfId="27408"/>
    <cellStyle name="20% - 輔色2 2 32 8 4" xfId="21384"/>
    <cellStyle name="20% - 輔色2 2 32 9" xfId="10222"/>
    <cellStyle name="20% - 輔色2 2 33" xfId="709"/>
    <cellStyle name="20% - 輔色2 2 33 2" xfId="1492"/>
    <cellStyle name="20% - 輔色2 2 33 2 2" xfId="10233"/>
    <cellStyle name="20% - 輔色2 2 33 3" xfId="10232"/>
    <cellStyle name="20% - 輔色2 2 34" xfId="797"/>
    <cellStyle name="20% - 輔色2 2 34 2" xfId="1885"/>
    <cellStyle name="20% - 輔色2 2 34 2 2" xfId="4665"/>
    <cellStyle name="20% - 輔色2 2 34 2 3" xfId="5787"/>
    <cellStyle name="20% - 輔色2 2 34 2 3 2" xfId="13071"/>
    <cellStyle name="20% - 輔色2 2 34 2 3 2 2" xfId="19095"/>
    <cellStyle name="20% - 輔色2 2 34 2 3 2 2 2" xfId="31171"/>
    <cellStyle name="20% - 輔色2 2 34 2 3 2 3" xfId="25147"/>
    <cellStyle name="20% - 輔色2 2 34 2 3 3" xfId="16083"/>
    <cellStyle name="20% - 輔色2 2 34 2 3 3 2" xfId="28159"/>
    <cellStyle name="20% - 輔色2 2 34 2 3 4" xfId="22135"/>
    <cellStyle name="20% - 輔色2 2 34 2 4" xfId="9035"/>
    <cellStyle name="20% - 輔色2 2 34 2 5" xfId="10235"/>
    <cellStyle name="20% - 輔色2 2 34 2 6" xfId="11571"/>
    <cellStyle name="20% - 輔色2 2 34 2 6 2" xfId="17595"/>
    <cellStyle name="20% - 輔色2 2 34 2 6 2 2" xfId="29671"/>
    <cellStyle name="20% - 輔色2 2 34 2 6 3" xfId="23647"/>
    <cellStyle name="20% - 輔色2 2 34 2 7" xfId="14583"/>
    <cellStyle name="20% - 輔色2 2 34 2 7 2" xfId="26659"/>
    <cellStyle name="20% - 輔色2 2 34 2 8" xfId="20635"/>
    <cellStyle name="20% - 輔色2 2 34 3" xfId="4664"/>
    <cellStyle name="20% - 輔色2 2 34 4" xfId="5186"/>
    <cellStyle name="20% - 輔色2 2 34 4 2" xfId="12470"/>
    <cellStyle name="20% - 輔色2 2 34 4 2 2" xfId="18494"/>
    <cellStyle name="20% - 輔色2 2 34 4 2 2 2" xfId="30570"/>
    <cellStyle name="20% - 輔色2 2 34 4 2 3" xfId="24546"/>
    <cellStyle name="20% - 輔色2 2 34 4 3" xfId="15482"/>
    <cellStyle name="20% - 輔色2 2 34 4 3 2" xfId="27558"/>
    <cellStyle name="20% - 輔色2 2 34 4 4" xfId="21534"/>
    <cellStyle name="20% - 輔色2 2 34 5" xfId="9034"/>
    <cellStyle name="20% - 輔色2 2 34 6" xfId="10234"/>
    <cellStyle name="20% - 輔色2 2 34 7" xfId="10970"/>
    <cellStyle name="20% - 輔色2 2 34 7 2" xfId="16994"/>
    <cellStyle name="20% - 輔色2 2 34 7 2 2" xfId="29070"/>
    <cellStyle name="20% - 輔色2 2 34 7 3" xfId="23046"/>
    <cellStyle name="20% - 輔色2 2 34 8" xfId="13982"/>
    <cellStyle name="20% - 輔色2 2 34 8 2" xfId="26058"/>
    <cellStyle name="20% - 輔色2 2 34 9" xfId="20034"/>
    <cellStyle name="20% - 輔色2 2 35" xfId="1888"/>
    <cellStyle name="20% - 輔色2 2 35 2" xfId="4666"/>
    <cellStyle name="20% - 輔色2 2 35 3" xfId="5790"/>
    <cellStyle name="20% - 輔色2 2 35 3 2" xfId="13074"/>
    <cellStyle name="20% - 輔色2 2 35 3 2 2" xfId="19098"/>
    <cellStyle name="20% - 輔色2 2 35 3 2 2 2" xfId="31174"/>
    <cellStyle name="20% - 輔色2 2 35 3 2 3" xfId="25150"/>
    <cellStyle name="20% - 輔色2 2 35 3 3" xfId="16086"/>
    <cellStyle name="20% - 輔色2 2 35 3 3 2" xfId="28162"/>
    <cellStyle name="20% - 輔色2 2 35 3 4" xfId="22138"/>
    <cellStyle name="20% - 輔色2 2 35 4" xfId="9036"/>
    <cellStyle name="20% - 輔色2 2 35 5" xfId="10236"/>
    <cellStyle name="20% - 輔色2 2 35 6" xfId="11574"/>
    <cellStyle name="20% - 輔色2 2 35 6 2" xfId="17598"/>
    <cellStyle name="20% - 輔色2 2 35 6 2 2" xfId="29674"/>
    <cellStyle name="20% - 輔色2 2 35 6 3" xfId="23650"/>
    <cellStyle name="20% - 輔色2 2 35 7" xfId="14586"/>
    <cellStyle name="20% - 輔色2 2 35 7 2" xfId="26662"/>
    <cellStyle name="20% - 輔色2 2 35 8" xfId="20638"/>
    <cellStyle name="20% - 輔色2 2 36" xfId="2484"/>
    <cellStyle name="20% - 輔色2 2 36 2" xfId="4667"/>
    <cellStyle name="20% - 輔色2 2 36 3" xfId="10237"/>
    <cellStyle name="20% - 輔色2 2 37" xfId="2975"/>
    <cellStyle name="20% - 輔色2 2 37 2" xfId="4668"/>
    <cellStyle name="20% - 輔色2 2 37 3" xfId="10238"/>
    <cellStyle name="20% - 輔色2 2 38" xfId="1883"/>
    <cellStyle name="20% - 輔色2 2 38 2" xfId="4669"/>
    <cellStyle name="20% - 輔色2 2 38 3" xfId="5785"/>
    <cellStyle name="20% - 輔色2 2 38 3 2" xfId="13069"/>
    <cellStyle name="20% - 輔色2 2 38 3 2 2" xfId="19093"/>
    <cellStyle name="20% - 輔色2 2 38 3 2 2 2" xfId="31169"/>
    <cellStyle name="20% - 輔色2 2 38 3 2 3" xfId="25145"/>
    <cellStyle name="20% - 輔色2 2 38 3 3" xfId="16081"/>
    <cellStyle name="20% - 輔色2 2 38 3 3 2" xfId="28157"/>
    <cellStyle name="20% - 輔色2 2 38 3 4" xfId="22133"/>
    <cellStyle name="20% - 輔色2 2 38 4" xfId="9039"/>
    <cellStyle name="20% - 輔色2 2 38 5" xfId="10239"/>
    <cellStyle name="20% - 輔色2 2 38 6" xfId="11569"/>
    <cellStyle name="20% - 輔色2 2 38 6 2" xfId="17593"/>
    <cellStyle name="20% - 輔色2 2 38 6 2 2" xfId="29669"/>
    <cellStyle name="20% - 輔色2 2 38 6 3" xfId="23645"/>
    <cellStyle name="20% - 輔色2 2 38 7" xfId="14581"/>
    <cellStyle name="20% - 輔色2 2 38 7 2" xfId="26657"/>
    <cellStyle name="20% - 輔色2 2 38 8" xfId="20633"/>
    <cellStyle name="20% - 輔色2 2 39" xfId="4886"/>
    <cellStyle name="20% - 輔色2 2 39 2" xfId="12170"/>
    <cellStyle name="20% - 輔色2 2 39 2 2" xfId="18194"/>
    <cellStyle name="20% - 輔色2 2 39 2 2 2" xfId="30270"/>
    <cellStyle name="20% - 輔色2 2 39 2 3" xfId="24246"/>
    <cellStyle name="20% - 輔色2 2 39 3" xfId="15182"/>
    <cellStyle name="20% - 輔色2 2 39 3 2" xfId="27258"/>
    <cellStyle name="20% - 輔色2 2 39 4" xfId="21234"/>
    <cellStyle name="20% - 輔色2 2 4" xfId="36"/>
    <cellStyle name="20% - 輔色2 2 4 10" xfId="3049"/>
    <cellStyle name="20% - 輔色2 2 4 10 2" xfId="4670"/>
    <cellStyle name="20% - 輔色2 2 4 10 3" xfId="10241"/>
    <cellStyle name="20% - 輔色2 2 4 11" xfId="1878"/>
    <cellStyle name="20% - 輔色2 2 4 11 2" xfId="4671"/>
    <cellStyle name="20% - 輔色2 2 4 11 3" xfId="5781"/>
    <cellStyle name="20% - 輔色2 2 4 11 3 2" xfId="13065"/>
    <cellStyle name="20% - 輔色2 2 4 11 3 2 2" xfId="19089"/>
    <cellStyle name="20% - 輔色2 2 4 11 3 2 2 2" xfId="31165"/>
    <cellStyle name="20% - 輔色2 2 4 11 3 2 3" xfId="25141"/>
    <cellStyle name="20% - 輔色2 2 4 11 3 3" xfId="16077"/>
    <cellStyle name="20% - 輔色2 2 4 11 3 3 2" xfId="28153"/>
    <cellStyle name="20% - 輔色2 2 4 11 3 4" xfId="22129"/>
    <cellStyle name="20% - 輔色2 2 4 11 4" xfId="9042"/>
    <cellStyle name="20% - 輔色2 2 4 11 5" xfId="10242"/>
    <cellStyle name="20% - 輔色2 2 4 11 6" xfId="11565"/>
    <cellStyle name="20% - 輔色2 2 4 11 6 2" xfId="17589"/>
    <cellStyle name="20% - 輔色2 2 4 11 6 2 2" xfId="29665"/>
    <cellStyle name="20% - 輔色2 2 4 11 6 3" xfId="23641"/>
    <cellStyle name="20% - 輔色2 2 4 11 7" xfId="14577"/>
    <cellStyle name="20% - 輔色2 2 4 11 7 2" xfId="26653"/>
    <cellStyle name="20% - 輔色2 2 4 11 8" xfId="20629"/>
    <cellStyle name="20% - 輔色2 2 4 12" xfId="4890"/>
    <cellStyle name="20% - 輔色2 2 4 12 2" xfId="12174"/>
    <cellStyle name="20% - 輔色2 2 4 12 2 2" xfId="18198"/>
    <cellStyle name="20% - 輔色2 2 4 12 2 2 2" xfId="30274"/>
    <cellStyle name="20% - 輔色2 2 4 12 2 3" xfId="24250"/>
    <cellStyle name="20% - 輔色2 2 4 12 3" xfId="15186"/>
    <cellStyle name="20% - 輔色2 2 4 12 3 2" xfId="27262"/>
    <cellStyle name="20% - 輔色2 2 4 12 4" xfId="21238"/>
    <cellStyle name="20% - 輔色2 2 4 13" xfId="10240"/>
    <cellStyle name="20% - 輔色2 2 4 14" xfId="10658"/>
    <cellStyle name="20% - 輔色2 2 4 14 2" xfId="16692"/>
    <cellStyle name="20% - 輔色2 2 4 14 2 2" xfId="28768"/>
    <cellStyle name="20% - 輔色2 2 4 14 3" xfId="22744"/>
    <cellStyle name="20% - 輔色2 2 4 15" xfId="13686"/>
    <cellStyle name="20% - 輔色2 2 4 15 2" xfId="25762"/>
    <cellStyle name="20% - 輔色2 2 4 16" xfId="19738"/>
    <cellStyle name="20% - 輔色2 2 4 2" xfId="144"/>
    <cellStyle name="20% - 輔色2 2 4 2 2" xfId="10243"/>
    <cellStyle name="20% - 輔色2 2 4 3" xfId="186"/>
    <cellStyle name="20% - 輔色2 2 4 3 10" xfId="10244"/>
    <cellStyle name="20% - 輔色2 2 4 3 11" xfId="10762"/>
    <cellStyle name="20% - 輔色2 2 4 3 11 2" xfId="16786"/>
    <cellStyle name="20% - 輔色2 2 4 3 11 2 2" xfId="28862"/>
    <cellStyle name="20% - 輔色2 2 4 3 11 3" xfId="22838"/>
    <cellStyle name="20% - 輔色2 2 4 3 12" xfId="13774"/>
    <cellStyle name="20% - 輔色2 2 4 3 12 2" xfId="25850"/>
    <cellStyle name="20% - 輔色2 2 4 3 13" xfId="19826"/>
    <cellStyle name="20% - 輔色2 2 4 3 2" xfId="332"/>
    <cellStyle name="20% - 輔色2 2 4 3 2 2" xfId="666"/>
    <cellStyle name="20% - 輔色2 2 4 3 2 2 2" xfId="1493"/>
    <cellStyle name="20% - 輔色2 2 4 3 2 2 2 2" xfId="10247"/>
    <cellStyle name="20% - 輔色2 2 4 3 2 2 3" xfId="10246"/>
    <cellStyle name="20% - 輔色2 2 4 3 2 3" xfId="10245"/>
    <cellStyle name="20% - 輔色2 2 4 3 3" xfId="437"/>
    <cellStyle name="20% - 輔色2 2 4 3 3 10" xfId="10912"/>
    <cellStyle name="20% - 輔色2 2 4 3 3 10 2" xfId="16936"/>
    <cellStyle name="20% - 輔色2 2 4 3 3 10 2 2" xfId="29012"/>
    <cellStyle name="20% - 輔色2 2 4 3 3 10 3" xfId="22988"/>
    <cellStyle name="20% - 輔色2 2 4 3 3 11" xfId="13924"/>
    <cellStyle name="20% - 輔色2 2 4 3 3 11 2" xfId="26000"/>
    <cellStyle name="20% - 輔色2 2 4 3 3 12" xfId="19976"/>
    <cellStyle name="20% - 輔色2 2 4 3 3 2" xfId="779"/>
    <cellStyle name="20% - 輔色2 2 4 3 3 2 2" xfId="1495"/>
    <cellStyle name="20% - 輔色2 2 4 3 3 2 2 2" xfId="10250"/>
    <cellStyle name="20% - 輔色2 2 4 3 3 2 3" xfId="10249"/>
    <cellStyle name="20% - 輔色2 2 4 3 3 3" xfId="1039"/>
    <cellStyle name="20% - 輔色2 2 4 3 3 3 2" xfId="2238"/>
    <cellStyle name="20% - 輔色2 2 4 3 3 3 2 2" xfId="4673"/>
    <cellStyle name="20% - 輔色2 2 4 3 3 3 2 3" xfId="6140"/>
    <cellStyle name="20% - 輔色2 2 4 3 3 3 2 3 2" xfId="13424"/>
    <cellStyle name="20% - 輔色2 2 4 3 3 3 2 3 2 2" xfId="19448"/>
    <cellStyle name="20% - 輔色2 2 4 3 3 3 2 3 2 2 2" xfId="31524"/>
    <cellStyle name="20% - 輔色2 2 4 3 3 3 2 3 2 3" xfId="25500"/>
    <cellStyle name="20% - 輔色2 2 4 3 3 3 2 3 3" xfId="16436"/>
    <cellStyle name="20% - 輔色2 2 4 3 3 3 2 3 3 2" xfId="28512"/>
    <cellStyle name="20% - 輔色2 2 4 3 3 3 2 3 4" xfId="22488"/>
    <cellStyle name="20% - 輔色2 2 4 3 3 3 2 4" xfId="9052"/>
    <cellStyle name="20% - 輔色2 2 4 3 3 3 2 5" xfId="10252"/>
    <cellStyle name="20% - 輔色2 2 4 3 3 3 2 6" xfId="11924"/>
    <cellStyle name="20% - 輔色2 2 4 3 3 3 2 6 2" xfId="17948"/>
    <cellStyle name="20% - 輔色2 2 4 3 3 3 2 6 2 2" xfId="30024"/>
    <cellStyle name="20% - 輔色2 2 4 3 3 3 2 6 3" xfId="24000"/>
    <cellStyle name="20% - 輔色2 2 4 3 3 3 2 7" xfId="14936"/>
    <cellStyle name="20% - 輔色2 2 4 3 3 3 2 7 2" xfId="27012"/>
    <cellStyle name="20% - 輔色2 2 4 3 3 3 2 8" xfId="20988"/>
    <cellStyle name="20% - 輔色2 2 4 3 3 3 3" xfId="4672"/>
    <cellStyle name="20% - 輔色2 2 4 3 3 3 4" xfId="5428"/>
    <cellStyle name="20% - 輔色2 2 4 3 3 3 4 2" xfId="12712"/>
    <cellStyle name="20% - 輔色2 2 4 3 3 3 4 2 2" xfId="18736"/>
    <cellStyle name="20% - 輔色2 2 4 3 3 3 4 2 2 2" xfId="30812"/>
    <cellStyle name="20% - 輔色2 2 4 3 3 3 4 2 3" xfId="24788"/>
    <cellStyle name="20% - 輔色2 2 4 3 3 3 4 3" xfId="15724"/>
    <cellStyle name="20% - 輔色2 2 4 3 3 3 4 3 2" xfId="27800"/>
    <cellStyle name="20% - 輔色2 2 4 3 3 3 4 4" xfId="21776"/>
    <cellStyle name="20% - 輔色2 2 4 3 3 3 5" xfId="9051"/>
    <cellStyle name="20% - 輔色2 2 4 3 3 3 6" xfId="10251"/>
    <cellStyle name="20% - 輔色2 2 4 3 3 3 7" xfId="11212"/>
    <cellStyle name="20% - 輔色2 2 4 3 3 3 7 2" xfId="17236"/>
    <cellStyle name="20% - 輔色2 2 4 3 3 3 7 2 2" xfId="29312"/>
    <cellStyle name="20% - 輔色2 2 4 3 3 3 7 3" xfId="23288"/>
    <cellStyle name="20% - 輔色2 2 4 3 3 3 8" xfId="14224"/>
    <cellStyle name="20% - 輔色2 2 4 3 3 3 8 2" xfId="26300"/>
    <cellStyle name="20% - 輔色2 2 4 3 3 3 9" xfId="20276"/>
    <cellStyle name="20% - 輔色2 2 4 3 3 4" xfId="1494"/>
    <cellStyle name="20% - 輔色2 2 4 3 3 4 2" xfId="2096"/>
    <cellStyle name="20% - 輔色2 2 4 3 3 4 2 2" xfId="4674"/>
    <cellStyle name="20% - 輔色2 2 4 3 3 4 2 3" xfId="5998"/>
    <cellStyle name="20% - 輔色2 2 4 3 3 4 2 3 2" xfId="13282"/>
    <cellStyle name="20% - 輔色2 2 4 3 3 4 2 3 2 2" xfId="19306"/>
    <cellStyle name="20% - 輔色2 2 4 3 3 4 2 3 2 2 2" xfId="31382"/>
    <cellStyle name="20% - 輔色2 2 4 3 3 4 2 3 2 3" xfId="25358"/>
    <cellStyle name="20% - 輔色2 2 4 3 3 4 2 3 3" xfId="16294"/>
    <cellStyle name="20% - 輔色2 2 4 3 3 4 2 3 3 2" xfId="28370"/>
    <cellStyle name="20% - 輔色2 2 4 3 3 4 2 3 4" xfId="22346"/>
    <cellStyle name="20% - 輔色2 2 4 3 3 4 2 4" xfId="9054"/>
    <cellStyle name="20% - 輔色2 2 4 3 3 4 2 5" xfId="10254"/>
    <cellStyle name="20% - 輔色2 2 4 3 3 4 2 6" xfId="11782"/>
    <cellStyle name="20% - 輔色2 2 4 3 3 4 2 6 2" xfId="17806"/>
    <cellStyle name="20% - 輔色2 2 4 3 3 4 2 6 2 2" xfId="29882"/>
    <cellStyle name="20% - 輔色2 2 4 3 3 4 2 6 3" xfId="23858"/>
    <cellStyle name="20% - 輔色2 2 4 3 3 4 2 7" xfId="14794"/>
    <cellStyle name="20% - 輔色2 2 4 3 3 4 2 7 2" xfId="26870"/>
    <cellStyle name="20% - 輔色2 2 4 3 3 4 2 8" xfId="20846"/>
    <cellStyle name="20% - 輔色2 2 4 3 3 4 3" xfId="10253"/>
    <cellStyle name="20% - 輔色2 2 4 3 3 5" xfId="2910"/>
    <cellStyle name="20% - 輔色2 2 4 3 3 5 2" xfId="4675"/>
    <cellStyle name="20% - 輔色2 2 4 3 3 5 3" xfId="10255"/>
    <cellStyle name="20% - 輔色2 2 4 3 3 6" xfId="3051"/>
    <cellStyle name="20% - 輔色2 2 4 3 3 6 2" xfId="4676"/>
    <cellStyle name="20% - 輔色2 2 4 3 3 6 3" xfId="10256"/>
    <cellStyle name="20% - 輔色2 2 4 3 3 7" xfId="1640"/>
    <cellStyle name="20% - 輔色2 2 4 3 3 7 2" xfId="4677"/>
    <cellStyle name="20% - 輔色2 2 4 3 3 7 3" xfId="5543"/>
    <cellStyle name="20% - 輔色2 2 4 3 3 7 3 2" xfId="12827"/>
    <cellStyle name="20% - 輔色2 2 4 3 3 7 3 2 2" xfId="18851"/>
    <cellStyle name="20% - 輔色2 2 4 3 3 7 3 2 2 2" xfId="30927"/>
    <cellStyle name="20% - 輔色2 2 4 3 3 7 3 2 3" xfId="24903"/>
    <cellStyle name="20% - 輔色2 2 4 3 3 7 3 3" xfId="15839"/>
    <cellStyle name="20% - 輔色2 2 4 3 3 7 3 3 2" xfId="27915"/>
    <cellStyle name="20% - 輔色2 2 4 3 3 7 3 4" xfId="21891"/>
    <cellStyle name="20% - 輔色2 2 4 3 3 7 4" xfId="9057"/>
    <cellStyle name="20% - 輔色2 2 4 3 3 7 5" xfId="10257"/>
    <cellStyle name="20% - 輔色2 2 4 3 3 7 6" xfId="11327"/>
    <cellStyle name="20% - 輔色2 2 4 3 3 7 6 2" xfId="17351"/>
    <cellStyle name="20% - 輔色2 2 4 3 3 7 6 2 2" xfId="29427"/>
    <cellStyle name="20% - 輔色2 2 4 3 3 7 6 3" xfId="23403"/>
    <cellStyle name="20% - 輔色2 2 4 3 3 7 7" xfId="14339"/>
    <cellStyle name="20% - 輔色2 2 4 3 3 7 7 2" xfId="26415"/>
    <cellStyle name="20% - 輔色2 2 4 3 3 7 8" xfId="20391"/>
    <cellStyle name="20% - 輔色2 2 4 3 3 8" xfId="5128"/>
    <cellStyle name="20% - 輔色2 2 4 3 3 8 2" xfId="12412"/>
    <cellStyle name="20% - 輔色2 2 4 3 3 8 2 2" xfId="18436"/>
    <cellStyle name="20% - 輔色2 2 4 3 3 8 2 2 2" xfId="30512"/>
    <cellStyle name="20% - 輔色2 2 4 3 3 8 2 3" xfId="24488"/>
    <cellStyle name="20% - 輔色2 2 4 3 3 8 3" xfId="15424"/>
    <cellStyle name="20% - 輔色2 2 4 3 3 8 3 2" xfId="27500"/>
    <cellStyle name="20% - 輔色2 2 4 3 3 8 4" xfId="21476"/>
    <cellStyle name="20% - 輔色2 2 4 3 3 9" xfId="10248"/>
    <cellStyle name="20% - 輔色2 2 4 3 4" xfId="889"/>
    <cellStyle name="20% - 輔色2 2 4 3 4 2" xfId="2025"/>
    <cellStyle name="20% - 輔色2 2 4 3 4 2 2" xfId="4679"/>
    <cellStyle name="20% - 輔色2 2 4 3 4 2 3" xfId="5927"/>
    <cellStyle name="20% - 輔色2 2 4 3 4 2 3 2" xfId="13211"/>
    <cellStyle name="20% - 輔色2 2 4 3 4 2 3 2 2" xfId="19235"/>
    <cellStyle name="20% - 輔色2 2 4 3 4 2 3 2 2 2" xfId="31311"/>
    <cellStyle name="20% - 輔色2 2 4 3 4 2 3 2 3" xfId="25287"/>
    <cellStyle name="20% - 輔色2 2 4 3 4 2 3 3" xfId="16223"/>
    <cellStyle name="20% - 輔色2 2 4 3 4 2 3 3 2" xfId="28299"/>
    <cellStyle name="20% - 輔色2 2 4 3 4 2 3 4" xfId="22275"/>
    <cellStyle name="20% - 輔色2 2 4 3 4 2 4" xfId="9059"/>
    <cellStyle name="20% - 輔色2 2 4 3 4 2 5" xfId="10259"/>
    <cellStyle name="20% - 輔色2 2 4 3 4 2 6" xfId="11711"/>
    <cellStyle name="20% - 輔色2 2 4 3 4 2 6 2" xfId="17735"/>
    <cellStyle name="20% - 輔色2 2 4 3 4 2 6 2 2" xfId="29811"/>
    <cellStyle name="20% - 輔色2 2 4 3 4 2 6 3" xfId="23787"/>
    <cellStyle name="20% - 輔色2 2 4 3 4 2 7" xfId="14723"/>
    <cellStyle name="20% - 輔色2 2 4 3 4 2 7 2" xfId="26799"/>
    <cellStyle name="20% - 輔色2 2 4 3 4 2 8" xfId="20775"/>
    <cellStyle name="20% - 輔色2 2 4 3 4 3" xfId="4678"/>
    <cellStyle name="20% - 輔色2 2 4 3 4 4" xfId="5278"/>
    <cellStyle name="20% - 輔色2 2 4 3 4 4 2" xfId="12562"/>
    <cellStyle name="20% - 輔色2 2 4 3 4 4 2 2" xfId="18586"/>
    <cellStyle name="20% - 輔色2 2 4 3 4 4 2 2 2" xfId="30662"/>
    <cellStyle name="20% - 輔色2 2 4 3 4 4 2 3" xfId="24638"/>
    <cellStyle name="20% - 輔色2 2 4 3 4 4 3" xfId="15574"/>
    <cellStyle name="20% - 輔色2 2 4 3 4 4 3 2" xfId="27650"/>
    <cellStyle name="20% - 輔色2 2 4 3 4 4 4" xfId="21626"/>
    <cellStyle name="20% - 輔色2 2 4 3 4 5" xfId="9058"/>
    <cellStyle name="20% - 輔色2 2 4 3 4 6" xfId="10258"/>
    <cellStyle name="20% - 輔色2 2 4 3 4 7" xfId="11062"/>
    <cellStyle name="20% - 輔色2 2 4 3 4 7 2" xfId="17086"/>
    <cellStyle name="20% - 輔色2 2 4 3 4 7 2 2" xfId="29162"/>
    <cellStyle name="20% - 輔色2 2 4 3 4 7 3" xfId="23138"/>
    <cellStyle name="20% - 輔色2 2 4 3 4 8" xfId="14074"/>
    <cellStyle name="20% - 輔色2 2 4 3 4 8 2" xfId="26150"/>
    <cellStyle name="20% - 輔色2 2 4 3 4 9" xfId="20126"/>
    <cellStyle name="20% - 輔色2 2 4 3 5" xfId="1976"/>
    <cellStyle name="20% - 輔色2 2 4 3 5 2" xfId="4680"/>
    <cellStyle name="20% - 輔色2 2 4 3 5 3" xfId="5878"/>
    <cellStyle name="20% - 輔色2 2 4 3 5 3 2" xfId="13162"/>
    <cellStyle name="20% - 輔色2 2 4 3 5 3 2 2" xfId="19186"/>
    <cellStyle name="20% - 輔色2 2 4 3 5 3 2 2 2" xfId="31262"/>
    <cellStyle name="20% - 輔色2 2 4 3 5 3 2 3" xfId="25238"/>
    <cellStyle name="20% - 輔色2 2 4 3 5 3 3" xfId="16174"/>
    <cellStyle name="20% - 輔色2 2 4 3 5 3 3 2" xfId="28250"/>
    <cellStyle name="20% - 輔色2 2 4 3 5 3 4" xfId="22226"/>
    <cellStyle name="20% - 輔色2 2 4 3 5 4" xfId="9060"/>
    <cellStyle name="20% - 輔色2 2 4 3 5 5" xfId="10260"/>
    <cellStyle name="20% - 輔色2 2 4 3 5 6" xfId="11662"/>
    <cellStyle name="20% - 輔色2 2 4 3 5 6 2" xfId="17686"/>
    <cellStyle name="20% - 輔色2 2 4 3 5 6 2 2" xfId="29762"/>
    <cellStyle name="20% - 輔色2 2 4 3 5 6 3" xfId="23738"/>
    <cellStyle name="20% - 輔色2 2 4 3 5 7" xfId="14674"/>
    <cellStyle name="20% - 輔色2 2 4 3 5 7 2" xfId="26750"/>
    <cellStyle name="20% - 輔色2 2 4 3 5 8" xfId="20726"/>
    <cellStyle name="20% - 輔色2 2 4 3 6" xfId="2908"/>
    <cellStyle name="20% - 輔色2 2 4 3 6 2" xfId="4681"/>
    <cellStyle name="20% - 輔色2 2 4 3 6 3" xfId="10261"/>
    <cellStyle name="20% - 輔色2 2 4 3 7" xfId="3050"/>
    <cellStyle name="20% - 輔色2 2 4 3 7 2" xfId="4682"/>
    <cellStyle name="20% - 輔色2 2 4 3 7 3" xfId="10262"/>
    <cellStyle name="20% - 輔色2 2 4 3 8" xfId="1790"/>
    <cellStyle name="20% - 輔色2 2 4 3 8 2" xfId="4683"/>
    <cellStyle name="20% - 輔色2 2 4 3 8 3" xfId="5693"/>
    <cellStyle name="20% - 輔色2 2 4 3 8 3 2" xfId="12977"/>
    <cellStyle name="20% - 輔色2 2 4 3 8 3 2 2" xfId="19001"/>
    <cellStyle name="20% - 輔色2 2 4 3 8 3 2 2 2" xfId="31077"/>
    <cellStyle name="20% - 輔色2 2 4 3 8 3 2 3" xfId="25053"/>
    <cellStyle name="20% - 輔色2 2 4 3 8 3 3" xfId="15989"/>
    <cellStyle name="20% - 輔色2 2 4 3 8 3 3 2" xfId="28065"/>
    <cellStyle name="20% - 輔色2 2 4 3 8 3 4" xfId="22041"/>
    <cellStyle name="20% - 輔色2 2 4 3 8 4" xfId="9063"/>
    <cellStyle name="20% - 輔色2 2 4 3 8 5" xfId="10263"/>
    <cellStyle name="20% - 輔色2 2 4 3 8 6" xfId="11477"/>
    <cellStyle name="20% - 輔色2 2 4 3 8 6 2" xfId="17501"/>
    <cellStyle name="20% - 輔色2 2 4 3 8 6 2 2" xfId="29577"/>
    <cellStyle name="20% - 輔色2 2 4 3 8 6 3" xfId="23553"/>
    <cellStyle name="20% - 輔色2 2 4 3 8 7" xfId="14489"/>
    <cellStyle name="20% - 輔色2 2 4 3 8 7 2" xfId="26565"/>
    <cellStyle name="20% - 輔色2 2 4 3 8 8" xfId="20541"/>
    <cellStyle name="20% - 輔色2 2 4 3 9" xfId="4978"/>
    <cellStyle name="20% - 輔色2 2 4 3 9 2" xfId="12262"/>
    <cellStyle name="20% - 輔色2 2 4 3 9 2 2" xfId="18286"/>
    <cellStyle name="20% - 輔色2 2 4 3 9 2 2 2" xfId="30362"/>
    <cellStyle name="20% - 輔色2 2 4 3 9 2 3" xfId="24338"/>
    <cellStyle name="20% - 輔色2 2 4 3 9 3" xfId="15274"/>
    <cellStyle name="20% - 輔色2 2 4 3 9 3 2" xfId="27350"/>
    <cellStyle name="20% - 輔色2 2 4 3 9 4" xfId="21326"/>
    <cellStyle name="20% - 輔色2 2 4 4" xfId="199"/>
    <cellStyle name="20% - 輔色2 2 4 4 10" xfId="10264"/>
    <cellStyle name="20% - 輔色2 2 4 4 11" xfId="10775"/>
    <cellStyle name="20% - 輔色2 2 4 4 11 2" xfId="16799"/>
    <cellStyle name="20% - 輔色2 2 4 4 11 2 2" xfId="28875"/>
    <cellStyle name="20% - 輔色2 2 4 4 11 3" xfId="22851"/>
    <cellStyle name="20% - 輔色2 2 4 4 12" xfId="13787"/>
    <cellStyle name="20% - 輔色2 2 4 4 12 2" xfId="25863"/>
    <cellStyle name="20% - 輔色2 2 4 4 13" xfId="19839"/>
    <cellStyle name="20% - 輔色2 2 4 4 2" xfId="333"/>
    <cellStyle name="20% - 輔色2 2 4 4 2 2" xfId="667"/>
    <cellStyle name="20% - 輔色2 2 4 4 2 2 2" xfId="1496"/>
    <cellStyle name="20% - 輔色2 2 4 4 2 2 2 2" xfId="10267"/>
    <cellStyle name="20% - 輔色2 2 4 4 2 2 3" xfId="10266"/>
    <cellStyle name="20% - 輔色2 2 4 4 2 3" xfId="10265"/>
    <cellStyle name="20% - 輔色2 2 4 4 3" xfId="450"/>
    <cellStyle name="20% - 輔色2 2 4 4 3 10" xfId="10925"/>
    <cellStyle name="20% - 輔色2 2 4 4 3 10 2" xfId="16949"/>
    <cellStyle name="20% - 輔色2 2 4 4 3 10 2 2" xfId="29025"/>
    <cellStyle name="20% - 輔色2 2 4 4 3 10 3" xfId="23001"/>
    <cellStyle name="20% - 輔色2 2 4 4 3 11" xfId="13937"/>
    <cellStyle name="20% - 輔色2 2 4 4 3 11 2" xfId="26013"/>
    <cellStyle name="20% - 輔色2 2 4 4 3 12" xfId="19989"/>
    <cellStyle name="20% - 輔色2 2 4 4 3 2" xfId="780"/>
    <cellStyle name="20% - 輔色2 2 4 4 3 2 2" xfId="1498"/>
    <cellStyle name="20% - 輔色2 2 4 4 3 2 2 2" xfId="10270"/>
    <cellStyle name="20% - 輔色2 2 4 4 3 2 3" xfId="10269"/>
    <cellStyle name="20% - 輔色2 2 4 4 3 3" xfId="1052"/>
    <cellStyle name="20% - 輔色2 2 4 4 3 3 2" xfId="2251"/>
    <cellStyle name="20% - 輔色2 2 4 4 3 3 2 2" xfId="4685"/>
    <cellStyle name="20% - 輔色2 2 4 4 3 3 2 3" xfId="6153"/>
    <cellStyle name="20% - 輔色2 2 4 4 3 3 2 3 2" xfId="13437"/>
    <cellStyle name="20% - 輔色2 2 4 4 3 3 2 3 2 2" xfId="19461"/>
    <cellStyle name="20% - 輔色2 2 4 4 3 3 2 3 2 2 2" xfId="31537"/>
    <cellStyle name="20% - 輔色2 2 4 4 3 3 2 3 2 3" xfId="25513"/>
    <cellStyle name="20% - 輔色2 2 4 4 3 3 2 3 3" xfId="16449"/>
    <cellStyle name="20% - 輔色2 2 4 4 3 3 2 3 3 2" xfId="28525"/>
    <cellStyle name="20% - 輔色2 2 4 4 3 3 2 3 4" xfId="22501"/>
    <cellStyle name="20% - 輔色2 2 4 4 3 3 2 4" xfId="9072"/>
    <cellStyle name="20% - 輔色2 2 4 4 3 3 2 5" xfId="10272"/>
    <cellStyle name="20% - 輔色2 2 4 4 3 3 2 6" xfId="11937"/>
    <cellStyle name="20% - 輔色2 2 4 4 3 3 2 6 2" xfId="17961"/>
    <cellStyle name="20% - 輔色2 2 4 4 3 3 2 6 2 2" xfId="30037"/>
    <cellStyle name="20% - 輔色2 2 4 4 3 3 2 6 3" xfId="24013"/>
    <cellStyle name="20% - 輔色2 2 4 4 3 3 2 7" xfId="14949"/>
    <cellStyle name="20% - 輔色2 2 4 4 3 3 2 7 2" xfId="27025"/>
    <cellStyle name="20% - 輔色2 2 4 4 3 3 2 8" xfId="21001"/>
    <cellStyle name="20% - 輔色2 2 4 4 3 3 3" xfId="4684"/>
    <cellStyle name="20% - 輔色2 2 4 4 3 3 4" xfId="5441"/>
    <cellStyle name="20% - 輔色2 2 4 4 3 3 4 2" xfId="12725"/>
    <cellStyle name="20% - 輔色2 2 4 4 3 3 4 2 2" xfId="18749"/>
    <cellStyle name="20% - 輔色2 2 4 4 3 3 4 2 2 2" xfId="30825"/>
    <cellStyle name="20% - 輔色2 2 4 4 3 3 4 2 3" xfId="24801"/>
    <cellStyle name="20% - 輔色2 2 4 4 3 3 4 3" xfId="15737"/>
    <cellStyle name="20% - 輔色2 2 4 4 3 3 4 3 2" xfId="27813"/>
    <cellStyle name="20% - 輔色2 2 4 4 3 3 4 4" xfId="21789"/>
    <cellStyle name="20% - 輔色2 2 4 4 3 3 5" xfId="9071"/>
    <cellStyle name="20% - 輔色2 2 4 4 3 3 6" xfId="10271"/>
    <cellStyle name="20% - 輔色2 2 4 4 3 3 7" xfId="11225"/>
    <cellStyle name="20% - 輔色2 2 4 4 3 3 7 2" xfId="17249"/>
    <cellStyle name="20% - 輔色2 2 4 4 3 3 7 2 2" xfId="29325"/>
    <cellStyle name="20% - 輔色2 2 4 4 3 3 7 3" xfId="23301"/>
    <cellStyle name="20% - 輔色2 2 4 4 3 3 8" xfId="14237"/>
    <cellStyle name="20% - 輔色2 2 4 4 3 3 8 2" xfId="26313"/>
    <cellStyle name="20% - 輔色2 2 4 4 3 3 9" xfId="20289"/>
    <cellStyle name="20% - 輔色2 2 4 4 3 4" xfId="1497"/>
    <cellStyle name="20% - 輔色2 2 4 4 3 4 2" xfId="1951"/>
    <cellStyle name="20% - 輔色2 2 4 4 3 4 2 2" xfId="4686"/>
    <cellStyle name="20% - 輔色2 2 4 4 3 4 2 3" xfId="5853"/>
    <cellStyle name="20% - 輔色2 2 4 4 3 4 2 3 2" xfId="13137"/>
    <cellStyle name="20% - 輔色2 2 4 4 3 4 2 3 2 2" xfId="19161"/>
    <cellStyle name="20% - 輔色2 2 4 4 3 4 2 3 2 2 2" xfId="31237"/>
    <cellStyle name="20% - 輔色2 2 4 4 3 4 2 3 2 3" xfId="25213"/>
    <cellStyle name="20% - 輔色2 2 4 4 3 4 2 3 3" xfId="16149"/>
    <cellStyle name="20% - 輔色2 2 4 4 3 4 2 3 3 2" xfId="28225"/>
    <cellStyle name="20% - 輔色2 2 4 4 3 4 2 3 4" xfId="22201"/>
    <cellStyle name="20% - 輔色2 2 4 4 3 4 2 4" xfId="9074"/>
    <cellStyle name="20% - 輔色2 2 4 4 3 4 2 5" xfId="10274"/>
    <cellStyle name="20% - 輔色2 2 4 4 3 4 2 6" xfId="11637"/>
    <cellStyle name="20% - 輔色2 2 4 4 3 4 2 6 2" xfId="17661"/>
    <cellStyle name="20% - 輔色2 2 4 4 3 4 2 6 2 2" xfId="29737"/>
    <cellStyle name="20% - 輔色2 2 4 4 3 4 2 6 3" xfId="23713"/>
    <cellStyle name="20% - 輔色2 2 4 4 3 4 2 7" xfId="14649"/>
    <cellStyle name="20% - 輔色2 2 4 4 3 4 2 7 2" xfId="26725"/>
    <cellStyle name="20% - 輔色2 2 4 4 3 4 2 8" xfId="20701"/>
    <cellStyle name="20% - 輔色2 2 4 4 3 4 3" xfId="10273"/>
    <cellStyle name="20% - 輔色2 2 4 4 3 5" xfId="2913"/>
    <cellStyle name="20% - 輔色2 2 4 4 3 5 2" xfId="4687"/>
    <cellStyle name="20% - 輔色2 2 4 4 3 5 3" xfId="10275"/>
    <cellStyle name="20% - 輔色2 2 4 4 3 6" xfId="3053"/>
    <cellStyle name="20% - 輔色2 2 4 4 3 6 2" xfId="4688"/>
    <cellStyle name="20% - 輔色2 2 4 4 3 6 3" xfId="10276"/>
    <cellStyle name="20% - 輔色2 2 4 4 3 7" xfId="1627"/>
    <cellStyle name="20% - 輔色2 2 4 4 3 7 2" xfId="4689"/>
    <cellStyle name="20% - 輔色2 2 4 4 3 7 3" xfId="5530"/>
    <cellStyle name="20% - 輔色2 2 4 4 3 7 3 2" xfId="12814"/>
    <cellStyle name="20% - 輔色2 2 4 4 3 7 3 2 2" xfId="18838"/>
    <cellStyle name="20% - 輔色2 2 4 4 3 7 3 2 2 2" xfId="30914"/>
    <cellStyle name="20% - 輔色2 2 4 4 3 7 3 2 3" xfId="24890"/>
    <cellStyle name="20% - 輔色2 2 4 4 3 7 3 3" xfId="15826"/>
    <cellStyle name="20% - 輔色2 2 4 4 3 7 3 3 2" xfId="27902"/>
    <cellStyle name="20% - 輔色2 2 4 4 3 7 3 4" xfId="21878"/>
    <cellStyle name="20% - 輔色2 2 4 4 3 7 4" xfId="9077"/>
    <cellStyle name="20% - 輔色2 2 4 4 3 7 5" xfId="10277"/>
    <cellStyle name="20% - 輔色2 2 4 4 3 7 6" xfId="11314"/>
    <cellStyle name="20% - 輔色2 2 4 4 3 7 6 2" xfId="17338"/>
    <cellStyle name="20% - 輔色2 2 4 4 3 7 6 2 2" xfId="29414"/>
    <cellStyle name="20% - 輔色2 2 4 4 3 7 6 3" xfId="23390"/>
    <cellStyle name="20% - 輔色2 2 4 4 3 7 7" xfId="14326"/>
    <cellStyle name="20% - 輔色2 2 4 4 3 7 7 2" xfId="26402"/>
    <cellStyle name="20% - 輔色2 2 4 4 3 7 8" xfId="20378"/>
    <cellStyle name="20% - 輔色2 2 4 4 3 8" xfId="5141"/>
    <cellStyle name="20% - 輔色2 2 4 4 3 8 2" xfId="12425"/>
    <cellStyle name="20% - 輔色2 2 4 4 3 8 2 2" xfId="18449"/>
    <cellStyle name="20% - 輔色2 2 4 4 3 8 2 2 2" xfId="30525"/>
    <cellStyle name="20% - 輔色2 2 4 4 3 8 2 3" xfId="24501"/>
    <cellStyle name="20% - 輔色2 2 4 4 3 8 3" xfId="15437"/>
    <cellStyle name="20% - 輔色2 2 4 4 3 8 3 2" xfId="27513"/>
    <cellStyle name="20% - 輔色2 2 4 4 3 8 4" xfId="21489"/>
    <cellStyle name="20% - 輔色2 2 4 4 3 9" xfId="10268"/>
    <cellStyle name="20% - 輔色2 2 4 4 4" xfId="902"/>
    <cellStyle name="20% - 輔色2 2 4 4 4 2" xfId="2038"/>
    <cellStyle name="20% - 輔色2 2 4 4 4 2 2" xfId="4691"/>
    <cellStyle name="20% - 輔色2 2 4 4 4 2 3" xfId="5940"/>
    <cellStyle name="20% - 輔色2 2 4 4 4 2 3 2" xfId="13224"/>
    <cellStyle name="20% - 輔色2 2 4 4 4 2 3 2 2" xfId="19248"/>
    <cellStyle name="20% - 輔色2 2 4 4 4 2 3 2 2 2" xfId="31324"/>
    <cellStyle name="20% - 輔色2 2 4 4 4 2 3 2 3" xfId="25300"/>
    <cellStyle name="20% - 輔色2 2 4 4 4 2 3 3" xfId="16236"/>
    <cellStyle name="20% - 輔色2 2 4 4 4 2 3 3 2" xfId="28312"/>
    <cellStyle name="20% - 輔色2 2 4 4 4 2 3 4" xfId="22288"/>
    <cellStyle name="20% - 輔色2 2 4 4 4 2 4" xfId="9079"/>
    <cellStyle name="20% - 輔色2 2 4 4 4 2 5" xfId="10279"/>
    <cellStyle name="20% - 輔色2 2 4 4 4 2 6" xfId="11724"/>
    <cellStyle name="20% - 輔色2 2 4 4 4 2 6 2" xfId="17748"/>
    <cellStyle name="20% - 輔色2 2 4 4 4 2 6 2 2" xfId="29824"/>
    <cellStyle name="20% - 輔色2 2 4 4 4 2 6 3" xfId="23800"/>
    <cellStyle name="20% - 輔色2 2 4 4 4 2 7" xfId="14736"/>
    <cellStyle name="20% - 輔色2 2 4 4 4 2 7 2" xfId="26812"/>
    <cellStyle name="20% - 輔色2 2 4 4 4 2 8" xfId="20788"/>
    <cellStyle name="20% - 輔色2 2 4 4 4 3" xfId="4690"/>
    <cellStyle name="20% - 輔色2 2 4 4 4 4" xfId="5291"/>
    <cellStyle name="20% - 輔色2 2 4 4 4 4 2" xfId="12575"/>
    <cellStyle name="20% - 輔色2 2 4 4 4 4 2 2" xfId="18599"/>
    <cellStyle name="20% - 輔色2 2 4 4 4 4 2 2 2" xfId="30675"/>
    <cellStyle name="20% - 輔色2 2 4 4 4 4 2 3" xfId="24651"/>
    <cellStyle name="20% - 輔色2 2 4 4 4 4 3" xfId="15587"/>
    <cellStyle name="20% - 輔色2 2 4 4 4 4 3 2" xfId="27663"/>
    <cellStyle name="20% - 輔色2 2 4 4 4 4 4" xfId="21639"/>
    <cellStyle name="20% - 輔色2 2 4 4 4 5" xfId="9078"/>
    <cellStyle name="20% - 輔色2 2 4 4 4 6" xfId="10278"/>
    <cellStyle name="20% - 輔色2 2 4 4 4 7" xfId="11075"/>
    <cellStyle name="20% - 輔色2 2 4 4 4 7 2" xfId="17099"/>
    <cellStyle name="20% - 輔色2 2 4 4 4 7 2 2" xfId="29175"/>
    <cellStyle name="20% - 輔色2 2 4 4 4 7 3" xfId="23151"/>
    <cellStyle name="20% - 輔色2 2 4 4 4 8" xfId="14087"/>
    <cellStyle name="20% - 輔色2 2 4 4 4 8 2" xfId="26163"/>
    <cellStyle name="20% - 輔色2 2 4 4 4 9" xfId="20139"/>
    <cellStyle name="20% - 輔色2 2 4 4 5" xfId="2369"/>
    <cellStyle name="20% - 輔色2 2 4 4 5 2" xfId="4692"/>
    <cellStyle name="20% - 輔色2 2 4 4 5 3" xfId="6271"/>
    <cellStyle name="20% - 輔色2 2 4 4 5 3 2" xfId="13555"/>
    <cellStyle name="20% - 輔色2 2 4 4 5 3 2 2" xfId="19579"/>
    <cellStyle name="20% - 輔色2 2 4 4 5 3 2 2 2" xfId="31655"/>
    <cellStyle name="20% - 輔色2 2 4 4 5 3 2 3" xfId="25631"/>
    <cellStyle name="20% - 輔色2 2 4 4 5 3 3" xfId="16567"/>
    <cellStyle name="20% - 輔色2 2 4 4 5 3 3 2" xfId="28643"/>
    <cellStyle name="20% - 輔色2 2 4 4 5 3 4" xfId="22619"/>
    <cellStyle name="20% - 輔色2 2 4 4 5 4" xfId="9080"/>
    <cellStyle name="20% - 輔色2 2 4 4 5 5" xfId="10280"/>
    <cellStyle name="20% - 輔色2 2 4 4 5 6" xfId="12055"/>
    <cellStyle name="20% - 輔色2 2 4 4 5 6 2" xfId="18079"/>
    <cellStyle name="20% - 輔色2 2 4 4 5 6 2 2" xfId="30155"/>
    <cellStyle name="20% - 輔色2 2 4 4 5 6 3" xfId="24131"/>
    <cellStyle name="20% - 輔色2 2 4 4 5 7" xfId="15067"/>
    <cellStyle name="20% - 輔色2 2 4 4 5 7 2" xfId="27143"/>
    <cellStyle name="20% - 輔色2 2 4 4 5 8" xfId="21119"/>
    <cellStyle name="20% - 輔色2 2 4 4 6" xfId="2911"/>
    <cellStyle name="20% - 輔色2 2 4 4 6 2" xfId="4693"/>
    <cellStyle name="20% - 輔色2 2 4 4 6 3" xfId="10281"/>
    <cellStyle name="20% - 輔色2 2 4 4 7" xfId="3052"/>
    <cellStyle name="20% - 輔色2 2 4 4 7 2" xfId="4694"/>
    <cellStyle name="20% - 輔色2 2 4 4 7 3" xfId="10282"/>
    <cellStyle name="20% - 輔色2 2 4 4 8" xfId="1777"/>
    <cellStyle name="20% - 輔色2 2 4 4 8 2" xfId="4695"/>
    <cellStyle name="20% - 輔色2 2 4 4 8 3" xfId="5680"/>
    <cellStyle name="20% - 輔色2 2 4 4 8 3 2" xfId="12964"/>
    <cellStyle name="20% - 輔色2 2 4 4 8 3 2 2" xfId="18988"/>
    <cellStyle name="20% - 輔色2 2 4 4 8 3 2 2 2" xfId="31064"/>
    <cellStyle name="20% - 輔色2 2 4 4 8 3 2 3" xfId="25040"/>
    <cellStyle name="20% - 輔色2 2 4 4 8 3 3" xfId="15976"/>
    <cellStyle name="20% - 輔色2 2 4 4 8 3 3 2" xfId="28052"/>
    <cellStyle name="20% - 輔色2 2 4 4 8 3 4" xfId="22028"/>
    <cellStyle name="20% - 輔色2 2 4 4 8 4" xfId="9083"/>
    <cellStyle name="20% - 輔色2 2 4 4 8 5" xfId="10283"/>
    <cellStyle name="20% - 輔色2 2 4 4 8 6" xfId="11464"/>
    <cellStyle name="20% - 輔色2 2 4 4 8 6 2" xfId="17488"/>
    <cellStyle name="20% - 輔色2 2 4 4 8 6 2 2" xfId="29564"/>
    <cellStyle name="20% - 輔色2 2 4 4 8 6 3" xfId="23540"/>
    <cellStyle name="20% - 輔色2 2 4 4 8 7" xfId="14476"/>
    <cellStyle name="20% - 輔色2 2 4 4 8 7 2" xfId="26552"/>
    <cellStyle name="20% - 輔色2 2 4 4 8 8" xfId="20528"/>
    <cellStyle name="20% - 輔色2 2 4 4 9" xfId="4991"/>
    <cellStyle name="20% - 輔色2 2 4 4 9 2" xfId="12275"/>
    <cellStyle name="20% - 輔色2 2 4 4 9 2 2" xfId="18299"/>
    <cellStyle name="20% - 輔色2 2 4 4 9 2 2 2" xfId="30375"/>
    <cellStyle name="20% - 輔色2 2 4 4 9 2 3" xfId="24351"/>
    <cellStyle name="20% - 輔色2 2 4 4 9 3" xfId="15287"/>
    <cellStyle name="20% - 輔色2 2 4 4 9 3 2" xfId="27363"/>
    <cellStyle name="20% - 輔色2 2 4 4 9 4" xfId="21339"/>
    <cellStyle name="20% - 輔色2 2 4 5" xfId="349"/>
    <cellStyle name="20% - 輔色2 2 4 5 10" xfId="10824"/>
    <cellStyle name="20% - 輔色2 2 4 5 10 2" xfId="16848"/>
    <cellStyle name="20% - 輔色2 2 4 5 10 2 2" xfId="28924"/>
    <cellStyle name="20% - 輔色2 2 4 5 10 3" xfId="22900"/>
    <cellStyle name="20% - 輔色2 2 4 5 11" xfId="13836"/>
    <cellStyle name="20% - 輔色2 2 4 5 11 2" xfId="25912"/>
    <cellStyle name="20% - 輔色2 2 4 5 12" xfId="19888"/>
    <cellStyle name="20% - 輔色2 2 4 5 2" xfId="664"/>
    <cellStyle name="20% - 輔色2 2 4 5 2 2" xfId="1500"/>
    <cellStyle name="20% - 輔色2 2 4 5 2 2 2" xfId="10286"/>
    <cellStyle name="20% - 輔色2 2 4 5 2 3" xfId="10285"/>
    <cellStyle name="20% - 輔色2 2 4 5 3" xfId="951"/>
    <cellStyle name="20% - 輔色2 2 4 5 3 2" xfId="2150"/>
    <cellStyle name="20% - 輔色2 2 4 5 3 2 2" xfId="4697"/>
    <cellStyle name="20% - 輔色2 2 4 5 3 2 3" xfId="6052"/>
    <cellStyle name="20% - 輔色2 2 4 5 3 2 3 2" xfId="13336"/>
    <cellStyle name="20% - 輔色2 2 4 5 3 2 3 2 2" xfId="19360"/>
    <cellStyle name="20% - 輔色2 2 4 5 3 2 3 2 2 2" xfId="31436"/>
    <cellStyle name="20% - 輔色2 2 4 5 3 2 3 2 3" xfId="25412"/>
    <cellStyle name="20% - 輔色2 2 4 5 3 2 3 3" xfId="16348"/>
    <cellStyle name="20% - 輔色2 2 4 5 3 2 3 3 2" xfId="28424"/>
    <cellStyle name="20% - 輔色2 2 4 5 3 2 3 4" xfId="22400"/>
    <cellStyle name="20% - 輔色2 2 4 5 3 2 4" xfId="9088"/>
    <cellStyle name="20% - 輔色2 2 4 5 3 2 5" xfId="10288"/>
    <cellStyle name="20% - 輔色2 2 4 5 3 2 6" xfId="11836"/>
    <cellStyle name="20% - 輔色2 2 4 5 3 2 6 2" xfId="17860"/>
    <cellStyle name="20% - 輔色2 2 4 5 3 2 6 2 2" xfId="29936"/>
    <cellStyle name="20% - 輔色2 2 4 5 3 2 6 3" xfId="23912"/>
    <cellStyle name="20% - 輔色2 2 4 5 3 2 7" xfId="14848"/>
    <cellStyle name="20% - 輔色2 2 4 5 3 2 7 2" xfId="26924"/>
    <cellStyle name="20% - 輔色2 2 4 5 3 2 8" xfId="20900"/>
    <cellStyle name="20% - 輔色2 2 4 5 3 3" xfId="4696"/>
    <cellStyle name="20% - 輔色2 2 4 5 3 4" xfId="5340"/>
    <cellStyle name="20% - 輔色2 2 4 5 3 4 2" xfId="12624"/>
    <cellStyle name="20% - 輔色2 2 4 5 3 4 2 2" xfId="18648"/>
    <cellStyle name="20% - 輔色2 2 4 5 3 4 2 2 2" xfId="30724"/>
    <cellStyle name="20% - 輔色2 2 4 5 3 4 2 3" xfId="24700"/>
    <cellStyle name="20% - 輔色2 2 4 5 3 4 3" xfId="15636"/>
    <cellStyle name="20% - 輔色2 2 4 5 3 4 3 2" xfId="27712"/>
    <cellStyle name="20% - 輔色2 2 4 5 3 4 4" xfId="21688"/>
    <cellStyle name="20% - 輔色2 2 4 5 3 5" xfId="9087"/>
    <cellStyle name="20% - 輔色2 2 4 5 3 6" xfId="10287"/>
    <cellStyle name="20% - 輔色2 2 4 5 3 7" xfId="11124"/>
    <cellStyle name="20% - 輔色2 2 4 5 3 7 2" xfId="17148"/>
    <cellStyle name="20% - 輔色2 2 4 5 3 7 2 2" xfId="29224"/>
    <cellStyle name="20% - 輔色2 2 4 5 3 7 3" xfId="23200"/>
    <cellStyle name="20% - 輔色2 2 4 5 3 8" xfId="14136"/>
    <cellStyle name="20% - 輔色2 2 4 5 3 8 2" xfId="26212"/>
    <cellStyle name="20% - 輔色2 2 4 5 3 9" xfId="20188"/>
    <cellStyle name="20% - 輔色2 2 4 5 4" xfId="1499"/>
    <cellStyle name="20% - 輔色2 2 4 5 4 2" xfId="2342"/>
    <cellStyle name="20% - 輔色2 2 4 5 4 2 2" xfId="4698"/>
    <cellStyle name="20% - 輔色2 2 4 5 4 2 3" xfId="6244"/>
    <cellStyle name="20% - 輔色2 2 4 5 4 2 3 2" xfId="13528"/>
    <cellStyle name="20% - 輔色2 2 4 5 4 2 3 2 2" xfId="19552"/>
    <cellStyle name="20% - 輔色2 2 4 5 4 2 3 2 2 2" xfId="31628"/>
    <cellStyle name="20% - 輔色2 2 4 5 4 2 3 2 3" xfId="25604"/>
    <cellStyle name="20% - 輔色2 2 4 5 4 2 3 3" xfId="16540"/>
    <cellStyle name="20% - 輔色2 2 4 5 4 2 3 3 2" xfId="28616"/>
    <cellStyle name="20% - 輔色2 2 4 5 4 2 3 4" xfId="22592"/>
    <cellStyle name="20% - 輔色2 2 4 5 4 2 4" xfId="9090"/>
    <cellStyle name="20% - 輔色2 2 4 5 4 2 5" xfId="10290"/>
    <cellStyle name="20% - 輔色2 2 4 5 4 2 6" xfId="12028"/>
    <cellStyle name="20% - 輔色2 2 4 5 4 2 6 2" xfId="18052"/>
    <cellStyle name="20% - 輔色2 2 4 5 4 2 6 2 2" xfId="30128"/>
    <cellStyle name="20% - 輔色2 2 4 5 4 2 6 3" xfId="24104"/>
    <cellStyle name="20% - 輔色2 2 4 5 4 2 7" xfId="15040"/>
    <cellStyle name="20% - 輔色2 2 4 5 4 2 7 2" xfId="27116"/>
    <cellStyle name="20% - 輔色2 2 4 5 4 2 8" xfId="21092"/>
    <cellStyle name="20% - 輔色2 2 4 5 4 3" xfId="10289"/>
    <cellStyle name="20% - 輔色2 2 4 5 5" xfId="2914"/>
    <cellStyle name="20% - 輔色2 2 4 5 5 2" xfId="4699"/>
    <cellStyle name="20% - 輔色2 2 4 5 5 3" xfId="10291"/>
    <cellStyle name="20% - 輔色2 2 4 5 6" xfId="3054"/>
    <cellStyle name="20% - 輔色2 2 4 5 6 2" xfId="4700"/>
    <cellStyle name="20% - 輔色2 2 4 5 6 3" xfId="10292"/>
    <cellStyle name="20% - 輔色2 2 4 5 7" xfId="1728"/>
    <cellStyle name="20% - 輔色2 2 4 5 7 2" xfId="4701"/>
    <cellStyle name="20% - 輔色2 2 4 5 7 3" xfId="5631"/>
    <cellStyle name="20% - 輔色2 2 4 5 7 3 2" xfId="12915"/>
    <cellStyle name="20% - 輔色2 2 4 5 7 3 2 2" xfId="18939"/>
    <cellStyle name="20% - 輔色2 2 4 5 7 3 2 2 2" xfId="31015"/>
    <cellStyle name="20% - 輔色2 2 4 5 7 3 2 3" xfId="24991"/>
    <cellStyle name="20% - 輔色2 2 4 5 7 3 3" xfId="15927"/>
    <cellStyle name="20% - 輔色2 2 4 5 7 3 3 2" xfId="28003"/>
    <cellStyle name="20% - 輔色2 2 4 5 7 3 4" xfId="21979"/>
    <cellStyle name="20% - 輔色2 2 4 5 7 4" xfId="9093"/>
    <cellStyle name="20% - 輔色2 2 4 5 7 5" xfId="10293"/>
    <cellStyle name="20% - 輔色2 2 4 5 7 6" xfId="11415"/>
    <cellStyle name="20% - 輔色2 2 4 5 7 6 2" xfId="17439"/>
    <cellStyle name="20% - 輔色2 2 4 5 7 6 2 2" xfId="29515"/>
    <cellStyle name="20% - 輔色2 2 4 5 7 6 3" xfId="23491"/>
    <cellStyle name="20% - 輔色2 2 4 5 7 7" xfId="14427"/>
    <cellStyle name="20% - 輔色2 2 4 5 7 7 2" xfId="26503"/>
    <cellStyle name="20% - 輔色2 2 4 5 7 8" xfId="20479"/>
    <cellStyle name="20% - 輔色2 2 4 5 8" xfId="5040"/>
    <cellStyle name="20% - 輔色2 2 4 5 8 2" xfId="12324"/>
    <cellStyle name="20% - 輔色2 2 4 5 8 2 2" xfId="18348"/>
    <cellStyle name="20% - 輔色2 2 4 5 8 2 2 2" xfId="30424"/>
    <cellStyle name="20% - 輔色2 2 4 5 8 2 3" xfId="24400"/>
    <cellStyle name="20% - 輔色2 2 4 5 8 3" xfId="15336"/>
    <cellStyle name="20% - 輔色2 2 4 5 8 3 2" xfId="27412"/>
    <cellStyle name="20% - 輔色2 2 4 5 8 4" xfId="21388"/>
    <cellStyle name="20% - 輔色2 2 4 5 9" xfId="10284"/>
    <cellStyle name="20% - 輔色2 2 4 6" xfId="778"/>
    <cellStyle name="20% - 輔色2 2 4 6 2" xfId="1501"/>
    <cellStyle name="20% - 輔色2 2 4 6 2 2" xfId="10295"/>
    <cellStyle name="20% - 輔色2 2 4 6 3" xfId="10294"/>
    <cellStyle name="20% - 輔色2 2 4 7" xfId="801"/>
    <cellStyle name="20% - 輔色2 2 4 7 2" xfId="1892"/>
    <cellStyle name="20% - 輔色2 2 4 7 2 2" xfId="4703"/>
    <cellStyle name="20% - 輔色2 2 4 7 2 3" xfId="5794"/>
    <cellStyle name="20% - 輔色2 2 4 7 2 3 2" xfId="13078"/>
    <cellStyle name="20% - 輔色2 2 4 7 2 3 2 2" xfId="19102"/>
    <cellStyle name="20% - 輔色2 2 4 7 2 3 2 2 2" xfId="31178"/>
    <cellStyle name="20% - 輔色2 2 4 7 2 3 2 3" xfId="25154"/>
    <cellStyle name="20% - 輔色2 2 4 7 2 3 3" xfId="16090"/>
    <cellStyle name="20% - 輔色2 2 4 7 2 3 3 2" xfId="28166"/>
    <cellStyle name="20% - 輔色2 2 4 7 2 3 4" xfId="22142"/>
    <cellStyle name="20% - 輔色2 2 4 7 2 4" xfId="9097"/>
    <cellStyle name="20% - 輔色2 2 4 7 2 5" xfId="10297"/>
    <cellStyle name="20% - 輔色2 2 4 7 2 6" xfId="11578"/>
    <cellStyle name="20% - 輔色2 2 4 7 2 6 2" xfId="17602"/>
    <cellStyle name="20% - 輔色2 2 4 7 2 6 2 2" xfId="29678"/>
    <cellStyle name="20% - 輔色2 2 4 7 2 6 3" xfId="23654"/>
    <cellStyle name="20% - 輔色2 2 4 7 2 7" xfId="14590"/>
    <cellStyle name="20% - 輔色2 2 4 7 2 7 2" xfId="26666"/>
    <cellStyle name="20% - 輔色2 2 4 7 2 8" xfId="20642"/>
    <cellStyle name="20% - 輔色2 2 4 7 3" xfId="4702"/>
    <cellStyle name="20% - 輔色2 2 4 7 4" xfId="5190"/>
    <cellStyle name="20% - 輔色2 2 4 7 4 2" xfId="12474"/>
    <cellStyle name="20% - 輔色2 2 4 7 4 2 2" xfId="18498"/>
    <cellStyle name="20% - 輔色2 2 4 7 4 2 2 2" xfId="30574"/>
    <cellStyle name="20% - 輔色2 2 4 7 4 2 3" xfId="24550"/>
    <cellStyle name="20% - 輔色2 2 4 7 4 3" xfId="15486"/>
    <cellStyle name="20% - 輔色2 2 4 7 4 3 2" xfId="27562"/>
    <cellStyle name="20% - 輔色2 2 4 7 4 4" xfId="21538"/>
    <cellStyle name="20% - 輔色2 2 4 7 5" xfId="9096"/>
    <cellStyle name="20% - 輔色2 2 4 7 6" xfId="10296"/>
    <cellStyle name="20% - 輔色2 2 4 7 7" xfId="10974"/>
    <cellStyle name="20% - 輔色2 2 4 7 7 2" xfId="16998"/>
    <cellStyle name="20% - 輔色2 2 4 7 7 2 2" xfId="29074"/>
    <cellStyle name="20% - 輔色2 2 4 7 7 3" xfId="23050"/>
    <cellStyle name="20% - 輔色2 2 4 7 8" xfId="13986"/>
    <cellStyle name="20% - 輔色2 2 4 7 8 2" xfId="26062"/>
    <cellStyle name="20% - 輔色2 2 4 7 9" xfId="20038"/>
    <cellStyle name="20% - 輔色2 2 4 8" xfId="2483"/>
    <cellStyle name="20% - 輔色2 2 4 8 2" xfId="4704"/>
    <cellStyle name="20% - 輔色2 2 4 8 3" xfId="6385"/>
    <cellStyle name="20% - 輔色2 2 4 8 3 2" xfId="13669"/>
    <cellStyle name="20% - 輔色2 2 4 8 3 2 2" xfId="19693"/>
    <cellStyle name="20% - 輔色2 2 4 8 3 2 2 2" xfId="31769"/>
    <cellStyle name="20% - 輔色2 2 4 8 3 2 3" xfId="25745"/>
    <cellStyle name="20% - 輔色2 2 4 8 3 3" xfId="16681"/>
    <cellStyle name="20% - 輔色2 2 4 8 3 3 2" xfId="28757"/>
    <cellStyle name="20% - 輔色2 2 4 8 3 4" xfId="22733"/>
    <cellStyle name="20% - 輔色2 2 4 8 4" xfId="9098"/>
    <cellStyle name="20% - 輔色2 2 4 8 5" xfId="10298"/>
    <cellStyle name="20% - 輔色2 2 4 8 6" xfId="12169"/>
    <cellStyle name="20% - 輔色2 2 4 8 6 2" xfId="18193"/>
    <cellStyle name="20% - 輔色2 2 4 8 6 2 2" xfId="30269"/>
    <cellStyle name="20% - 輔色2 2 4 8 6 3" xfId="24245"/>
    <cellStyle name="20% - 輔色2 2 4 8 7" xfId="15181"/>
    <cellStyle name="20% - 輔色2 2 4 8 7 2" xfId="27257"/>
    <cellStyle name="20% - 輔色2 2 4 8 8" xfId="21233"/>
    <cellStyle name="20% - 輔色2 2 4 9" xfId="2906"/>
    <cellStyle name="20% - 輔色2 2 4 9 2" xfId="4705"/>
    <cellStyle name="20% - 輔色2 2 4 9 3" xfId="10299"/>
    <cellStyle name="20% - 輔色2 2 40" xfId="9472"/>
    <cellStyle name="20% - 輔色2 2 41" xfId="10652"/>
    <cellStyle name="20% - 輔色2 2 41 2" xfId="16688"/>
    <cellStyle name="20% - 輔色2 2 41 2 2" xfId="28764"/>
    <cellStyle name="20% - 輔色2 2 41 3" xfId="22740"/>
    <cellStyle name="20% - 輔色2 2 42" xfId="13682"/>
    <cellStyle name="20% - 輔色2 2 42 2" xfId="25758"/>
    <cellStyle name="20% - 輔色2 2 43" xfId="19734"/>
    <cellStyle name="20% - 輔色2 2 5" xfId="57"/>
    <cellStyle name="20% - 輔色2 2 5 10" xfId="3055"/>
    <cellStyle name="20% - 輔色2 2 5 10 2" xfId="4706"/>
    <cellStyle name="20% - 輔色2 2 5 10 3" xfId="10301"/>
    <cellStyle name="20% - 輔色2 2 5 11" xfId="1859"/>
    <cellStyle name="20% - 輔色2 2 5 11 2" xfId="4707"/>
    <cellStyle name="20% - 輔色2 2 5 11 3" xfId="5762"/>
    <cellStyle name="20% - 輔色2 2 5 11 3 2" xfId="13046"/>
    <cellStyle name="20% - 輔色2 2 5 11 3 2 2" xfId="19070"/>
    <cellStyle name="20% - 輔色2 2 5 11 3 2 2 2" xfId="31146"/>
    <cellStyle name="20% - 輔色2 2 5 11 3 2 3" xfId="25122"/>
    <cellStyle name="20% - 輔色2 2 5 11 3 3" xfId="16058"/>
    <cellStyle name="20% - 輔色2 2 5 11 3 3 2" xfId="28134"/>
    <cellStyle name="20% - 輔色2 2 5 11 3 4" xfId="22110"/>
    <cellStyle name="20% - 輔色2 2 5 11 4" xfId="9102"/>
    <cellStyle name="20% - 輔色2 2 5 11 5" xfId="10302"/>
    <cellStyle name="20% - 輔色2 2 5 11 6" xfId="11546"/>
    <cellStyle name="20% - 輔色2 2 5 11 6 2" xfId="17570"/>
    <cellStyle name="20% - 輔色2 2 5 11 6 2 2" xfId="29646"/>
    <cellStyle name="20% - 輔色2 2 5 11 6 3" xfId="23622"/>
    <cellStyle name="20% - 輔色2 2 5 11 7" xfId="14558"/>
    <cellStyle name="20% - 輔色2 2 5 11 7 2" xfId="26634"/>
    <cellStyle name="20% - 輔色2 2 5 11 8" xfId="20610"/>
    <cellStyle name="20% - 輔色2 2 5 12" xfId="4909"/>
    <cellStyle name="20% - 輔色2 2 5 12 2" xfId="12193"/>
    <cellStyle name="20% - 輔色2 2 5 12 2 2" xfId="18217"/>
    <cellStyle name="20% - 輔色2 2 5 12 2 2 2" xfId="30293"/>
    <cellStyle name="20% - 輔色2 2 5 12 2 3" xfId="24269"/>
    <cellStyle name="20% - 輔色2 2 5 12 3" xfId="15205"/>
    <cellStyle name="20% - 輔色2 2 5 12 3 2" xfId="27281"/>
    <cellStyle name="20% - 輔色2 2 5 12 4" xfId="21257"/>
    <cellStyle name="20% - 輔色2 2 5 13" xfId="10300"/>
    <cellStyle name="20% - 輔色2 2 5 14" xfId="10678"/>
    <cellStyle name="20% - 輔色2 2 5 14 2" xfId="16711"/>
    <cellStyle name="20% - 輔色2 2 5 14 2 2" xfId="28787"/>
    <cellStyle name="20% - 輔色2 2 5 14 3" xfId="22763"/>
    <cellStyle name="20% - 輔色2 2 5 15" xfId="13705"/>
    <cellStyle name="20% - 輔色2 2 5 15 2" xfId="25781"/>
    <cellStyle name="20% - 輔色2 2 5 16" xfId="19757"/>
    <cellStyle name="20% - 輔色2 2 5 2" xfId="145"/>
    <cellStyle name="20% - 輔色2 2 5 2 2" xfId="10303"/>
    <cellStyle name="20% - 輔色2 2 5 3" xfId="156"/>
    <cellStyle name="20% - 輔色2 2 5 3 10" xfId="10304"/>
    <cellStyle name="20% - 輔色2 2 5 3 11" xfId="10732"/>
    <cellStyle name="20% - 輔色2 2 5 3 11 2" xfId="16756"/>
    <cellStyle name="20% - 輔色2 2 5 3 11 2 2" xfId="28832"/>
    <cellStyle name="20% - 輔色2 2 5 3 11 3" xfId="22808"/>
    <cellStyle name="20% - 輔色2 2 5 3 12" xfId="13744"/>
    <cellStyle name="20% - 輔色2 2 5 3 12 2" xfId="25820"/>
    <cellStyle name="20% - 輔色2 2 5 3 13" xfId="19796"/>
    <cellStyle name="20% - 輔色2 2 5 3 2" xfId="334"/>
    <cellStyle name="20% - 輔色2 2 5 3 2 2" xfId="670"/>
    <cellStyle name="20% - 輔色2 2 5 3 2 2 2" xfId="1502"/>
    <cellStyle name="20% - 輔色2 2 5 3 2 2 2 2" xfId="10307"/>
    <cellStyle name="20% - 輔色2 2 5 3 2 2 3" xfId="10306"/>
    <cellStyle name="20% - 輔色2 2 5 3 2 3" xfId="10305"/>
    <cellStyle name="20% - 輔色2 2 5 3 3" xfId="407"/>
    <cellStyle name="20% - 輔色2 2 5 3 3 10" xfId="10882"/>
    <cellStyle name="20% - 輔色2 2 5 3 3 10 2" xfId="16906"/>
    <cellStyle name="20% - 輔色2 2 5 3 3 10 2 2" xfId="28982"/>
    <cellStyle name="20% - 輔色2 2 5 3 3 10 3" xfId="22958"/>
    <cellStyle name="20% - 輔色2 2 5 3 3 11" xfId="13894"/>
    <cellStyle name="20% - 輔色2 2 5 3 3 11 2" xfId="25970"/>
    <cellStyle name="20% - 輔色2 2 5 3 3 12" xfId="19946"/>
    <cellStyle name="20% - 輔色2 2 5 3 3 2" xfId="782"/>
    <cellStyle name="20% - 輔色2 2 5 3 3 2 2" xfId="1504"/>
    <cellStyle name="20% - 輔色2 2 5 3 3 2 2 2" xfId="10310"/>
    <cellStyle name="20% - 輔色2 2 5 3 3 2 3" xfId="10309"/>
    <cellStyle name="20% - 輔色2 2 5 3 3 3" xfId="1009"/>
    <cellStyle name="20% - 輔色2 2 5 3 3 3 2" xfId="2208"/>
    <cellStyle name="20% - 輔色2 2 5 3 3 3 2 2" xfId="4709"/>
    <cellStyle name="20% - 輔色2 2 5 3 3 3 2 3" xfId="6110"/>
    <cellStyle name="20% - 輔色2 2 5 3 3 3 2 3 2" xfId="13394"/>
    <cellStyle name="20% - 輔色2 2 5 3 3 3 2 3 2 2" xfId="19418"/>
    <cellStyle name="20% - 輔色2 2 5 3 3 3 2 3 2 2 2" xfId="31494"/>
    <cellStyle name="20% - 輔色2 2 5 3 3 3 2 3 2 3" xfId="25470"/>
    <cellStyle name="20% - 輔色2 2 5 3 3 3 2 3 3" xfId="16406"/>
    <cellStyle name="20% - 輔色2 2 5 3 3 3 2 3 3 2" xfId="28482"/>
    <cellStyle name="20% - 輔色2 2 5 3 3 3 2 3 4" xfId="22458"/>
    <cellStyle name="20% - 輔色2 2 5 3 3 3 2 4" xfId="9112"/>
    <cellStyle name="20% - 輔色2 2 5 3 3 3 2 5" xfId="10312"/>
    <cellStyle name="20% - 輔色2 2 5 3 3 3 2 6" xfId="11894"/>
    <cellStyle name="20% - 輔色2 2 5 3 3 3 2 6 2" xfId="17918"/>
    <cellStyle name="20% - 輔色2 2 5 3 3 3 2 6 2 2" xfId="29994"/>
    <cellStyle name="20% - 輔色2 2 5 3 3 3 2 6 3" xfId="23970"/>
    <cellStyle name="20% - 輔色2 2 5 3 3 3 2 7" xfId="14906"/>
    <cellStyle name="20% - 輔色2 2 5 3 3 3 2 7 2" xfId="26982"/>
    <cellStyle name="20% - 輔色2 2 5 3 3 3 2 8" xfId="20958"/>
    <cellStyle name="20% - 輔色2 2 5 3 3 3 3" xfId="4708"/>
    <cellStyle name="20% - 輔色2 2 5 3 3 3 4" xfId="5398"/>
    <cellStyle name="20% - 輔色2 2 5 3 3 3 4 2" xfId="12682"/>
    <cellStyle name="20% - 輔色2 2 5 3 3 3 4 2 2" xfId="18706"/>
    <cellStyle name="20% - 輔色2 2 5 3 3 3 4 2 2 2" xfId="30782"/>
    <cellStyle name="20% - 輔色2 2 5 3 3 3 4 2 3" xfId="24758"/>
    <cellStyle name="20% - 輔色2 2 5 3 3 3 4 3" xfId="15694"/>
    <cellStyle name="20% - 輔色2 2 5 3 3 3 4 3 2" xfId="27770"/>
    <cellStyle name="20% - 輔色2 2 5 3 3 3 4 4" xfId="21746"/>
    <cellStyle name="20% - 輔色2 2 5 3 3 3 5" xfId="9111"/>
    <cellStyle name="20% - 輔色2 2 5 3 3 3 6" xfId="10311"/>
    <cellStyle name="20% - 輔色2 2 5 3 3 3 7" xfId="11182"/>
    <cellStyle name="20% - 輔色2 2 5 3 3 3 7 2" xfId="17206"/>
    <cellStyle name="20% - 輔色2 2 5 3 3 3 7 2 2" xfId="29282"/>
    <cellStyle name="20% - 輔色2 2 5 3 3 3 7 3" xfId="23258"/>
    <cellStyle name="20% - 輔色2 2 5 3 3 3 8" xfId="14194"/>
    <cellStyle name="20% - 輔色2 2 5 3 3 3 8 2" xfId="26270"/>
    <cellStyle name="20% - 輔色2 2 5 3 3 3 9" xfId="20246"/>
    <cellStyle name="20% - 輔色2 2 5 3 3 4" xfId="1503"/>
    <cellStyle name="20% - 輔色2 2 5 3 3 4 2" xfId="2101"/>
    <cellStyle name="20% - 輔色2 2 5 3 3 4 2 2" xfId="4710"/>
    <cellStyle name="20% - 輔色2 2 5 3 3 4 2 3" xfId="6003"/>
    <cellStyle name="20% - 輔色2 2 5 3 3 4 2 3 2" xfId="13287"/>
    <cellStyle name="20% - 輔色2 2 5 3 3 4 2 3 2 2" xfId="19311"/>
    <cellStyle name="20% - 輔色2 2 5 3 3 4 2 3 2 2 2" xfId="31387"/>
    <cellStyle name="20% - 輔色2 2 5 3 3 4 2 3 2 3" xfId="25363"/>
    <cellStyle name="20% - 輔色2 2 5 3 3 4 2 3 3" xfId="16299"/>
    <cellStyle name="20% - 輔色2 2 5 3 3 4 2 3 3 2" xfId="28375"/>
    <cellStyle name="20% - 輔色2 2 5 3 3 4 2 3 4" xfId="22351"/>
    <cellStyle name="20% - 輔色2 2 5 3 3 4 2 4" xfId="9114"/>
    <cellStyle name="20% - 輔色2 2 5 3 3 4 2 5" xfId="10314"/>
    <cellStyle name="20% - 輔色2 2 5 3 3 4 2 6" xfId="11787"/>
    <cellStyle name="20% - 輔色2 2 5 3 3 4 2 6 2" xfId="17811"/>
    <cellStyle name="20% - 輔色2 2 5 3 3 4 2 6 2 2" xfId="29887"/>
    <cellStyle name="20% - 輔色2 2 5 3 3 4 2 6 3" xfId="23863"/>
    <cellStyle name="20% - 輔色2 2 5 3 3 4 2 7" xfId="14799"/>
    <cellStyle name="20% - 輔色2 2 5 3 3 4 2 7 2" xfId="26875"/>
    <cellStyle name="20% - 輔色2 2 5 3 3 4 2 8" xfId="20851"/>
    <cellStyle name="20% - 輔色2 2 5 3 3 4 3" xfId="10313"/>
    <cellStyle name="20% - 輔色2 2 5 3 3 5" xfId="2919"/>
    <cellStyle name="20% - 輔色2 2 5 3 3 5 2" xfId="4711"/>
    <cellStyle name="20% - 輔色2 2 5 3 3 5 3" xfId="10315"/>
    <cellStyle name="20% - 輔色2 2 5 3 3 6" xfId="3057"/>
    <cellStyle name="20% - 輔色2 2 5 3 3 6 2" xfId="4712"/>
    <cellStyle name="20% - 輔色2 2 5 3 3 6 3" xfId="10316"/>
    <cellStyle name="20% - 輔色2 2 5 3 3 7" xfId="1670"/>
    <cellStyle name="20% - 輔色2 2 5 3 3 7 2" xfId="4713"/>
    <cellStyle name="20% - 輔色2 2 5 3 3 7 3" xfId="5573"/>
    <cellStyle name="20% - 輔色2 2 5 3 3 7 3 2" xfId="12857"/>
    <cellStyle name="20% - 輔色2 2 5 3 3 7 3 2 2" xfId="18881"/>
    <cellStyle name="20% - 輔色2 2 5 3 3 7 3 2 2 2" xfId="30957"/>
    <cellStyle name="20% - 輔色2 2 5 3 3 7 3 2 3" xfId="24933"/>
    <cellStyle name="20% - 輔色2 2 5 3 3 7 3 3" xfId="15869"/>
    <cellStyle name="20% - 輔色2 2 5 3 3 7 3 3 2" xfId="27945"/>
    <cellStyle name="20% - 輔色2 2 5 3 3 7 3 4" xfId="21921"/>
    <cellStyle name="20% - 輔色2 2 5 3 3 7 4" xfId="9117"/>
    <cellStyle name="20% - 輔色2 2 5 3 3 7 5" xfId="10317"/>
    <cellStyle name="20% - 輔色2 2 5 3 3 7 6" xfId="11357"/>
    <cellStyle name="20% - 輔色2 2 5 3 3 7 6 2" xfId="17381"/>
    <cellStyle name="20% - 輔色2 2 5 3 3 7 6 2 2" xfId="29457"/>
    <cellStyle name="20% - 輔色2 2 5 3 3 7 6 3" xfId="23433"/>
    <cellStyle name="20% - 輔色2 2 5 3 3 7 7" xfId="14369"/>
    <cellStyle name="20% - 輔色2 2 5 3 3 7 7 2" xfId="26445"/>
    <cellStyle name="20% - 輔色2 2 5 3 3 7 8" xfId="20421"/>
    <cellStyle name="20% - 輔色2 2 5 3 3 8" xfId="5098"/>
    <cellStyle name="20% - 輔色2 2 5 3 3 8 2" xfId="12382"/>
    <cellStyle name="20% - 輔色2 2 5 3 3 8 2 2" xfId="18406"/>
    <cellStyle name="20% - 輔色2 2 5 3 3 8 2 2 2" xfId="30482"/>
    <cellStyle name="20% - 輔色2 2 5 3 3 8 2 3" xfId="24458"/>
    <cellStyle name="20% - 輔色2 2 5 3 3 8 3" xfId="15394"/>
    <cellStyle name="20% - 輔色2 2 5 3 3 8 3 2" xfId="27470"/>
    <cellStyle name="20% - 輔色2 2 5 3 3 8 4" xfId="21446"/>
    <cellStyle name="20% - 輔色2 2 5 3 3 9" xfId="10308"/>
    <cellStyle name="20% - 輔色2 2 5 3 4" xfId="859"/>
    <cellStyle name="20% - 輔色2 2 5 3 4 2" xfId="1995"/>
    <cellStyle name="20% - 輔色2 2 5 3 4 2 2" xfId="4715"/>
    <cellStyle name="20% - 輔色2 2 5 3 4 2 3" xfId="5897"/>
    <cellStyle name="20% - 輔色2 2 5 3 4 2 3 2" xfId="13181"/>
    <cellStyle name="20% - 輔色2 2 5 3 4 2 3 2 2" xfId="19205"/>
    <cellStyle name="20% - 輔色2 2 5 3 4 2 3 2 2 2" xfId="31281"/>
    <cellStyle name="20% - 輔色2 2 5 3 4 2 3 2 3" xfId="25257"/>
    <cellStyle name="20% - 輔色2 2 5 3 4 2 3 3" xfId="16193"/>
    <cellStyle name="20% - 輔色2 2 5 3 4 2 3 3 2" xfId="28269"/>
    <cellStyle name="20% - 輔色2 2 5 3 4 2 3 4" xfId="22245"/>
    <cellStyle name="20% - 輔色2 2 5 3 4 2 4" xfId="9119"/>
    <cellStyle name="20% - 輔色2 2 5 3 4 2 5" xfId="10319"/>
    <cellStyle name="20% - 輔色2 2 5 3 4 2 6" xfId="11681"/>
    <cellStyle name="20% - 輔色2 2 5 3 4 2 6 2" xfId="17705"/>
    <cellStyle name="20% - 輔色2 2 5 3 4 2 6 2 2" xfId="29781"/>
    <cellStyle name="20% - 輔色2 2 5 3 4 2 6 3" xfId="23757"/>
    <cellStyle name="20% - 輔色2 2 5 3 4 2 7" xfId="14693"/>
    <cellStyle name="20% - 輔色2 2 5 3 4 2 7 2" xfId="26769"/>
    <cellStyle name="20% - 輔色2 2 5 3 4 2 8" xfId="20745"/>
    <cellStyle name="20% - 輔色2 2 5 3 4 3" xfId="4714"/>
    <cellStyle name="20% - 輔色2 2 5 3 4 4" xfId="5248"/>
    <cellStyle name="20% - 輔色2 2 5 3 4 4 2" xfId="12532"/>
    <cellStyle name="20% - 輔色2 2 5 3 4 4 2 2" xfId="18556"/>
    <cellStyle name="20% - 輔色2 2 5 3 4 4 2 2 2" xfId="30632"/>
    <cellStyle name="20% - 輔色2 2 5 3 4 4 2 3" xfId="24608"/>
    <cellStyle name="20% - 輔色2 2 5 3 4 4 3" xfId="15544"/>
    <cellStyle name="20% - 輔色2 2 5 3 4 4 3 2" xfId="27620"/>
    <cellStyle name="20% - 輔色2 2 5 3 4 4 4" xfId="21596"/>
    <cellStyle name="20% - 輔色2 2 5 3 4 5" xfId="9118"/>
    <cellStyle name="20% - 輔色2 2 5 3 4 6" xfId="10318"/>
    <cellStyle name="20% - 輔色2 2 5 3 4 7" xfId="11032"/>
    <cellStyle name="20% - 輔色2 2 5 3 4 7 2" xfId="17056"/>
    <cellStyle name="20% - 輔色2 2 5 3 4 7 2 2" xfId="29132"/>
    <cellStyle name="20% - 輔色2 2 5 3 4 7 3" xfId="23108"/>
    <cellStyle name="20% - 輔色2 2 5 3 4 8" xfId="14044"/>
    <cellStyle name="20% - 輔色2 2 5 3 4 8 2" xfId="26120"/>
    <cellStyle name="20% - 輔色2 2 5 3 4 9" xfId="20096"/>
    <cellStyle name="20% - 輔色2 2 5 3 5" xfId="2467"/>
    <cellStyle name="20% - 輔色2 2 5 3 5 2" xfId="4716"/>
    <cellStyle name="20% - 輔色2 2 5 3 5 3" xfId="6369"/>
    <cellStyle name="20% - 輔色2 2 5 3 5 3 2" xfId="13653"/>
    <cellStyle name="20% - 輔色2 2 5 3 5 3 2 2" xfId="19677"/>
    <cellStyle name="20% - 輔色2 2 5 3 5 3 2 2 2" xfId="31753"/>
    <cellStyle name="20% - 輔色2 2 5 3 5 3 2 3" xfId="25729"/>
    <cellStyle name="20% - 輔色2 2 5 3 5 3 3" xfId="16665"/>
    <cellStyle name="20% - 輔色2 2 5 3 5 3 3 2" xfId="28741"/>
    <cellStyle name="20% - 輔色2 2 5 3 5 3 4" xfId="22717"/>
    <cellStyle name="20% - 輔色2 2 5 3 5 4" xfId="9120"/>
    <cellStyle name="20% - 輔色2 2 5 3 5 5" xfId="10320"/>
    <cellStyle name="20% - 輔色2 2 5 3 5 6" xfId="12153"/>
    <cellStyle name="20% - 輔色2 2 5 3 5 6 2" xfId="18177"/>
    <cellStyle name="20% - 輔色2 2 5 3 5 6 2 2" xfId="30253"/>
    <cellStyle name="20% - 輔色2 2 5 3 5 6 3" xfId="24229"/>
    <cellStyle name="20% - 輔色2 2 5 3 5 7" xfId="15165"/>
    <cellStyle name="20% - 輔色2 2 5 3 5 7 2" xfId="27241"/>
    <cellStyle name="20% - 輔色2 2 5 3 5 8" xfId="21217"/>
    <cellStyle name="20% - 輔色2 2 5 3 6" xfId="2917"/>
    <cellStyle name="20% - 輔色2 2 5 3 6 2" xfId="4717"/>
    <cellStyle name="20% - 輔色2 2 5 3 6 3" xfId="10321"/>
    <cellStyle name="20% - 輔色2 2 5 3 7" xfId="3056"/>
    <cellStyle name="20% - 輔色2 2 5 3 7 2" xfId="4718"/>
    <cellStyle name="20% - 輔色2 2 5 3 7 3" xfId="10322"/>
    <cellStyle name="20% - 輔色2 2 5 3 8" xfId="1820"/>
    <cellStyle name="20% - 輔色2 2 5 3 8 2" xfId="4719"/>
    <cellStyle name="20% - 輔色2 2 5 3 8 3" xfId="5723"/>
    <cellStyle name="20% - 輔色2 2 5 3 8 3 2" xfId="13007"/>
    <cellStyle name="20% - 輔色2 2 5 3 8 3 2 2" xfId="19031"/>
    <cellStyle name="20% - 輔色2 2 5 3 8 3 2 2 2" xfId="31107"/>
    <cellStyle name="20% - 輔色2 2 5 3 8 3 2 3" xfId="25083"/>
    <cellStyle name="20% - 輔色2 2 5 3 8 3 3" xfId="16019"/>
    <cellStyle name="20% - 輔色2 2 5 3 8 3 3 2" xfId="28095"/>
    <cellStyle name="20% - 輔色2 2 5 3 8 3 4" xfId="22071"/>
    <cellStyle name="20% - 輔色2 2 5 3 8 4" xfId="9123"/>
    <cellStyle name="20% - 輔色2 2 5 3 8 5" xfId="10323"/>
    <cellStyle name="20% - 輔色2 2 5 3 8 6" xfId="11507"/>
    <cellStyle name="20% - 輔色2 2 5 3 8 6 2" xfId="17531"/>
    <cellStyle name="20% - 輔色2 2 5 3 8 6 2 2" xfId="29607"/>
    <cellStyle name="20% - 輔色2 2 5 3 8 6 3" xfId="23583"/>
    <cellStyle name="20% - 輔色2 2 5 3 8 7" xfId="14519"/>
    <cellStyle name="20% - 輔色2 2 5 3 8 7 2" xfId="26595"/>
    <cellStyle name="20% - 輔色2 2 5 3 8 8" xfId="20571"/>
    <cellStyle name="20% - 輔色2 2 5 3 9" xfId="4948"/>
    <cellStyle name="20% - 輔色2 2 5 3 9 2" xfId="12232"/>
    <cellStyle name="20% - 輔色2 2 5 3 9 2 2" xfId="18256"/>
    <cellStyle name="20% - 輔色2 2 5 3 9 2 2 2" xfId="30332"/>
    <cellStyle name="20% - 輔色2 2 5 3 9 2 3" xfId="24308"/>
    <cellStyle name="20% - 輔色2 2 5 3 9 3" xfId="15244"/>
    <cellStyle name="20% - 輔色2 2 5 3 9 3 2" xfId="27320"/>
    <cellStyle name="20% - 輔色2 2 5 3 9 4" xfId="21296"/>
    <cellStyle name="20% - 輔色2 2 5 4" xfId="217"/>
    <cellStyle name="20% - 輔色2 2 5 4 10" xfId="10324"/>
    <cellStyle name="20% - 輔色2 2 5 4 11" xfId="10793"/>
    <cellStyle name="20% - 輔色2 2 5 4 11 2" xfId="16817"/>
    <cellStyle name="20% - 輔色2 2 5 4 11 2 2" xfId="28893"/>
    <cellStyle name="20% - 輔色2 2 5 4 11 3" xfId="22869"/>
    <cellStyle name="20% - 輔色2 2 5 4 12" xfId="13805"/>
    <cellStyle name="20% - 輔色2 2 5 4 12 2" xfId="25881"/>
    <cellStyle name="20% - 輔色2 2 5 4 13" xfId="19857"/>
    <cellStyle name="20% - 輔色2 2 5 4 2" xfId="335"/>
    <cellStyle name="20% - 輔色2 2 5 4 2 2" xfId="671"/>
    <cellStyle name="20% - 輔色2 2 5 4 2 2 2" xfId="1505"/>
    <cellStyle name="20% - 輔色2 2 5 4 2 2 2 2" xfId="10327"/>
    <cellStyle name="20% - 輔色2 2 5 4 2 2 3" xfId="10326"/>
    <cellStyle name="20% - 輔色2 2 5 4 2 3" xfId="10325"/>
    <cellStyle name="20% - 輔色2 2 5 4 3" xfId="468"/>
    <cellStyle name="20% - 輔色2 2 5 4 3 10" xfId="10943"/>
    <cellStyle name="20% - 輔色2 2 5 4 3 10 2" xfId="16967"/>
    <cellStyle name="20% - 輔色2 2 5 4 3 10 2 2" xfId="29043"/>
    <cellStyle name="20% - 輔色2 2 5 4 3 10 3" xfId="23019"/>
    <cellStyle name="20% - 輔色2 2 5 4 3 11" xfId="13955"/>
    <cellStyle name="20% - 輔色2 2 5 4 3 11 2" xfId="26031"/>
    <cellStyle name="20% - 輔色2 2 5 4 3 12" xfId="20007"/>
    <cellStyle name="20% - 輔色2 2 5 4 3 2" xfId="783"/>
    <cellStyle name="20% - 輔色2 2 5 4 3 2 2" xfId="1507"/>
    <cellStyle name="20% - 輔色2 2 5 4 3 2 2 2" xfId="10330"/>
    <cellStyle name="20% - 輔色2 2 5 4 3 2 3" xfId="10329"/>
    <cellStyle name="20% - 輔色2 2 5 4 3 3" xfId="1070"/>
    <cellStyle name="20% - 輔色2 2 5 4 3 3 2" xfId="2269"/>
    <cellStyle name="20% - 輔色2 2 5 4 3 3 2 2" xfId="4721"/>
    <cellStyle name="20% - 輔色2 2 5 4 3 3 2 3" xfId="6171"/>
    <cellStyle name="20% - 輔色2 2 5 4 3 3 2 3 2" xfId="13455"/>
    <cellStyle name="20% - 輔色2 2 5 4 3 3 2 3 2 2" xfId="19479"/>
    <cellStyle name="20% - 輔色2 2 5 4 3 3 2 3 2 2 2" xfId="31555"/>
    <cellStyle name="20% - 輔色2 2 5 4 3 3 2 3 2 3" xfId="25531"/>
    <cellStyle name="20% - 輔色2 2 5 4 3 3 2 3 3" xfId="16467"/>
    <cellStyle name="20% - 輔色2 2 5 4 3 3 2 3 3 2" xfId="28543"/>
    <cellStyle name="20% - 輔色2 2 5 4 3 3 2 3 4" xfId="22519"/>
    <cellStyle name="20% - 輔色2 2 5 4 3 3 2 4" xfId="9132"/>
    <cellStyle name="20% - 輔色2 2 5 4 3 3 2 5" xfId="10332"/>
    <cellStyle name="20% - 輔色2 2 5 4 3 3 2 6" xfId="11955"/>
    <cellStyle name="20% - 輔色2 2 5 4 3 3 2 6 2" xfId="17979"/>
    <cellStyle name="20% - 輔色2 2 5 4 3 3 2 6 2 2" xfId="30055"/>
    <cellStyle name="20% - 輔色2 2 5 4 3 3 2 6 3" xfId="24031"/>
    <cellStyle name="20% - 輔色2 2 5 4 3 3 2 7" xfId="14967"/>
    <cellStyle name="20% - 輔色2 2 5 4 3 3 2 7 2" xfId="27043"/>
    <cellStyle name="20% - 輔色2 2 5 4 3 3 2 8" xfId="21019"/>
    <cellStyle name="20% - 輔色2 2 5 4 3 3 3" xfId="4720"/>
    <cellStyle name="20% - 輔色2 2 5 4 3 3 4" xfId="5459"/>
    <cellStyle name="20% - 輔色2 2 5 4 3 3 4 2" xfId="12743"/>
    <cellStyle name="20% - 輔色2 2 5 4 3 3 4 2 2" xfId="18767"/>
    <cellStyle name="20% - 輔色2 2 5 4 3 3 4 2 2 2" xfId="30843"/>
    <cellStyle name="20% - 輔色2 2 5 4 3 3 4 2 3" xfId="24819"/>
    <cellStyle name="20% - 輔色2 2 5 4 3 3 4 3" xfId="15755"/>
    <cellStyle name="20% - 輔色2 2 5 4 3 3 4 3 2" xfId="27831"/>
    <cellStyle name="20% - 輔色2 2 5 4 3 3 4 4" xfId="21807"/>
    <cellStyle name="20% - 輔色2 2 5 4 3 3 5" xfId="9131"/>
    <cellStyle name="20% - 輔色2 2 5 4 3 3 6" xfId="10331"/>
    <cellStyle name="20% - 輔色2 2 5 4 3 3 7" xfId="11243"/>
    <cellStyle name="20% - 輔色2 2 5 4 3 3 7 2" xfId="17267"/>
    <cellStyle name="20% - 輔色2 2 5 4 3 3 7 2 2" xfId="29343"/>
    <cellStyle name="20% - 輔色2 2 5 4 3 3 7 3" xfId="23319"/>
    <cellStyle name="20% - 輔色2 2 5 4 3 3 8" xfId="14255"/>
    <cellStyle name="20% - 輔色2 2 5 4 3 3 8 2" xfId="26331"/>
    <cellStyle name="20% - 輔色2 2 5 4 3 3 9" xfId="20307"/>
    <cellStyle name="20% - 輔色2 2 5 4 3 4" xfId="1506"/>
    <cellStyle name="20% - 輔色2 2 5 4 3 4 2" xfId="1949"/>
    <cellStyle name="20% - 輔色2 2 5 4 3 4 2 2" xfId="4722"/>
    <cellStyle name="20% - 輔色2 2 5 4 3 4 2 3" xfId="5851"/>
    <cellStyle name="20% - 輔色2 2 5 4 3 4 2 3 2" xfId="13135"/>
    <cellStyle name="20% - 輔色2 2 5 4 3 4 2 3 2 2" xfId="19159"/>
    <cellStyle name="20% - 輔色2 2 5 4 3 4 2 3 2 2 2" xfId="31235"/>
    <cellStyle name="20% - 輔色2 2 5 4 3 4 2 3 2 3" xfId="25211"/>
    <cellStyle name="20% - 輔色2 2 5 4 3 4 2 3 3" xfId="16147"/>
    <cellStyle name="20% - 輔色2 2 5 4 3 4 2 3 3 2" xfId="28223"/>
    <cellStyle name="20% - 輔色2 2 5 4 3 4 2 3 4" xfId="22199"/>
    <cellStyle name="20% - 輔色2 2 5 4 3 4 2 4" xfId="9134"/>
    <cellStyle name="20% - 輔色2 2 5 4 3 4 2 5" xfId="10334"/>
    <cellStyle name="20% - 輔色2 2 5 4 3 4 2 6" xfId="11635"/>
    <cellStyle name="20% - 輔色2 2 5 4 3 4 2 6 2" xfId="17659"/>
    <cellStyle name="20% - 輔色2 2 5 4 3 4 2 6 2 2" xfId="29735"/>
    <cellStyle name="20% - 輔色2 2 5 4 3 4 2 6 3" xfId="23711"/>
    <cellStyle name="20% - 輔色2 2 5 4 3 4 2 7" xfId="14647"/>
    <cellStyle name="20% - 輔色2 2 5 4 3 4 2 7 2" xfId="26723"/>
    <cellStyle name="20% - 輔色2 2 5 4 3 4 2 8" xfId="20699"/>
    <cellStyle name="20% - 輔色2 2 5 4 3 4 3" xfId="10333"/>
    <cellStyle name="20% - 輔色2 2 5 4 3 5" xfId="2922"/>
    <cellStyle name="20% - 輔色2 2 5 4 3 5 2" xfId="4723"/>
    <cellStyle name="20% - 輔色2 2 5 4 3 5 3" xfId="10335"/>
    <cellStyle name="20% - 輔色2 2 5 4 3 6" xfId="3059"/>
    <cellStyle name="20% - 輔色2 2 5 4 3 6 2" xfId="4724"/>
    <cellStyle name="20% - 輔色2 2 5 4 3 6 3" xfId="10336"/>
    <cellStyle name="20% - 輔色2 2 5 4 3 7" xfId="1609"/>
    <cellStyle name="20% - 輔色2 2 5 4 3 7 2" xfId="4725"/>
    <cellStyle name="20% - 輔色2 2 5 4 3 7 3" xfId="5512"/>
    <cellStyle name="20% - 輔色2 2 5 4 3 7 3 2" xfId="12796"/>
    <cellStyle name="20% - 輔色2 2 5 4 3 7 3 2 2" xfId="18820"/>
    <cellStyle name="20% - 輔色2 2 5 4 3 7 3 2 2 2" xfId="30896"/>
    <cellStyle name="20% - 輔色2 2 5 4 3 7 3 2 3" xfId="24872"/>
    <cellStyle name="20% - 輔色2 2 5 4 3 7 3 3" xfId="15808"/>
    <cellStyle name="20% - 輔色2 2 5 4 3 7 3 3 2" xfId="27884"/>
    <cellStyle name="20% - 輔色2 2 5 4 3 7 3 4" xfId="21860"/>
    <cellStyle name="20% - 輔色2 2 5 4 3 7 4" xfId="9137"/>
    <cellStyle name="20% - 輔色2 2 5 4 3 7 5" xfId="10337"/>
    <cellStyle name="20% - 輔色2 2 5 4 3 7 6" xfId="11296"/>
    <cellStyle name="20% - 輔色2 2 5 4 3 7 6 2" xfId="17320"/>
    <cellStyle name="20% - 輔色2 2 5 4 3 7 6 2 2" xfId="29396"/>
    <cellStyle name="20% - 輔色2 2 5 4 3 7 6 3" xfId="23372"/>
    <cellStyle name="20% - 輔色2 2 5 4 3 7 7" xfId="14308"/>
    <cellStyle name="20% - 輔色2 2 5 4 3 7 7 2" xfId="26384"/>
    <cellStyle name="20% - 輔色2 2 5 4 3 7 8" xfId="20360"/>
    <cellStyle name="20% - 輔色2 2 5 4 3 8" xfId="5159"/>
    <cellStyle name="20% - 輔色2 2 5 4 3 8 2" xfId="12443"/>
    <cellStyle name="20% - 輔色2 2 5 4 3 8 2 2" xfId="18467"/>
    <cellStyle name="20% - 輔色2 2 5 4 3 8 2 2 2" xfId="30543"/>
    <cellStyle name="20% - 輔色2 2 5 4 3 8 2 3" xfId="24519"/>
    <cellStyle name="20% - 輔色2 2 5 4 3 8 3" xfId="15455"/>
    <cellStyle name="20% - 輔色2 2 5 4 3 8 3 2" xfId="27531"/>
    <cellStyle name="20% - 輔色2 2 5 4 3 8 4" xfId="21507"/>
    <cellStyle name="20% - 輔色2 2 5 4 3 9" xfId="10328"/>
    <cellStyle name="20% - 輔色2 2 5 4 4" xfId="920"/>
    <cellStyle name="20% - 輔色2 2 5 4 4 2" xfId="2056"/>
    <cellStyle name="20% - 輔色2 2 5 4 4 2 2" xfId="4727"/>
    <cellStyle name="20% - 輔色2 2 5 4 4 2 3" xfId="5958"/>
    <cellStyle name="20% - 輔色2 2 5 4 4 2 3 2" xfId="13242"/>
    <cellStyle name="20% - 輔色2 2 5 4 4 2 3 2 2" xfId="19266"/>
    <cellStyle name="20% - 輔色2 2 5 4 4 2 3 2 2 2" xfId="31342"/>
    <cellStyle name="20% - 輔色2 2 5 4 4 2 3 2 3" xfId="25318"/>
    <cellStyle name="20% - 輔色2 2 5 4 4 2 3 3" xfId="16254"/>
    <cellStyle name="20% - 輔色2 2 5 4 4 2 3 3 2" xfId="28330"/>
    <cellStyle name="20% - 輔色2 2 5 4 4 2 3 4" xfId="22306"/>
    <cellStyle name="20% - 輔色2 2 5 4 4 2 4" xfId="9139"/>
    <cellStyle name="20% - 輔色2 2 5 4 4 2 5" xfId="10339"/>
    <cellStyle name="20% - 輔色2 2 5 4 4 2 6" xfId="11742"/>
    <cellStyle name="20% - 輔色2 2 5 4 4 2 6 2" xfId="17766"/>
    <cellStyle name="20% - 輔色2 2 5 4 4 2 6 2 2" xfId="29842"/>
    <cellStyle name="20% - 輔色2 2 5 4 4 2 6 3" xfId="23818"/>
    <cellStyle name="20% - 輔色2 2 5 4 4 2 7" xfId="14754"/>
    <cellStyle name="20% - 輔色2 2 5 4 4 2 7 2" xfId="26830"/>
    <cellStyle name="20% - 輔色2 2 5 4 4 2 8" xfId="20806"/>
    <cellStyle name="20% - 輔色2 2 5 4 4 3" xfId="4726"/>
    <cellStyle name="20% - 輔色2 2 5 4 4 4" xfId="5309"/>
    <cellStyle name="20% - 輔色2 2 5 4 4 4 2" xfId="12593"/>
    <cellStyle name="20% - 輔色2 2 5 4 4 4 2 2" xfId="18617"/>
    <cellStyle name="20% - 輔色2 2 5 4 4 4 2 2 2" xfId="30693"/>
    <cellStyle name="20% - 輔色2 2 5 4 4 4 2 3" xfId="24669"/>
    <cellStyle name="20% - 輔色2 2 5 4 4 4 3" xfId="15605"/>
    <cellStyle name="20% - 輔色2 2 5 4 4 4 3 2" xfId="27681"/>
    <cellStyle name="20% - 輔色2 2 5 4 4 4 4" xfId="21657"/>
    <cellStyle name="20% - 輔色2 2 5 4 4 5" xfId="9138"/>
    <cellStyle name="20% - 輔色2 2 5 4 4 6" xfId="10338"/>
    <cellStyle name="20% - 輔色2 2 5 4 4 7" xfId="11093"/>
    <cellStyle name="20% - 輔色2 2 5 4 4 7 2" xfId="17117"/>
    <cellStyle name="20% - 輔色2 2 5 4 4 7 2 2" xfId="29193"/>
    <cellStyle name="20% - 輔色2 2 5 4 4 7 3" xfId="23169"/>
    <cellStyle name="20% - 輔色2 2 5 4 4 8" xfId="14105"/>
    <cellStyle name="20% - 輔色2 2 5 4 4 8 2" xfId="26181"/>
    <cellStyle name="20% - 輔色2 2 5 4 4 9" xfId="20157"/>
    <cellStyle name="20% - 輔色2 2 5 4 5" xfId="2362"/>
    <cellStyle name="20% - 輔色2 2 5 4 5 2" xfId="4728"/>
    <cellStyle name="20% - 輔色2 2 5 4 5 3" xfId="6264"/>
    <cellStyle name="20% - 輔色2 2 5 4 5 3 2" xfId="13548"/>
    <cellStyle name="20% - 輔色2 2 5 4 5 3 2 2" xfId="19572"/>
    <cellStyle name="20% - 輔色2 2 5 4 5 3 2 2 2" xfId="31648"/>
    <cellStyle name="20% - 輔色2 2 5 4 5 3 2 3" xfId="25624"/>
    <cellStyle name="20% - 輔色2 2 5 4 5 3 3" xfId="16560"/>
    <cellStyle name="20% - 輔色2 2 5 4 5 3 3 2" xfId="28636"/>
    <cellStyle name="20% - 輔色2 2 5 4 5 3 4" xfId="22612"/>
    <cellStyle name="20% - 輔色2 2 5 4 5 4" xfId="9140"/>
    <cellStyle name="20% - 輔色2 2 5 4 5 5" xfId="10340"/>
    <cellStyle name="20% - 輔色2 2 5 4 5 6" xfId="12048"/>
    <cellStyle name="20% - 輔色2 2 5 4 5 6 2" xfId="18072"/>
    <cellStyle name="20% - 輔色2 2 5 4 5 6 2 2" xfId="30148"/>
    <cellStyle name="20% - 輔色2 2 5 4 5 6 3" xfId="24124"/>
    <cellStyle name="20% - 輔色2 2 5 4 5 7" xfId="15060"/>
    <cellStyle name="20% - 輔色2 2 5 4 5 7 2" xfId="27136"/>
    <cellStyle name="20% - 輔色2 2 5 4 5 8" xfId="21112"/>
    <cellStyle name="20% - 輔色2 2 5 4 6" xfId="2921"/>
    <cellStyle name="20% - 輔色2 2 5 4 6 2" xfId="4729"/>
    <cellStyle name="20% - 輔色2 2 5 4 6 3" xfId="10341"/>
    <cellStyle name="20% - 輔色2 2 5 4 7" xfId="3058"/>
    <cellStyle name="20% - 輔色2 2 5 4 7 2" xfId="4730"/>
    <cellStyle name="20% - 輔色2 2 5 4 7 3" xfId="10342"/>
    <cellStyle name="20% - 輔色2 2 5 4 8" xfId="1759"/>
    <cellStyle name="20% - 輔色2 2 5 4 8 2" xfId="4731"/>
    <cellStyle name="20% - 輔色2 2 5 4 8 3" xfId="5662"/>
    <cellStyle name="20% - 輔色2 2 5 4 8 3 2" xfId="12946"/>
    <cellStyle name="20% - 輔色2 2 5 4 8 3 2 2" xfId="18970"/>
    <cellStyle name="20% - 輔色2 2 5 4 8 3 2 2 2" xfId="31046"/>
    <cellStyle name="20% - 輔色2 2 5 4 8 3 2 3" xfId="25022"/>
    <cellStyle name="20% - 輔色2 2 5 4 8 3 3" xfId="15958"/>
    <cellStyle name="20% - 輔色2 2 5 4 8 3 3 2" xfId="28034"/>
    <cellStyle name="20% - 輔色2 2 5 4 8 3 4" xfId="22010"/>
    <cellStyle name="20% - 輔色2 2 5 4 8 4" xfId="9143"/>
    <cellStyle name="20% - 輔色2 2 5 4 8 5" xfId="10343"/>
    <cellStyle name="20% - 輔色2 2 5 4 8 6" xfId="11446"/>
    <cellStyle name="20% - 輔色2 2 5 4 8 6 2" xfId="17470"/>
    <cellStyle name="20% - 輔色2 2 5 4 8 6 2 2" xfId="29546"/>
    <cellStyle name="20% - 輔色2 2 5 4 8 6 3" xfId="23522"/>
    <cellStyle name="20% - 輔色2 2 5 4 8 7" xfId="14458"/>
    <cellStyle name="20% - 輔色2 2 5 4 8 7 2" xfId="26534"/>
    <cellStyle name="20% - 輔色2 2 5 4 8 8" xfId="20510"/>
    <cellStyle name="20% - 輔色2 2 5 4 9" xfId="5009"/>
    <cellStyle name="20% - 輔色2 2 5 4 9 2" xfId="12293"/>
    <cellStyle name="20% - 輔色2 2 5 4 9 2 2" xfId="18317"/>
    <cellStyle name="20% - 輔色2 2 5 4 9 2 2 2" xfId="30393"/>
    <cellStyle name="20% - 輔色2 2 5 4 9 2 3" xfId="24369"/>
    <cellStyle name="20% - 輔色2 2 5 4 9 3" xfId="15305"/>
    <cellStyle name="20% - 輔色2 2 5 4 9 3 2" xfId="27381"/>
    <cellStyle name="20% - 輔色2 2 5 4 9 4" xfId="21357"/>
    <cellStyle name="20% - 輔色2 2 5 5" xfId="368"/>
    <cellStyle name="20% - 輔色2 2 5 5 10" xfId="10843"/>
    <cellStyle name="20% - 輔色2 2 5 5 10 2" xfId="16867"/>
    <cellStyle name="20% - 輔色2 2 5 5 10 2 2" xfId="28943"/>
    <cellStyle name="20% - 輔色2 2 5 5 10 3" xfId="22919"/>
    <cellStyle name="20% - 輔色2 2 5 5 11" xfId="13855"/>
    <cellStyle name="20% - 輔色2 2 5 5 11 2" xfId="25931"/>
    <cellStyle name="20% - 輔色2 2 5 5 12" xfId="19907"/>
    <cellStyle name="20% - 輔色2 2 5 5 2" xfId="668"/>
    <cellStyle name="20% - 輔色2 2 5 5 2 2" xfId="1509"/>
    <cellStyle name="20% - 輔色2 2 5 5 2 2 2" xfId="10346"/>
    <cellStyle name="20% - 輔色2 2 5 5 2 3" xfId="10345"/>
    <cellStyle name="20% - 輔色2 2 5 5 3" xfId="970"/>
    <cellStyle name="20% - 輔色2 2 5 5 3 2" xfId="2169"/>
    <cellStyle name="20% - 輔色2 2 5 5 3 2 2" xfId="4733"/>
    <cellStyle name="20% - 輔色2 2 5 5 3 2 3" xfId="6071"/>
    <cellStyle name="20% - 輔色2 2 5 5 3 2 3 2" xfId="13355"/>
    <cellStyle name="20% - 輔色2 2 5 5 3 2 3 2 2" xfId="19379"/>
    <cellStyle name="20% - 輔色2 2 5 5 3 2 3 2 2 2" xfId="31455"/>
    <cellStyle name="20% - 輔色2 2 5 5 3 2 3 2 3" xfId="25431"/>
    <cellStyle name="20% - 輔色2 2 5 5 3 2 3 3" xfId="16367"/>
    <cellStyle name="20% - 輔色2 2 5 5 3 2 3 3 2" xfId="28443"/>
    <cellStyle name="20% - 輔色2 2 5 5 3 2 3 4" xfId="22419"/>
    <cellStyle name="20% - 輔色2 2 5 5 3 2 4" xfId="9148"/>
    <cellStyle name="20% - 輔色2 2 5 5 3 2 5" xfId="10348"/>
    <cellStyle name="20% - 輔色2 2 5 5 3 2 6" xfId="11855"/>
    <cellStyle name="20% - 輔色2 2 5 5 3 2 6 2" xfId="17879"/>
    <cellStyle name="20% - 輔色2 2 5 5 3 2 6 2 2" xfId="29955"/>
    <cellStyle name="20% - 輔色2 2 5 5 3 2 6 3" xfId="23931"/>
    <cellStyle name="20% - 輔色2 2 5 5 3 2 7" xfId="14867"/>
    <cellStyle name="20% - 輔色2 2 5 5 3 2 7 2" xfId="26943"/>
    <cellStyle name="20% - 輔色2 2 5 5 3 2 8" xfId="20919"/>
    <cellStyle name="20% - 輔色2 2 5 5 3 3" xfId="4732"/>
    <cellStyle name="20% - 輔色2 2 5 5 3 4" xfId="5359"/>
    <cellStyle name="20% - 輔色2 2 5 5 3 4 2" xfId="12643"/>
    <cellStyle name="20% - 輔色2 2 5 5 3 4 2 2" xfId="18667"/>
    <cellStyle name="20% - 輔色2 2 5 5 3 4 2 2 2" xfId="30743"/>
    <cellStyle name="20% - 輔色2 2 5 5 3 4 2 3" xfId="24719"/>
    <cellStyle name="20% - 輔色2 2 5 5 3 4 3" xfId="15655"/>
    <cellStyle name="20% - 輔色2 2 5 5 3 4 3 2" xfId="27731"/>
    <cellStyle name="20% - 輔色2 2 5 5 3 4 4" xfId="21707"/>
    <cellStyle name="20% - 輔色2 2 5 5 3 5" xfId="9147"/>
    <cellStyle name="20% - 輔色2 2 5 5 3 6" xfId="10347"/>
    <cellStyle name="20% - 輔色2 2 5 5 3 7" xfId="11143"/>
    <cellStyle name="20% - 輔色2 2 5 5 3 7 2" xfId="17167"/>
    <cellStyle name="20% - 輔色2 2 5 5 3 7 2 2" xfId="29243"/>
    <cellStyle name="20% - 輔色2 2 5 5 3 7 3" xfId="23219"/>
    <cellStyle name="20% - 輔色2 2 5 5 3 8" xfId="14155"/>
    <cellStyle name="20% - 輔色2 2 5 5 3 8 2" xfId="26231"/>
    <cellStyle name="20% - 輔色2 2 5 5 3 9" xfId="20207"/>
    <cellStyle name="20% - 輔色2 2 5 5 4" xfId="1508"/>
    <cellStyle name="20% - 輔色2 2 5 5 4 2" xfId="1928"/>
    <cellStyle name="20% - 輔色2 2 5 5 4 2 2" xfId="4734"/>
    <cellStyle name="20% - 輔色2 2 5 5 4 2 3" xfId="5830"/>
    <cellStyle name="20% - 輔色2 2 5 5 4 2 3 2" xfId="13114"/>
    <cellStyle name="20% - 輔色2 2 5 5 4 2 3 2 2" xfId="19138"/>
    <cellStyle name="20% - 輔色2 2 5 5 4 2 3 2 2 2" xfId="31214"/>
    <cellStyle name="20% - 輔色2 2 5 5 4 2 3 2 3" xfId="25190"/>
    <cellStyle name="20% - 輔色2 2 5 5 4 2 3 3" xfId="16126"/>
    <cellStyle name="20% - 輔色2 2 5 5 4 2 3 3 2" xfId="28202"/>
    <cellStyle name="20% - 輔色2 2 5 5 4 2 3 4" xfId="22178"/>
    <cellStyle name="20% - 輔色2 2 5 5 4 2 4" xfId="9150"/>
    <cellStyle name="20% - 輔色2 2 5 5 4 2 5" xfId="10350"/>
    <cellStyle name="20% - 輔色2 2 5 5 4 2 6" xfId="11614"/>
    <cellStyle name="20% - 輔色2 2 5 5 4 2 6 2" xfId="17638"/>
    <cellStyle name="20% - 輔色2 2 5 5 4 2 6 2 2" xfId="29714"/>
    <cellStyle name="20% - 輔色2 2 5 5 4 2 6 3" xfId="23690"/>
    <cellStyle name="20% - 輔色2 2 5 5 4 2 7" xfId="14626"/>
    <cellStyle name="20% - 輔色2 2 5 5 4 2 7 2" xfId="26702"/>
    <cellStyle name="20% - 輔色2 2 5 5 4 2 8" xfId="20678"/>
    <cellStyle name="20% - 輔色2 2 5 5 4 3" xfId="10349"/>
    <cellStyle name="20% - 輔色2 2 5 5 5" xfId="2924"/>
    <cellStyle name="20% - 輔色2 2 5 5 5 2" xfId="4735"/>
    <cellStyle name="20% - 輔色2 2 5 5 5 3" xfId="10351"/>
    <cellStyle name="20% - 輔色2 2 5 5 6" xfId="3060"/>
    <cellStyle name="20% - 輔色2 2 5 5 6 2" xfId="4736"/>
    <cellStyle name="20% - 輔色2 2 5 5 6 3" xfId="10352"/>
    <cellStyle name="20% - 輔色2 2 5 5 7" xfId="1709"/>
    <cellStyle name="20% - 輔色2 2 5 5 7 2" xfId="4737"/>
    <cellStyle name="20% - 輔色2 2 5 5 7 3" xfId="5612"/>
    <cellStyle name="20% - 輔色2 2 5 5 7 3 2" xfId="12896"/>
    <cellStyle name="20% - 輔色2 2 5 5 7 3 2 2" xfId="18920"/>
    <cellStyle name="20% - 輔色2 2 5 5 7 3 2 2 2" xfId="30996"/>
    <cellStyle name="20% - 輔色2 2 5 5 7 3 2 3" xfId="24972"/>
    <cellStyle name="20% - 輔色2 2 5 5 7 3 3" xfId="15908"/>
    <cellStyle name="20% - 輔色2 2 5 5 7 3 3 2" xfId="27984"/>
    <cellStyle name="20% - 輔色2 2 5 5 7 3 4" xfId="21960"/>
    <cellStyle name="20% - 輔色2 2 5 5 7 4" xfId="9153"/>
    <cellStyle name="20% - 輔色2 2 5 5 7 5" xfId="10353"/>
    <cellStyle name="20% - 輔色2 2 5 5 7 6" xfId="11396"/>
    <cellStyle name="20% - 輔色2 2 5 5 7 6 2" xfId="17420"/>
    <cellStyle name="20% - 輔色2 2 5 5 7 6 2 2" xfId="29496"/>
    <cellStyle name="20% - 輔色2 2 5 5 7 6 3" xfId="23472"/>
    <cellStyle name="20% - 輔色2 2 5 5 7 7" xfId="14408"/>
    <cellStyle name="20% - 輔色2 2 5 5 7 7 2" xfId="26484"/>
    <cellStyle name="20% - 輔色2 2 5 5 7 8" xfId="20460"/>
    <cellStyle name="20% - 輔色2 2 5 5 8" xfId="5059"/>
    <cellStyle name="20% - 輔色2 2 5 5 8 2" xfId="12343"/>
    <cellStyle name="20% - 輔色2 2 5 5 8 2 2" xfId="18367"/>
    <cellStyle name="20% - 輔色2 2 5 5 8 2 2 2" xfId="30443"/>
    <cellStyle name="20% - 輔色2 2 5 5 8 2 3" xfId="24419"/>
    <cellStyle name="20% - 輔色2 2 5 5 8 3" xfId="15355"/>
    <cellStyle name="20% - 輔色2 2 5 5 8 3 2" xfId="27431"/>
    <cellStyle name="20% - 輔色2 2 5 5 8 4" xfId="21407"/>
    <cellStyle name="20% - 輔色2 2 5 5 9" xfId="10344"/>
    <cellStyle name="20% - 輔色2 2 5 6" xfId="781"/>
    <cellStyle name="20% - 輔色2 2 5 6 2" xfId="1510"/>
    <cellStyle name="20% - 輔色2 2 5 6 2 2" xfId="10355"/>
    <cellStyle name="20% - 輔色2 2 5 6 3" xfId="10354"/>
    <cellStyle name="20% - 輔色2 2 5 7" xfId="820"/>
    <cellStyle name="20% - 輔色2 2 5 7 2" xfId="1911"/>
    <cellStyle name="20% - 輔色2 2 5 7 2 2" xfId="4739"/>
    <cellStyle name="20% - 輔色2 2 5 7 2 3" xfId="5813"/>
    <cellStyle name="20% - 輔色2 2 5 7 2 3 2" xfId="13097"/>
    <cellStyle name="20% - 輔色2 2 5 7 2 3 2 2" xfId="19121"/>
    <cellStyle name="20% - 輔色2 2 5 7 2 3 2 2 2" xfId="31197"/>
    <cellStyle name="20% - 輔色2 2 5 7 2 3 2 3" xfId="25173"/>
    <cellStyle name="20% - 輔色2 2 5 7 2 3 3" xfId="16109"/>
    <cellStyle name="20% - 輔色2 2 5 7 2 3 3 2" xfId="28185"/>
    <cellStyle name="20% - 輔色2 2 5 7 2 3 4" xfId="22161"/>
    <cellStyle name="20% - 輔色2 2 5 7 2 4" xfId="9157"/>
    <cellStyle name="20% - 輔色2 2 5 7 2 5" xfId="10357"/>
    <cellStyle name="20% - 輔色2 2 5 7 2 6" xfId="11597"/>
    <cellStyle name="20% - 輔色2 2 5 7 2 6 2" xfId="17621"/>
    <cellStyle name="20% - 輔色2 2 5 7 2 6 2 2" xfId="29697"/>
    <cellStyle name="20% - 輔色2 2 5 7 2 6 3" xfId="23673"/>
    <cellStyle name="20% - 輔色2 2 5 7 2 7" xfId="14609"/>
    <cellStyle name="20% - 輔色2 2 5 7 2 7 2" xfId="26685"/>
    <cellStyle name="20% - 輔色2 2 5 7 2 8" xfId="20661"/>
    <cellStyle name="20% - 輔色2 2 5 7 3" xfId="4738"/>
    <cellStyle name="20% - 輔色2 2 5 7 4" xfId="5209"/>
    <cellStyle name="20% - 輔色2 2 5 7 4 2" xfId="12493"/>
    <cellStyle name="20% - 輔色2 2 5 7 4 2 2" xfId="18517"/>
    <cellStyle name="20% - 輔色2 2 5 7 4 2 2 2" xfId="30593"/>
    <cellStyle name="20% - 輔色2 2 5 7 4 2 3" xfId="24569"/>
    <cellStyle name="20% - 輔色2 2 5 7 4 3" xfId="15505"/>
    <cellStyle name="20% - 輔色2 2 5 7 4 3 2" xfId="27581"/>
    <cellStyle name="20% - 輔色2 2 5 7 4 4" xfId="21557"/>
    <cellStyle name="20% - 輔色2 2 5 7 5" xfId="9156"/>
    <cellStyle name="20% - 輔色2 2 5 7 6" xfId="10356"/>
    <cellStyle name="20% - 輔色2 2 5 7 7" xfId="10993"/>
    <cellStyle name="20% - 輔色2 2 5 7 7 2" xfId="17017"/>
    <cellStyle name="20% - 輔色2 2 5 7 7 2 2" xfId="29093"/>
    <cellStyle name="20% - 輔色2 2 5 7 7 3" xfId="23069"/>
    <cellStyle name="20% - 輔色2 2 5 7 8" xfId="14005"/>
    <cellStyle name="20% - 輔色2 2 5 7 8 2" xfId="26081"/>
    <cellStyle name="20% - 輔色2 2 5 7 9" xfId="20057"/>
    <cellStyle name="20% - 輔色2 2 5 8" xfId="2477"/>
    <cellStyle name="20% - 輔色2 2 5 8 2" xfId="4740"/>
    <cellStyle name="20% - 輔色2 2 5 8 3" xfId="6379"/>
    <cellStyle name="20% - 輔色2 2 5 8 3 2" xfId="13663"/>
    <cellStyle name="20% - 輔色2 2 5 8 3 2 2" xfId="19687"/>
    <cellStyle name="20% - 輔色2 2 5 8 3 2 2 2" xfId="31763"/>
    <cellStyle name="20% - 輔色2 2 5 8 3 2 3" xfId="25739"/>
    <cellStyle name="20% - 輔色2 2 5 8 3 3" xfId="16675"/>
    <cellStyle name="20% - 輔色2 2 5 8 3 3 2" xfId="28751"/>
    <cellStyle name="20% - 輔色2 2 5 8 3 4" xfId="22727"/>
    <cellStyle name="20% - 輔色2 2 5 8 4" xfId="9158"/>
    <cellStyle name="20% - 輔色2 2 5 8 5" xfId="10358"/>
    <cellStyle name="20% - 輔色2 2 5 8 6" xfId="12163"/>
    <cellStyle name="20% - 輔色2 2 5 8 6 2" xfId="18187"/>
    <cellStyle name="20% - 輔色2 2 5 8 6 2 2" xfId="30263"/>
    <cellStyle name="20% - 輔色2 2 5 8 6 3" xfId="24239"/>
    <cellStyle name="20% - 輔色2 2 5 8 7" xfId="15175"/>
    <cellStyle name="20% - 輔色2 2 5 8 7 2" xfId="27251"/>
    <cellStyle name="20% - 輔色2 2 5 8 8" xfId="21227"/>
    <cellStyle name="20% - 輔色2 2 5 9" xfId="2916"/>
    <cellStyle name="20% - 輔色2 2 5 9 2" xfId="4741"/>
    <cellStyle name="20% - 輔色2 2 5 9 3" xfId="10359"/>
    <cellStyle name="20% - 輔色2 2 6" xfId="59"/>
    <cellStyle name="20% - 輔色2 2 6 10" xfId="3061"/>
    <cellStyle name="20% - 輔色2 2 6 10 2" xfId="4742"/>
    <cellStyle name="20% - 輔色2 2 6 10 3" xfId="10361"/>
    <cellStyle name="20% - 輔色2 2 6 11" xfId="1857"/>
    <cellStyle name="20% - 輔色2 2 6 11 2" xfId="4743"/>
    <cellStyle name="20% - 輔色2 2 6 11 3" xfId="5760"/>
    <cellStyle name="20% - 輔色2 2 6 11 3 2" xfId="13044"/>
    <cellStyle name="20% - 輔色2 2 6 11 3 2 2" xfId="19068"/>
    <cellStyle name="20% - 輔色2 2 6 11 3 2 2 2" xfId="31144"/>
    <cellStyle name="20% - 輔色2 2 6 11 3 2 3" xfId="25120"/>
    <cellStyle name="20% - 輔色2 2 6 11 3 3" xfId="16056"/>
    <cellStyle name="20% - 輔色2 2 6 11 3 3 2" xfId="28132"/>
    <cellStyle name="20% - 輔色2 2 6 11 3 4" xfId="22108"/>
    <cellStyle name="20% - 輔色2 2 6 11 4" xfId="9162"/>
    <cellStyle name="20% - 輔色2 2 6 11 5" xfId="10362"/>
    <cellStyle name="20% - 輔色2 2 6 11 6" xfId="11544"/>
    <cellStyle name="20% - 輔色2 2 6 11 6 2" xfId="17568"/>
    <cellStyle name="20% - 輔色2 2 6 11 6 2 2" xfId="29644"/>
    <cellStyle name="20% - 輔色2 2 6 11 6 3" xfId="23620"/>
    <cellStyle name="20% - 輔色2 2 6 11 7" xfId="14556"/>
    <cellStyle name="20% - 輔色2 2 6 11 7 2" xfId="26632"/>
    <cellStyle name="20% - 輔色2 2 6 11 8" xfId="20608"/>
    <cellStyle name="20% - 輔色2 2 6 12" xfId="4911"/>
    <cellStyle name="20% - 輔色2 2 6 12 2" xfId="12195"/>
    <cellStyle name="20% - 輔色2 2 6 12 2 2" xfId="18219"/>
    <cellStyle name="20% - 輔色2 2 6 12 2 2 2" xfId="30295"/>
    <cellStyle name="20% - 輔色2 2 6 12 2 3" xfId="24271"/>
    <cellStyle name="20% - 輔色2 2 6 12 3" xfId="15207"/>
    <cellStyle name="20% - 輔色2 2 6 12 3 2" xfId="27283"/>
    <cellStyle name="20% - 輔色2 2 6 12 4" xfId="21259"/>
    <cellStyle name="20% - 輔色2 2 6 13" xfId="10360"/>
    <cellStyle name="20% - 輔色2 2 6 14" xfId="10680"/>
    <cellStyle name="20% - 輔色2 2 6 14 2" xfId="16713"/>
    <cellStyle name="20% - 輔色2 2 6 14 2 2" xfId="28789"/>
    <cellStyle name="20% - 輔色2 2 6 14 3" xfId="22765"/>
    <cellStyle name="20% - 輔色2 2 6 15" xfId="13707"/>
    <cellStyle name="20% - 輔色2 2 6 15 2" xfId="25783"/>
    <cellStyle name="20% - 輔色2 2 6 16" xfId="19759"/>
    <cellStyle name="20% - 輔色2 2 6 2" xfId="146"/>
    <cellStyle name="20% - 輔色2 2 6 2 2" xfId="10363"/>
    <cellStyle name="20% - 輔色2 2 6 3" xfId="158"/>
    <cellStyle name="20% - 輔色2 2 6 3 10" xfId="10364"/>
    <cellStyle name="20% - 輔色2 2 6 3 11" xfId="10734"/>
    <cellStyle name="20% - 輔色2 2 6 3 11 2" xfId="16758"/>
    <cellStyle name="20% - 輔色2 2 6 3 11 2 2" xfId="28834"/>
    <cellStyle name="20% - 輔色2 2 6 3 11 3" xfId="22810"/>
    <cellStyle name="20% - 輔色2 2 6 3 12" xfId="13746"/>
    <cellStyle name="20% - 輔色2 2 6 3 12 2" xfId="25822"/>
    <cellStyle name="20% - 輔色2 2 6 3 13" xfId="19798"/>
    <cellStyle name="20% - 輔色2 2 6 3 2" xfId="336"/>
    <cellStyle name="20% - 輔色2 2 6 3 2 2" xfId="674"/>
    <cellStyle name="20% - 輔色2 2 6 3 2 2 2" xfId="1511"/>
    <cellStyle name="20% - 輔色2 2 6 3 2 2 2 2" xfId="10367"/>
    <cellStyle name="20% - 輔色2 2 6 3 2 2 3" xfId="10366"/>
    <cellStyle name="20% - 輔色2 2 6 3 2 3" xfId="10365"/>
    <cellStyle name="20% - 輔色2 2 6 3 3" xfId="409"/>
    <cellStyle name="20% - 輔色2 2 6 3 3 10" xfId="10884"/>
    <cellStyle name="20% - 輔色2 2 6 3 3 10 2" xfId="16908"/>
    <cellStyle name="20% - 輔色2 2 6 3 3 10 2 2" xfId="28984"/>
    <cellStyle name="20% - 輔色2 2 6 3 3 10 3" xfId="22960"/>
    <cellStyle name="20% - 輔色2 2 6 3 3 11" xfId="13896"/>
    <cellStyle name="20% - 輔色2 2 6 3 3 11 2" xfId="25972"/>
    <cellStyle name="20% - 輔色2 2 6 3 3 12" xfId="19948"/>
    <cellStyle name="20% - 輔色2 2 6 3 3 2" xfId="785"/>
    <cellStyle name="20% - 輔色2 2 6 3 3 2 2" xfId="1513"/>
    <cellStyle name="20% - 輔色2 2 6 3 3 2 2 2" xfId="10370"/>
    <cellStyle name="20% - 輔色2 2 6 3 3 2 3" xfId="10369"/>
    <cellStyle name="20% - 輔色2 2 6 3 3 3" xfId="1011"/>
    <cellStyle name="20% - 輔色2 2 6 3 3 3 2" xfId="2210"/>
    <cellStyle name="20% - 輔色2 2 6 3 3 3 2 2" xfId="4745"/>
    <cellStyle name="20% - 輔色2 2 6 3 3 3 2 3" xfId="6112"/>
    <cellStyle name="20% - 輔色2 2 6 3 3 3 2 3 2" xfId="13396"/>
    <cellStyle name="20% - 輔色2 2 6 3 3 3 2 3 2 2" xfId="19420"/>
    <cellStyle name="20% - 輔色2 2 6 3 3 3 2 3 2 2 2" xfId="31496"/>
    <cellStyle name="20% - 輔色2 2 6 3 3 3 2 3 2 3" xfId="25472"/>
    <cellStyle name="20% - 輔色2 2 6 3 3 3 2 3 3" xfId="16408"/>
    <cellStyle name="20% - 輔色2 2 6 3 3 3 2 3 3 2" xfId="28484"/>
    <cellStyle name="20% - 輔色2 2 6 3 3 3 2 3 4" xfId="22460"/>
    <cellStyle name="20% - 輔色2 2 6 3 3 3 2 4" xfId="9172"/>
    <cellStyle name="20% - 輔色2 2 6 3 3 3 2 5" xfId="10372"/>
    <cellStyle name="20% - 輔色2 2 6 3 3 3 2 6" xfId="11896"/>
    <cellStyle name="20% - 輔色2 2 6 3 3 3 2 6 2" xfId="17920"/>
    <cellStyle name="20% - 輔色2 2 6 3 3 3 2 6 2 2" xfId="29996"/>
    <cellStyle name="20% - 輔色2 2 6 3 3 3 2 6 3" xfId="23972"/>
    <cellStyle name="20% - 輔色2 2 6 3 3 3 2 7" xfId="14908"/>
    <cellStyle name="20% - 輔色2 2 6 3 3 3 2 7 2" xfId="26984"/>
    <cellStyle name="20% - 輔色2 2 6 3 3 3 2 8" xfId="20960"/>
    <cellStyle name="20% - 輔色2 2 6 3 3 3 3" xfId="4744"/>
    <cellStyle name="20% - 輔色2 2 6 3 3 3 4" xfId="5400"/>
    <cellStyle name="20% - 輔色2 2 6 3 3 3 4 2" xfId="12684"/>
    <cellStyle name="20% - 輔色2 2 6 3 3 3 4 2 2" xfId="18708"/>
    <cellStyle name="20% - 輔色2 2 6 3 3 3 4 2 2 2" xfId="30784"/>
    <cellStyle name="20% - 輔色2 2 6 3 3 3 4 2 3" xfId="24760"/>
    <cellStyle name="20% - 輔色2 2 6 3 3 3 4 3" xfId="15696"/>
    <cellStyle name="20% - 輔色2 2 6 3 3 3 4 3 2" xfId="27772"/>
    <cellStyle name="20% - 輔色2 2 6 3 3 3 4 4" xfId="21748"/>
    <cellStyle name="20% - 輔色2 2 6 3 3 3 5" xfId="9171"/>
    <cellStyle name="20% - 輔色2 2 6 3 3 3 6" xfId="10371"/>
    <cellStyle name="20% - 輔色2 2 6 3 3 3 7" xfId="11184"/>
    <cellStyle name="20% - 輔色2 2 6 3 3 3 7 2" xfId="17208"/>
    <cellStyle name="20% - 輔色2 2 6 3 3 3 7 2 2" xfId="29284"/>
    <cellStyle name="20% - 輔色2 2 6 3 3 3 7 3" xfId="23260"/>
    <cellStyle name="20% - 輔色2 2 6 3 3 3 8" xfId="14196"/>
    <cellStyle name="20% - 輔色2 2 6 3 3 3 8 2" xfId="26272"/>
    <cellStyle name="20% - 輔色2 2 6 3 3 3 9" xfId="20248"/>
    <cellStyle name="20% - 輔色2 2 6 3 3 4" xfId="1512"/>
    <cellStyle name="20% - 輔色2 2 6 3 3 4 2" xfId="2396"/>
    <cellStyle name="20% - 輔色2 2 6 3 3 4 2 2" xfId="4746"/>
    <cellStyle name="20% - 輔色2 2 6 3 3 4 2 3" xfId="6298"/>
    <cellStyle name="20% - 輔色2 2 6 3 3 4 2 3 2" xfId="13582"/>
    <cellStyle name="20% - 輔色2 2 6 3 3 4 2 3 2 2" xfId="19606"/>
    <cellStyle name="20% - 輔色2 2 6 3 3 4 2 3 2 2 2" xfId="31682"/>
    <cellStyle name="20% - 輔色2 2 6 3 3 4 2 3 2 3" xfId="25658"/>
    <cellStyle name="20% - 輔色2 2 6 3 3 4 2 3 3" xfId="16594"/>
    <cellStyle name="20% - 輔色2 2 6 3 3 4 2 3 3 2" xfId="28670"/>
    <cellStyle name="20% - 輔色2 2 6 3 3 4 2 3 4" xfId="22646"/>
    <cellStyle name="20% - 輔色2 2 6 3 3 4 2 4" xfId="9174"/>
    <cellStyle name="20% - 輔色2 2 6 3 3 4 2 5" xfId="10374"/>
    <cellStyle name="20% - 輔色2 2 6 3 3 4 2 6" xfId="12082"/>
    <cellStyle name="20% - 輔色2 2 6 3 3 4 2 6 2" xfId="18106"/>
    <cellStyle name="20% - 輔色2 2 6 3 3 4 2 6 2 2" xfId="30182"/>
    <cellStyle name="20% - 輔色2 2 6 3 3 4 2 6 3" xfId="24158"/>
    <cellStyle name="20% - 輔色2 2 6 3 3 4 2 7" xfId="15094"/>
    <cellStyle name="20% - 輔色2 2 6 3 3 4 2 7 2" xfId="27170"/>
    <cellStyle name="20% - 輔色2 2 6 3 3 4 2 8" xfId="21146"/>
    <cellStyle name="20% - 輔色2 2 6 3 3 4 3" xfId="10373"/>
    <cellStyle name="20% - 輔色2 2 6 3 3 5" xfId="2929"/>
    <cellStyle name="20% - 輔色2 2 6 3 3 5 2" xfId="4747"/>
    <cellStyle name="20% - 輔色2 2 6 3 3 5 3" xfId="10375"/>
    <cellStyle name="20% - 輔色2 2 6 3 3 6" xfId="3063"/>
    <cellStyle name="20% - 輔色2 2 6 3 3 6 2" xfId="4748"/>
    <cellStyle name="20% - 輔色2 2 6 3 3 6 3" xfId="10376"/>
    <cellStyle name="20% - 輔色2 2 6 3 3 7" xfId="1668"/>
    <cellStyle name="20% - 輔色2 2 6 3 3 7 2" xfId="4749"/>
    <cellStyle name="20% - 輔色2 2 6 3 3 7 3" xfId="5571"/>
    <cellStyle name="20% - 輔色2 2 6 3 3 7 3 2" xfId="12855"/>
    <cellStyle name="20% - 輔色2 2 6 3 3 7 3 2 2" xfId="18879"/>
    <cellStyle name="20% - 輔色2 2 6 3 3 7 3 2 2 2" xfId="30955"/>
    <cellStyle name="20% - 輔色2 2 6 3 3 7 3 2 3" xfId="24931"/>
    <cellStyle name="20% - 輔色2 2 6 3 3 7 3 3" xfId="15867"/>
    <cellStyle name="20% - 輔色2 2 6 3 3 7 3 3 2" xfId="27943"/>
    <cellStyle name="20% - 輔色2 2 6 3 3 7 3 4" xfId="21919"/>
    <cellStyle name="20% - 輔色2 2 6 3 3 7 4" xfId="9177"/>
    <cellStyle name="20% - 輔色2 2 6 3 3 7 5" xfId="10377"/>
    <cellStyle name="20% - 輔色2 2 6 3 3 7 6" xfId="11355"/>
    <cellStyle name="20% - 輔色2 2 6 3 3 7 6 2" xfId="17379"/>
    <cellStyle name="20% - 輔色2 2 6 3 3 7 6 2 2" xfId="29455"/>
    <cellStyle name="20% - 輔色2 2 6 3 3 7 6 3" xfId="23431"/>
    <cellStyle name="20% - 輔色2 2 6 3 3 7 7" xfId="14367"/>
    <cellStyle name="20% - 輔色2 2 6 3 3 7 7 2" xfId="26443"/>
    <cellStyle name="20% - 輔色2 2 6 3 3 7 8" xfId="20419"/>
    <cellStyle name="20% - 輔色2 2 6 3 3 8" xfId="5100"/>
    <cellStyle name="20% - 輔色2 2 6 3 3 8 2" xfId="12384"/>
    <cellStyle name="20% - 輔色2 2 6 3 3 8 2 2" xfId="18408"/>
    <cellStyle name="20% - 輔色2 2 6 3 3 8 2 2 2" xfId="30484"/>
    <cellStyle name="20% - 輔色2 2 6 3 3 8 2 3" xfId="24460"/>
    <cellStyle name="20% - 輔色2 2 6 3 3 8 3" xfId="15396"/>
    <cellStyle name="20% - 輔色2 2 6 3 3 8 3 2" xfId="27472"/>
    <cellStyle name="20% - 輔色2 2 6 3 3 8 4" xfId="21448"/>
    <cellStyle name="20% - 輔色2 2 6 3 3 9" xfId="10368"/>
    <cellStyle name="20% - 輔色2 2 6 3 4" xfId="861"/>
    <cellStyle name="20% - 輔色2 2 6 3 4 2" xfId="1997"/>
    <cellStyle name="20% - 輔色2 2 6 3 4 2 2" xfId="4751"/>
    <cellStyle name="20% - 輔色2 2 6 3 4 2 3" xfId="5899"/>
    <cellStyle name="20% - 輔色2 2 6 3 4 2 3 2" xfId="13183"/>
    <cellStyle name="20% - 輔色2 2 6 3 4 2 3 2 2" xfId="19207"/>
    <cellStyle name="20% - 輔色2 2 6 3 4 2 3 2 2 2" xfId="31283"/>
    <cellStyle name="20% - 輔色2 2 6 3 4 2 3 2 3" xfId="25259"/>
    <cellStyle name="20% - 輔色2 2 6 3 4 2 3 3" xfId="16195"/>
    <cellStyle name="20% - 輔色2 2 6 3 4 2 3 3 2" xfId="28271"/>
    <cellStyle name="20% - 輔色2 2 6 3 4 2 3 4" xfId="22247"/>
    <cellStyle name="20% - 輔色2 2 6 3 4 2 4" xfId="9179"/>
    <cellStyle name="20% - 輔色2 2 6 3 4 2 5" xfId="10379"/>
    <cellStyle name="20% - 輔色2 2 6 3 4 2 6" xfId="11683"/>
    <cellStyle name="20% - 輔色2 2 6 3 4 2 6 2" xfId="17707"/>
    <cellStyle name="20% - 輔色2 2 6 3 4 2 6 2 2" xfId="29783"/>
    <cellStyle name="20% - 輔色2 2 6 3 4 2 6 3" xfId="23759"/>
    <cellStyle name="20% - 輔色2 2 6 3 4 2 7" xfId="14695"/>
    <cellStyle name="20% - 輔色2 2 6 3 4 2 7 2" xfId="26771"/>
    <cellStyle name="20% - 輔色2 2 6 3 4 2 8" xfId="20747"/>
    <cellStyle name="20% - 輔色2 2 6 3 4 3" xfId="4750"/>
    <cellStyle name="20% - 輔色2 2 6 3 4 4" xfId="5250"/>
    <cellStyle name="20% - 輔色2 2 6 3 4 4 2" xfId="12534"/>
    <cellStyle name="20% - 輔色2 2 6 3 4 4 2 2" xfId="18558"/>
    <cellStyle name="20% - 輔色2 2 6 3 4 4 2 2 2" xfId="30634"/>
    <cellStyle name="20% - 輔色2 2 6 3 4 4 2 3" xfId="24610"/>
    <cellStyle name="20% - 輔色2 2 6 3 4 4 3" xfId="15546"/>
    <cellStyle name="20% - 輔色2 2 6 3 4 4 3 2" xfId="27622"/>
    <cellStyle name="20% - 輔色2 2 6 3 4 4 4" xfId="21598"/>
    <cellStyle name="20% - 輔色2 2 6 3 4 5" xfId="9178"/>
    <cellStyle name="20% - 輔色2 2 6 3 4 6" xfId="10378"/>
    <cellStyle name="20% - 輔色2 2 6 3 4 7" xfId="11034"/>
    <cellStyle name="20% - 輔色2 2 6 3 4 7 2" xfId="17058"/>
    <cellStyle name="20% - 輔色2 2 6 3 4 7 2 2" xfId="29134"/>
    <cellStyle name="20% - 輔色2 2 6 3 4 7 3" xfId="23110"/>
    <cellStyle name="20% - 輔色2 2 6 3 4 8" xfId="14046"/>
    <cellStyle name="20% - 輔色2 2 6 3 4 8 2" xfId="26122"/>
    <cellStyle name="20% - 輔色2 2 6 3 4 9" xfId="20098"/>
    <cellStyle name="20% - 輔色2 2 6 3 5" xfId="2132"/>
    <cellStyle name="20% - 輔色2 2 6 3 5 2" xfId="4752"/>
    <cellStyle name="20% - 輔色2 2 6 3 5 3" xfId="6034"/>
    <cellStyle name="20% - 輔色2 2 6 3 5 3 2" xfId="13318"/>
    <cellStyle name="20% - 輔色2 2 6 3 5 3 2 2" xfId="19342"/>
    <cellStyle name="20% - 輔色2 2 6 3 5 3 2 2 2" xfId="31418"/>
    <cellStyle name="20% - 輔色2 2 6 3 5 3 2 3" xfId="25394"/>
    <cellStyle name="20% - 輔色2 2 6 3 5 3 3" xfId="16330"/>
    <cellStyle name="20% - 輔色2 2 6 3 5 3 3 2" xfId="28406"/>
    <cellStyle name="20% - 輔色2 2 6 3 5 3 4" xfId="22382"/>
    <cellStyle name="20% - 輔色2 2 6 3 5 4" xfId="9180"/>
    <cellStyle name="20% - 輔色2 2 6 3 5 5" xfId="10380"/>
    <cellStyle name="20% - 輔色2 2 6 3 5 6" xfId="11818"/>
    <cellStyle name="20% - 輔色2 2 6 3 5 6 2" xfId="17842"/>
    <cellStyle name="20% - 輔色2 2 6 3 5 6 2 2" xfId="29918"/>
    <cellStyle name="20% - 輔色2 2 6 3 5 6 3" xfId="23894"/>
    <cellStyle name="20% - 輔色2 2 6 3 5 7" xfId="14830"/>
    <cellStyle name="20% - 輔色2 2 6 3 5 7 2" xfId="26906"/>
    <cellStyle name="20% - 輔色2 2 6 3 5 8" xfId="20882"/>
    <cellStyle name="20% - 輔色2 2 6 3 6" xfId="2927"/>
    <cellStyle name="20% - 輔色2 2 6 3 6 2" xfId="4753"/>
    <cellStyle name="20% - 輔色2 2 6 3 6 3" xfId="10381"/>
    <cellStyle name="20% - 輔色2 2 6 3 7" xfId="3062"/>
    <cellStyle name="20% - 輔色2 2 6 3 7 2" xfId="4754"/>
    <cellStyle name="20% - 輔色2 2 6 3 7 3" xfId="10382"/>
    <cellStyle name="20% - 輔色2 2 6 3 8" xfId="1818"/>
    <cellStyle name="20% - 輔色2 2 6 3 8 2" xfId="4755"/>
    <cellStyle name="20% - 輔色2 2 6 3 8 3" xfId="5721"/>
    <cellStyle name="20% - 輔色2 2 6 3 8 3 2" xfId="13005"/>
    <cellStyle name="20% - 輔色2 2 6 3 8 3 2 2" xfId="19029"/>
    <cellStyle name="20% - 輔色2 2 6 3 8 3 2 2 2" xfId="31105"/>
    <cellStyle name="20% - 輔色2 2 6 3 8 3 2 3" xfId="25081"/>
    <cellStyle name="20% - 輔色2 2 6 3 8 3 3" xfId="16017"/>
    <cellStyle name="20% - 輔色2 2 6 3 8 3 3 2" xfId="28093"/>
    <cellStyle name="20% - 輔色2 2 6 3 8 3 4" xfId="22069"/>
    <cellStyle name="20% - 輔色2 2 6 3 8 4" xfId="9183"/>
    <cellStyle name="20% - 輔色2 2 6 3 8 5" xfId="10383"/>
    <cellStyle name="20% - 輔色2 2 6 3 8 6" xfId="11505"/>
    <cellStyle name="20% - 輔色2 2 6 3 8 6 2" xfId="17529"/>
    <cellStyle name="20% - 輔色2 2 6 3 8 6 2 2" xfId="29605"/>
    <cellStyle name="20% - 輔色2 2 6 3 8 6 3" xfId="23581"/>
    <cellStyle name="20% - 輔色2 2 6 3 8 7" xfId="14517"/>
    <cellStyle name="20% - 輔色2 2 6 3 8 7 2" xfId="26593"/>
    <cellStyle name="20% - 輔色2 2 6 3 8 8" xfId="20569"/>
    <cellStyle name="20% - 輔色2 2 6 3 9" xfId="4950"/>
    <cellStyle name="20% - 輔色2 2 6 3 9 2" xfId="12234"/>
    <cellStyle name="20% - 輔色2 2 6 3 9 2 2" xfId="18258"/>
    <cellStyle name="20% - 輔色2 2 6 3 9 2 2 2" xfId="30334"/>
    <cellStyle name="20% - 輔色2 2 6 3 9 2 3" xfId="24310"/>
    <cellStyle name="20% - 輔色2 2 6 3 9 3" xfId="15246"/>
    <cellStyle name="20% - 輔色2 2 6 3 9 3 2" xfId="27322"/>
    <cellStyle name="20% - 輔色2 2 6 3 9 4" xfId="21298"/>
    <cellStyle name="20% - 輔色2 2 6 4" xfId="219"/>
    <cellStyle name="20% - 輔色2 2 6 4 10" xfId="10384"/>
    <cellStyle name="20% - 輔色2 2 6 4 11" xfId="10795"/>
    <cellStyle name="20% - 輔色2 2 6 4 11 2" xfId="16819"/>
    <cellStyle name="20% - 輔色2 2 6 4 11 2 2" xfId="28895"/>
    <cellStyle name="20% - 輔色2 2 6 4 11 3" xfId="22871"/>
    <cellStyle name="20% - 輔色2 2 6 4 12" xfId="13807"/>
    <cellStyle name="20% - 輔色2 2 6 4 12 2" xfId="25883"/>
    <cellStyle name="20% - 輔色2 2 6 4 13" xfId="19859"/>
    <cellStyle name="20% - 輔色2 2 6 4 2" xfId="337"/>
    <cellStyle name="20% - 輔色2 2 6 4 2 2" xfId="675"/>
    <cellStyle name="20% - 輔色2 2 6 4 2 2 2" xfId="1514"/>
    <cellStyle name="20% - 輔色2 2 6 4 2 2 2 2" xfId="10387"/>
    <cellStyle name="20% - 輔色2 2 6 4 2 2 3" xfId="10386"/>
    <cellStyle name="20% - 輔色2 2 6 4 2 3" xfId="10385"/>
    <cellStyle name="20% - 輔色2 2 6 4 3" xfId="470"/>
    <cellStyle name="20% - 輔色2 2 6 4 3 10" xfId="10945"/>
    <cellStyle name="20% - 輔色2 2 6 4 3 10 2" xfId="16969"/>
    <cellStyle name="20% - 輔色2 2 6 4 3 10 2 2" xfId="29045"/>
    <cellStyle name="20% - 輔色2 2 6 4 3 10 3" xfId="23021"/>
    <cellStyle name="20% - 輔色2 2 6 4 3 11" xfId="13957"/>
    <cellStyle name="20% - 輔色2 2 6 4 3 11 2" xfId="26033"/>
    <cellStyle name="20% - 輔色2 2 6 4 3 12" xfId="20009"/>
    <cellStyle name="20% - 輔色2 2 6 4 3 2" xfId="786"/>
    <cellStyle name="20% - 輔色2 2 6 4 3 2 2" xfId="1516"/>
    <cellStyle name="20% - 輔色2 2 6 4 3 2 2 2" xfId="10390"/>
    <cellStyle name="20% - 輔色2 2 6 4 3 2 3" xfId="10389"/>
    <cellStyle name="20% - 輔色2 2 6 4 3 3" xfId="1072"/>
    <cellStyle name="20% - 輔色2 2 6 4 3 3 2" xfId="2271"/>
    <cellStyle name="20% - 輔色2 2 6 4 3 3 2 2" xfId="4757"/>
    <cellStyle name="20% - 輔色2 2 6 4 3 3 2 3" xfId="6173"/>
    <cellStyle name="20% - 輔色2 2 6 4 3 3 2 3 2" xfId="13457"/>
    <cellStyle name="20% - 輔色2 2 6 4 3 3 2 3 2 2" xfId="19481"/>
    <cellStyle name="20% - 輔色2 2 6 4 3 3 2 3 2 2 2" xfId="31557"/>
    <cellStyle name="20% - 輔色2 2 6 4 3 3 2 3 2 3" xfId="25533"/>
    <cellStyle name="20% - 輔色2 2 6 4 3 3 2 3 3" xfId="16469"/>
    <cellStyle name="20% - 輔色2 2 6 4 3 3 2 3 3 2" xfId="28545"/>
    <cellStyle name="20% - 輔色2 2 6 4 3 3 2 3 4" xfId="22521"/>
    <cellStyle name="20% - 輔色2 2 6 4 3 3 2 4" xfId="9192"/>
    <cellStyle name="20% - 輔色2 2 6 4 3 3 2 5" xfId="10392"/>
    <cellStyle name="20% - 輔色2 2 6 4 3 3 2 6" xfId="11957"/>
    <cellStyle name="20% - 輔色2 2 6 4 3 3 2 6 2" xfId="17981"/>
    <cellStyle name="20% - 輔色2 2 6 4 3 3 2 6 2 2" xfId="30057"/>
    <cellStyle name="20% - 輔色2 2 6 4 3 3 2 6 3" xfId="24033"/>
    <cellStyle name="20% - 輔色2 2 6 4 3 3 2 7" xfId="14969"/>
    <cellStyle name="20% - 輔色2 2 6 4 3 3 2 7 2" xfId="27045"/>
    <cellStyle name="20% - 輔色2 2 6 4 3 3 2 8" xfId="21021"/>
    <cellStyle name="20% - 輔色2 2 6 4 3 3 3" xfId="4756"/>
    <cellStyle name="20% - 輔色2 2 6 4 3 3 4" xfId="5461"/>
    <cellStyle name="20% - 輔色2 2 6 4 3 3 4 2" xfId="12745"/>
    <cellStyle name="20% - 輔色2 2 6 4 3 3 4 2 2" xfId="18769"/>
    <cellStyle name="20% - 輔色2 2 6 4 3 3 4 2 2 2" xfId="30845"/>
    <cellStyle name="20% - 輔色2 2 6 4 3 3 4 2 3" xfId="24821"/>
    <cellStyle name="20% - 輔色2 2 6 4 3 3 4 3" xfId="15757"/>
    <cellStyle name="20% - 輔色2 2 6 4 3 3 4 3 2" xfId="27833"/>
    <cellStyle name="20% - 輔色2 2 6 4 3 3 4 4" xfId="21809"/>
    <cellStyle name="20% - 輔色2 2 6 4 3 3 5" xfId="9191"/>
    <cellStyle name="20% - 輔色2 2 6 4 3 3 6" xfId="10391"/>
    <cellStyle name="20% - 輔色2 2 6 4 3 3 7" xfId="11245"/>
    <cellStyle name="20% - 輔色2 2 6 4 3 3 7 2" xfId="17269"/>
    <cellStyle name="20% - 輔色2 2 6 4 3 3 7 2 2" xfId="29345"/>
    <cellStyle name="20% - 輔色2 2 6 4 3 3 7 3" xfId="23321"/>
    <cellStyle name="20% - 輔色2 2 6 4 3 3 8" xfId="14257"/>
    <cellStyle name="20% - 輔色2 2 6 4 3 3 8 2" xfId="26333"/>
    <cellStyle name="20% - 輔色2 2 6 4 3 3 9" xfId="20309"/>
    <cellStyle name="20% - 輔色2 2 6 4 3 4" xfId="1515"/>
    <cellStyle name="20% - 輔色2 2 6 4 3 4 2" xfId="2303"/>
    <cellStyle name="20% - 輔色2 2 6 4 3 4 2 2" xfId="4758"/>
    <cellStyle name="20% - 輔色2 2 6 4 3 4 2 3" xfId="6205"/>
    <cellStyle name="20% - 輔色2 2 6 4 3 4 2 3 2" xfId="13489"/>
    <cellStyle name="20% - 輔色2 2 6 4 3 4 2 3 2 2" xfId="19513"/>
    <cellStyle name="20% - 輔色2 2 6 4 3 4 2 3 2 2 2" xfId="31589"/>
    <cellStyle name="20% - 輔色2 2 6 4 3 4 2 3 2 3" xfId="25565"/>
    <cellStyle name="20% - 輔色2 2 6 4 3 4 2 3 3" xfId="16501"/>
    <cellStyle name="20% - 輔色2 2 6 4 3 4 2 3 3 2" xfId="28577"/>
    <cellStyle name="20% - 輔色2 2 6 4 3 4 2 3 4" xfId="22553"/>
    <cellStyle name="20% - 輔色2 2 6 4 3 4 2 4" xfId="9194"/>
    <cellStyle name="20% - 輔色2 2 6 4 3 4 2 5" xfId="10394"/>
    <cellStyle name="20% - 輔色2 2 6 4 3 4 2 6" xfId="11989"/>
    <cellStyle name="20% - 輔色2 2 6 4 3 4 2 6 2" xfId="18013"/>
    <cellStyle name="20% - 輔色2 2 6 4 3 4 2 6 2 2" xfId="30089"/>
    <cellStyle name="20% - 輔色2 2 6 4 3 4 2 6 3" xfId="24065"/>
    <cellStyle name="20% - 輔色2 2 6 4 3 4 2 7" xfId="15001"/>
    <cellStyle name="20% - 輔色2 2 6 4 3 4 2 7 2" xfId="27077"/>
    <cellStyle name="20% - 輔色2 2 6 4 3 4 2 8" xfId="21053"/>
    <cellStyle name="20% - 輔色2 2 6 4 3 4 3" xfId="10393"/>
    <cellStyle name="20% - 輔色2 2 6 4 3 5" xfId="2932"/>
    <cellStyle name="20% - 輔色2 2 6 4 3 5 2" xfId="4759"/>
    <cellStyle name="20% - 輔色2 2 6 4 3 5 3" xfId="10395"/>
    <cellStyle name="20% - 輔色2 2 6 4 3 6" xfId="3065"/>
    <cellStyle name="20% - 輔色2 2 6 4 3 6 2" xfId="4760"/>
    <cellStyle name="20% - 輔色2 2 6 4 3 6 3" xfId="10396"/>
    <cellStyle name="20% - 輔色2 2 6 4 3 7" xfId="1607"/>
    <cellStyle name="20% - 輔色2 2 6 4 3 7 2" xfId="4761"/>
    <cellStyle name="20% - 輔色2 2 6 4 3 7 3" xfId="5510"/>
    <cellStyle name="20% - 輔色2 2 6 4 3 7 3 2" xfId="12794"/>
    <cellStyle name="20% - 輔色2 2 6 4 3 7 3 2 2" xfId="18818"/>
    <cellStyle name="20% - 輔色2 2 6 4 3 7 3 2 2 2" xfId="30894"/>
    <cellStyle name="20% - 輔色2 2 6 4 3 7 3 2 3" xfId="24870"/>
    <cellStyle name="20% - 輔色2 2 6 4 3 7 3 3" xfId="15806"/>
    <cellStyle name="20% - 輔色2 2 6 4 3 7 3 3 2" xfId="27882"/>
    <cellStyle name="20% - 輔色2 2 6 4 3 7 3 4" xfId="21858"/>
    <cellStyle name="20% - 輔色2 2 6 4 3 7 4" xfId="9197"/>
    <cellStyle name="20% - 輔色2 2 6 4 3 7 5" xfId="10397"/>
    <cellStyle name="20% - 輔色2 2 6 4 3 7 6" xfId="11294"/>
    <cellStyle name="20% - 輔色2 2 6 4 3 7 6 2" xfId="17318"/>
    <cellStyle name="20% - 輔色2 2 6 4 3 7 6 2 2" xfId="29394"/>
    <cellStyle name="20% - 輔色2 2 6 4 3 7 6 3" xfId="23370"/>
    <cellStyle name="20% - 輔色2 2 6 4 3 7 7" xfId="14306"/>
    <cellStyle name="20% - 輔色2 2 6 4 3 7 7 2" xfId="26382"/>
    <cellStyle name="20% - 輔色2 2 6 4 3 7 8" xfId="20358"/>
    <cellStyle name="20% - 輔色2 2 6 4 3 8" xfId="5161"/>
    <cellStyle name="20% - 輔色2 2 6 4 3 8 2" xfId="12445"/>
    <cellStyle name="20% - 輔色2 2 6 4 3 8 2 2" xfId="18469"/>
    <cellStyle name="20% - 輔色2 2 6 4 3 8 2 2 2" xfId="30545"/>
    <cellStyle name="20% - 輔色2 2 6 4 3 8 2 3" xfId="24521"/>
    <cellStyle name="20% - 輔色2 2 6 4 3 8 3" xfId="15457"/>
    <cellStyle name="20% - 輔色2 2 6 4 3 8 3 2" xfId="27533"/>
    <cellStyle name="20% - 輔色2 2 6 4 3 8 4" xfId="21509"/>
    <cellStyle name="20% - 輔色2 2 6 4 3 9" xfId="10388"/>
    <cellStyle name="20% - 輔色2 2 6 4 4" xfId="922"/>
    <cellStyle name="20% - 輔色2 2 6 4 4 2" xfId="2058"/>
    <cellStyle name="20% - 輔色2 2 6 4 4 2 2" xfId="4763"/>
    <cellStyle name="20% - 輔色2 2 6 4 4 2 3" xfId="5960"/>
    <cellStyle name="20% - 輔色2 2 6 4 4 2 3 2" xfId="13244"/>
    <cellStyle name="20% - 輔色2 2 6 4 4 2 3 2 2" xfId="19268"/>
    <cellStyle name="20% - 輔色2 2 6 4 4 2 3 2 2 2" xfId="31344"/>
    <cellStyle name="20% - 輔色2 2 6 4 4 2 3 2 3" xfId="25320"/>
    <cellStyle name="20% - 輔色2 2 6 4 4 2 3 3" xfId="16256"/>
    <cellStyle name="20% - 輔色2 2 6 4 4 2 3 3 2" xfId="28332"/>
    <cellStyle name="20% - 輔色2 2 6 4 4 2 3 4" xfId="22308"/>
    <cellStyle name="20% - 輔色2 2 6 4 4 2 4" xfId="9199"/>
    <cellStyle name="20% - 輔色2 2 6 4 4 2 5" xfId="10399"/>
    <cellStyle name="20% - 輔色2 2 6 4 4 2 6" xfId="11744"/>
    <cellStyle name="20% - 輔色2 2 6 4 4 2 6 2" xfId="17768"/>
    <cellStyle name="20% - 輔色2 2 6 4 4 2 6 2 2" xfId="29844"/>
    <cellStyle name="20% - 輔色2 2 6 4 4 2 6 3" xfId="23820"/>
    <cellStyle name="20% - 輔色2 2 6 4 4 2 7" xfId="14756"/>
    <cellStyle name="20% - 輔色2 2 6 4 4 2 7 2" xfId="26832"/>
    <cellStyle name="20% - 輔色2 2 6 4 4 2 8" xfId="20808"/>
    <cellStyle name="20% - 輔色2 2 6 4 4 3" xfId="4762"/>
    <cellStyle name="20% - 輔色2 2 6 4 4 4" xfId="5311"/>
    <cellStyle name="20% - 輔色2 2 6 4 4 4 2" xfId="12595"/>
    <cellStyle name="20% - 輔色2 2 6 4 4 4 2 2" xfId="18619"/>
    <cellStyle name="20% - 輔色2 2 6 4 4 4 2 2 2" xfId="30695"/>
    <cellStyle name="20% - 輔色2 2 6 4 4 4 2 3" xfId="24671"/>
    <cellStyle name="20% - 輔色2 2 6 4 4 4 3" xfId="15607"/>
    <cellStyle name="20% - 輔色2 2 6 4 4 4 3 2" xfId="27683"/>
    <cellStyle name="20% - 輔色2 2 6 4 4 4 4" xfId="21659"/>
    <cellStyle name="20% - 輔色2 2 6 4 4 5" xfId="9198"/>
    <cellStyle name="20% - 輔色2 2 6 4 4 6" xfId="10398"/>
    <cellStyle name="20% - 輔色2 2 6 4 4 7" xfId="11095"/>
    <cellStyle name="20% - 輔色2 2 6 4 4 7 2" xfId="17119"/>
    <cellStyle name="20% - 輔色2 2 6 4 4 7 2 2" xfId="29195"/>
    <cellStyle name="20% - 輔色2 2 6 4 4 7 3" xfId="23171"/>
    <cellStyle name="20% - 輔色2 2 6 4 4 8" xfId="14107"/>
    <cellStyle name="20% - 輔色2 2 6 4 4 8 2" xfId="26183"/>
    <cellStyle name="20% - 輔色2 2 6 4 4 9" xfId="20159"/>
    <cellStyle name="20% - 輔色2 2 6 4 5" xfId="2446"/>
    <cellStyle name="20% - 輔色2 2 6 4 5 2" xfId="4764"/>
    <cellStyle name="20% - 輔色2 2 6 4 5 3" xfId="6348"/>
    <cellStyle name="20% - 輔色2 2 6 4 5 3 2" xfId="13632"/>
    <cellStyle name="20% - 輔色2 2 6 4 5 3 2 2" xfId="19656"/>
    <cellStyle name="20% - 輔色2 2 6 4 5 3 2 2 2" xfId="31732"/>
    <cellStyle name="20% - 輔色2 2 6 4 5 3 2 3" xfId="25708"/>
    <cellStyle name="20% - 輔色2 2 6 4 5 3 3" xfId="16644"/>
    <cellStyle name="20% - 輔色2 2 6 4 5 3 3 2" xfId="28720"/>
    <cellStyle name="20% - 輔色2 2 6 4 5 3 4" xfId="22696"/>
    <cellStyle name="20% - 輔色2 2 6 4 5 4" xfId="9200"/>
    <cellStyle name="20% - 輔色2 2 6 4 5 5" xfId="10400"/>
    <cellStyle name="20% - 輔色2 2 6 4 5 6" xfId="12132"/>
    <cellStyle name="20% - 輔色2 2 6 4 5 6 2" xfId="18156"/>
    <cellStyle name="20% - 輔色2 2 6 4 5 6 2 2" xfId="30232"/>
    <cellStyle name="20% - 輔色2 2 6 4 5 6 3" xfId="24208"/>
    <cellStyle name="20% - 輔色2 2 6 4 5 7" xfId="15144"/>
    <cellStyle name="20% - 輔色2 2 6 4 5 7 2" xfId="27220"/>
    <cellStyle name="20% - 輔色2 2 6 4 5 8" xfId="21196"/>
    <cellStyle name="20% - 輔色2 2 6 4 6" xfId="2930"/>
    <cellStyle name="20% - 輔色2 2 6 4 6 2" xfId="4765"/>
    <cellStyle name="20% - 輔色2 2 6 4 6 3" xfId="10401"/>
    <cellStyle name="20% - 輔色2 2 6 4 7" xfId="3064"/>
    <cellStyle name="20% - 輔色2 2 6 4 7 2" xfId="4766"/>
    <cellStyle name="20% - 輔色2 2 6 4 7 3" xfId="10402"/>
    <cellStyle name="20% - 輔色2 2 6 4 8" xfId="1757"/>
    <cellStyle name="20% - 輔色2 2 6 4 8 2" xfId="4767"/>
    <cellStyle name="20% - 輔色2 2 6 4 8 3" xfId="5660"/>
    <cellStyle name="20% - 輔色2 2 6 4 8 3 2" xfId="12944"/>
    <cellStyle name="20% - 輔色2 2 6 4 8 3 2 2" xfId="18968"/>
    <cellStyle name="20% - 輔色2 2 6 4 8 3 2 2 2" xfId="31044"/>
    <cellStyle name="20% - 輔色2 2 6 4 8 3 2 3" xfId="25020"/>
    <cellStyle name="20% - 輔色2 2 6 4 8 3 3" xfId="15956"/>
    <cellStyle name="20% - 輔色2 2 6 4 8 3 3 2" xfId="28032"/>
    <cellStyle name="20% - 輔色2 2 6 4 8 3 4" xfId="22008"/>
    <cellStyle name="20% - 輔色2 2 6 4 8 4" xfId="9203"/>
    <cellStyle name="20% - 輔色2 2 6 4 8 5" xfId="10403"/>
    <cellStyle name="20% - 輔色2 2 6 4 8 6" xfId="11444"/>
    <cellStyle name="20% - 輔色2 2 6 4 8 6 2" xfId="17468"/>
    <cellStyle name="20% - 輔色2 2 6 4 8 6 2 2" xfId="29544"/>
    <cellStyle name="20% - 輔色2 2 6 4 8 6 3" xfId="23520"/>
    <cellStyle name="20% - 輔色2 2 6 4 8 7" xfId="14456"/>
    <cellStyle name="20% - 輔色2 2 6 4 8 7 2" xfId="26532"/>
    <cellStyle name="20% - 輔色2 2 6 4 8 8" xfId="20508"/>
    <cellStyle name="20% - 輔色2 2 6 4 9" xfId="5011"/>
    <cellStyle name="20% - 輔色2 2 6 4 9 2" xfId="12295"/>
    <cellStyle name="20% - 輔色2 2 6 4 9 2 2" xfId="18319"/>
    <cellStyle name="20% - 輔色2 2 6 4 9 2 2 2" xfId="30395"/>
    <cellStyle name="20% - 輔色2 2 6 4 9 2 3" xfId="24371"/>
    <cellStyle name="20% - 輔色2 2 6 4 9 3" xfId="15307"/>
    <cellStyle name="20% - 輔色2 2 6 4 9 3 2" xfId="27383"/>
    <cellStyle name="20% - 輔色2 2 6 4 9 4" xfId="21359"/>
    <cellStyle name="20% - 輔色2 2 6 5" xfId="370"/>
    <cellStyle name="20% - 輔色2 2 6 5 10" xfId="10845"/>
    <cellStyle name="20% - 輔色2 2 6 5 10 2" xfId="16869"/>
    <cellStyle name="20% - 輔色2 2 6 5 10 2 2" xfId="28945"/>
    <cellStyle name="20% - 輔色2 2 6 5 10 3" xfId="22921"/>
    <cellStyle name="20% - 輔色2 2 6 5 11" xfId="13857"/>
    <cellStyle name="20% - 輔色2 2 6 5 11 2" xfId="25933"/>
    <cellStyle name="20% - 輔色2 2 6 5 12" xfId="19909"/>
    <cellStyle name="20% - 輔色2 2 6 5 2" xfId="672"/>
    <cellStyle name="20% - 輔色2 2 6 5 2 2" xfId="1518"/>
    <cellStyle name="20% - 輔色2 2 6 5 2 2 2" xfId="10406"/>
    <cellStyle name="20% - 輔色2 2 6 5 2 3" xfId="10405"/>
    <cellStyle name="20% - 輔色2 2 6 5 3" xfId="972"/>
    <cellStyle name="20% - 輔色2 2 6 5 3 2" xfId="2171"/>
    <cellStyle name="20% - 輔色2 2 6 5 3 2 2" xfId="4769"/>
    <cellStyle name="20% - 輔色2 2 6 5 3 2 3" xfId="6073"/>
    <cellStyle name="20% - 輔色2 2 6 5 3 2 3 2" xfId="13357"/>
    <cellStyle name="20% - 輔色2 2 6 5 3 2 3 2 2" xfId="19381"/>
    <cellStyle name="20% - 輔色2 2 6 5 3 2 3 2 2 2" xfId="31457"/>
    <cellStyle name="20% - 輔色2 2 6 5 3 2 3 2 3" xfId="25433"/>
    <cellStyle name="20% - 輔色2 2 6 5 3 2 3 3" xfId="16369"/>
    <cellStyle name="20% - 輔色2 2 6 5 3 2 3 3 2" xfId="28445"/>
    <cellStyle name="20% - 輔色2 2 6 5 3 2 3 4" xfId="22421"/>
    <cellStyle name="20% - 輔色2 2 6 5 3 2 4" xfId="9208"/>
    <cellStyle name="20% - 輔色2 2 6 5 3 2 5" xfId="10408"/>
    <cellStyle name="20% - 輔色2 2 6 5 3 2 6" xfId="11857"/>
    <cellStyle name="20% - 輔色2 2 6 5 3 2 6 2" xfId="17881"/>
    <cellStyle name="20% - 輔色2 2 6 5 3 2 6 2 2" xfId="29957"/>
    <cellStyle name="20% - 輔色2 2 6 5 3 2 6 3" xfId="23933"/>
    <cellStyle name="20% - 輔色2 2 6 5 3 2 7" xfId="14869"/>
    <cellStyle name="20% - 輔色2 2 6 5 3 2 7 2" xfId="26945"/>
    <cellStyle name="20% - 輔色2 2 6 5 3 2 8" xfId="20921"/>
    <cellStyle name="20% - 輔色2 2 6 5 3 3" xfId="4768"/>
    <cellStyle name="20% - 輔色2 2 6 5 3 4" xfId="5361"/>
    <cellStyle name="20% - 輔色2 2 6 5 3 4 2" xfId="12645"/>
    <cellStyle name="20% - 輔色2 2 6 5 3 4 2 2" xfId="18669"/>
    <cellStyle name="20% - 輔色2 2 6 5 3 4 2 2 2" xfId="30745"/>
    <cellStyle name="20% - 輔色2 2 6 5 3 4 2 3" xfId="24721"/>
    <cellStyle name="20% - 輔色2 2 6 5 3 4 3" xfId="15657"/>
    <cellStyle name="20% - 輔色2 2 6 5 3 4 3 2" xfId="27733"/>
    <cellStyle name="20% - 輔色2 2 6 5 3 4 4" xfId="21709"/>
    <cellStyle name="20% - 輔色2 2 6 5 3 5" xfId="9207"/>
    <cellStyle name="20% - 輔色2 2 6 5 3 6" xfId="10407"/>
    <cellStyle name="20% - 輔色2 2 6 5 3 7" xfId="11145"/>
    <cellStyle name="20% - 輔色2 2 6 5 3 7 2" xfId="17169"/>
    <cellStyle name="20% - 輔色2 2 6 5 3 7 2 2" xfId="29245"/>
    <cellStyle name="20% - 輔色2 2 6 5 3 7 3" xfId="23221"/>
    <cellStyle name="20% - 輔色2 2 6 5 3 8" xfId="14157"/>
    <cellStyle name="20% - 輔色2 2 6 5 3 8 2" xfId="26233"/>
    <cellStyle name="20% - 輔色2 2 6 5 3 9" xfId="20209"/>
    <cellStyle name="20% - 輔色2 2 6 5 4" xfId="1517"/>
    <cellStyle name="20% - 輔色2 2 6 5 4 2" xfId="1920"/>
    <cellStyle name="20% - 輔色2 2 6 5 4 2 2" xfId="4770"/>
    <cellStyle name="20% - 輔色2 2 6 5 4 2 3" xfId="5822"/>
    <cellStyle name="20% - 輔色2 2 6 5 4 2 3 2" xfId="13106"/>
    <cellStyle name="20% - 輔色2 2 6 5 4 2 3 2 2" xfId="19130"/>
    <cellStyle name="20% - 輔色2 2 6 5 4 2 3 2 2 2" xfId="31206"/>
    <cellStyle name="20% - 輔色2 2 6 5 4 2 3 2 3" xfId="25182"/>
    <cellStyle name="20% - 輔色2 2 6 5 4 2 3 3" xfId="16118"/>
    <cellStyle name="20% - 輔色2 2 6 5 4 2 3 3 2" xfId="28194"/>
    <cellStyle name="20% - 輔色2 2 6 5 4 2 3 4" xfId="22170"/>
    <cellStyle name="20% - 輔色2 2 6 5 4 2 4" xfId="9210"/>
    <cellStyle name="20% - 輔色2 2 6 5 4 2 5" xfId="10410"/>
    <cellStyle name="20% - 輔色2 2 6 5 4 2 6" xfId="11606"/>
    <cellStyle name="20% - 輔色2 2 6 5 4 2 6 2" xfId="17630"/>
    <cellStyle name="20% - 輔色2 2 6 5 4 2 6 2 2" xfId="29706"/>
    <cellStyle name="20% - 輔色2 2 6 5 4 2 6 3" xfId="23682"/>
    <cellStyle name="20% - 輔色2 2 6 5 4 2 7" xfId="14618"/>
    <cellStyle name="20% - 輔色2 2 6 5 4 2 7 2" xfId="26694"/>
    <cellStyle name="20% - 輔色2 2 6 5 4 2 8" xfId="20670"/>
    <cellStyle name="20% - 輔色2 2 6 5 4 3" xfId="10409"/>
    <cellStyle name="20% - 輔色2 2 6 5 5" xfId="2933"/>
    <cellStyle name="20% - 輔色2 2 6 5 5 2" xfId="4771"/>
    <cellStyle name="20% - 輔色2 2 6 5 5 3" xfId="10411"/>
    <cellStyle name="20% - 輔色2 2 6 5 6" xfId="3066"/>
    <cellStyle name="20% - 輔色2 2 6 5 6 2" xfId="4772"/>
    <cellStyle name="20% - 輔色2 2 6 5 6 3" xfId="10412"/>
    <cellStyle name="20% - 輔色2 2 6 5 7" xfId="1707"/>
    <cellStyle name="20% - 輔色2 2 6 5 7 2" xfId="4773"/>
    <cellStyle name="20% - 輔色2 2 6 5 7 3" xfId="5610"/>
    <cellStyle name="20% - 輔色2 2 6 5 7 3 2" xfId="12894"/>
    <cellStyle name="20% - 輔色2 2 6 5 7 3 2 2" xfId="18918"/>
    <cellStyle name="20% - 輔色2 2 6 5 7 3 2 2 2" xfId="30994"/>
    <cellStyle name="20% - 輔色2 2 6 5 7 3 2 3" xfId="24970"/>
    <cellStyle name="20% - 輔色2 2 6 5 7 3 3" xfId="15906"/>
    <cellStyle name="20% - 輔色2 2 6 5 7 3 3 2" xfId="27982"/>
    <cellStyle name="20% - 輔色2 2 6 5 7 3 4" xfId="21958"/>
    <cellStyle name="20% - 輔色2 2 6 5 7 4" xfId="9213"/>
    <cellStyle name="20% - 輔色2 2 6 5 7 5" xfId="10413"/>
    <cellStyle name="20% - 輔色2 2 6 5 7 6" xfId="11394"/>
    <cellStyle name="20% - 輔色2 2 6 5 7 6 2" xfId="17418"/>
    <cellStyle name="20% - 輔色2 2 6 5 7 6 2 2" xfId="29494"/>
    <cellStyle name="20% - 輔色2 2 6 5 7 6 3" xfId="23470"/>
    <cellStyle name="20% - 輔色2 2 6 5 7 7" xfId="14406"/>
    <cellStyle name="20% - 輔色2 2 6 5 7 7 2" xfId="26482"/>
    <cellStyle name="20% - 輔色2 2 6 5 7 8" xfId="20458"/>
    <cellStyle name="20% - 輔色2 2 6 5 8" xfId="5061"/>
    <cellStyle name="20% - 輔色2 2 6 5 8 2" xfId="12345"/>
    <cellStyle name="20% - 輔色2 2 6 5 8 2 2" xfId="18369"/>
    <cellStyle name="20% - 輔色2 2 6 5 8 2 2 2" xfId="30445"/>
    <cellStyle name="20% - 輔色2 2 6 5 8 2 3" xfId="24421"/>
    <cellStyle name="20% - 輔色2 2 6 5 8 3" xfId="15357"/>
    <cellStyle name="20% - 輔色2 2 6 5 8 3 2" xfId="27433"/>
    <cellStyle name="20% - 輔色2 2 6 5 8 4" xfId="21409"/>
    <cellStyle name="20% - 輔色2 2 6 5 9" xfId="10404"/>
    <cellStyle name="20% - 輔色2 2 6 6" xfId="784"/>
    <cellStyle name="20% - 輔色2 2 6 6 2" xfId="1519"/>
    <cellStyle name="20% - 輔色2 2 6 6 2 2" xfId="10415"/>
    <cellStyle name="20% - 輔色2 2 6 6 3" xfId="10414"/>
    <cellStyle name="20% - 輔色2 2 6 7" xfId="822"/>
    <cellStyle name="20% - 輔色2 2 6 7 2" xfId="1913"/>
    <cellStyle name="20% - 輔色2 2 6 7 2 2" xfId="4775"/>
    <cellStyle name="20% - 輔色2 2 6 7 2 3" xfId="5815"/>
    <cellStyle name="20% - 輔色2 2 6 7 2 3 2" xfId="13099"/>
    <cellStyle name="20% - 輔色2 2 6 7 2 3 2 2" xfId="19123"/>
    <cellStyle name="20% - 輔色2 2 6 7 2 3 2 2 2" xfId="31199"/>
    <cellStyle name="20% - 輔色2 2 6 7 2 3 2 3" xfId="25175"/>
    <cellStyle name="20% - 輔色2 2 6 7 2 3 3" xfId="16111"/>
    <cellStyle name="20% - 輔色2 2 6 7 2 3 3 2" xfId="28187"/>
    <cellStyle name="20% - 輔色2 2 6 7 2 3 4" xfId="22163"/>
    <cellStyle name="20% - 輔色2 2 6 7 2 4" xfId="9217"/>
    <cellStyle name="20% - 輔色2 2 6 7 2 5" xfId="10417"/>
    <cellStyle name="20% - 輔色2 2 6 7 2 6" xfId="11599"/>
    <cellStyle name="20% - 輔色2 2 6 7 2 6 2" xfId="17623"/>
    <cellStyle name="20% - 輔色2 2 6 7 2 6 2 2" xfId="29699"/>
    <cellStyle name="20% - 輔色2 2 6 7 2 6 3" xfId="23675"/>
    <cellStyle name="20% - 輔色2 2 6 7 2 7" xfId="14611"/>
    <cellStyle name="20% - 輔色2 2 6 7 2 7 2" xfId="26687"/>
    <cellStyle name="20% - 輔色2 2 6 7 2 8" xfId="20663"/>
    <cellStyle name="20% - 輔色2 2 6 7 3" xfId="4774"/>
    <cellStyle name="20% - 輔色2 2 6 7 4" xfId="5211"/>
    <cellStyle name="20% - 輔色2 2 6 7 4 2" xfId="12495"/>
    <cellStyle name="20% - 輔色2 2 6 7 4 2 2" xfId="18519"/>
    <cellStyle name="20% - 輔色2 2 6 7 4 2 2 2" xfId="30595"/>
    <cellStyle name="20% - 輔色2 2 6 7 4 2 3" xfId="24571"/>
    <cellStyle name="20% - 輔色2 2 6 7 4 3" xfId="15507"/>
    <cellStyle name="20% - 輔色2 2 6 7 4 3 2" xfId="27583"/>
    <cellStyle name="20% - 輔色2 2 6 7 4 4" xfId="21559"/>
    <cellStyle name="20% - 輔色2 2 6 7 5" xfId="9216"/>
    <cellStyle name="20% - 輔色2 2 6 7 6" xfId="10416"/>
    <cellStyle name="20% - 輔色2 2 6 7 7" xfId="10995"/>
    <cellStyle name="20% - 輔色2 2 6 7 7 2" xfId="17019"/>
    <cellStyle name="20% - 輔色2 2 6 7 7 2 2" xfId="29095"/>
    <cellStyle name="20% - 輔色2 2 6 7 7 3" xfId="23071"/>
    <cellStyle name="20% - 輔色2 2 6 7 8" xfId="14007"/>
    <cellStyle name="20% - 輔色2 2 6 7 8 2" xfId="26083"/>
    <cellStyle name="20% - 輔色2 2 6 7 9" xfId="20059"/>
    <cellStyle name="20% - 輔色2 2 6 8" xfId="2140"/>
    <cellStyle name="20% - 輔色2 2 6 8 2" xfId="4776"/>
    <cellStyle name="20% - 輔色2 2 6 8 3" xfId="6042"/>
    <cellStyle name="20% - 輔色2 2 6 8 3 2" xfId="13326"/>
    <cellStyle name="20% - 輔色2 2 6 8 3 2 2" xfId="19350"/>
    <cellStyle name="20% - 輔色2 2 6 8 3 2 2 2" xfId="31426"/>
    <cellStyle name="20% - 輔色2 2 6 8 3 2 3" xfId="25402"/>
    <cellStyle name="20% - 輔色2 2 6 8 3 3" xfId="16338"/>
    <cellStyle name="20% - 輔色2 2 6 8 3 3 2" xfId="28414"/>
    <cellStyle name="20% - 輔色2 2 6 8 3 4" xfId="22390"/>
    <cellStyle name="20% - 輔色2 2 6 8 4" xfId="9218"/>
    <cellStyle name="20% - 輔色2 2 6 8 5" xfId="10418"/>
    <cellStyle name="20% - 輔色2 2 6 8 6" xfId="11826"/>
    <cellStyle name="20% - 輔色2 2 6 8 6 2" xfId="17850"/>
    <cellStyle name="20% - 輔色2 2 6 8 6 2 2" xfId="29926"/>
    <cellStyle name="20% - 輔色2 2 6 8 6 3" xfId="23902"/>
    <cellStyle name="20% - 輔色2 2 6 8 7" xfId="14838"/>
    <cellStyle name="20% - 輔色2 2 6 8 7 2" xfId="26914"/>
    <cellStyle name="20% - 輔色2 2 6 8 8" xfId="20890"/>
    <cellStyle name="20% - 輔色2 2 6 9" xfId="2926"/>
    <cellStyle name="20% - 輔色2 2 6 9 2" xfId="4777"/>
    <cellStyle name="20% - 輔色2 2 6 9 3" xfId="10419"/>
    <cellStyle name="20% - 輔色2 2 7" xfId="60"/>
    <cellStyle name="20% - 輔色2 2 7 10" xfId="3067"/>
    <cellStyle name="20% - 輔色2 2 7 10 2" xfId="4778"/>
    <cellStyle name="20% - 輔色2 2 7 10 3" xfId="10421"/>
    <cellStyle name="20% - 輔色2 2 7 11" xfId="1856"/>
    <cellStyle name="20% - 輔色2 2 7 11 2" xfId="4779"/>
    <cellStyle name="20% - 輔色2 2 7 11 3" xfId="5759"/>
    <cellStyle name="20% - 輔色2 2 7 11 3 2" xfId="13043"/>
    <cellStyle name="20% - 輔色2 2 7 11 3 2 2" xfId="19067"/>
    <cellStyle name="20% - 輔色2 2 7 11 3 2 2 2" xfId="31143"/>
    <cellStyle name="20% - 輔色2 2 7 11 3 2 3" xfId="25119"/>
    <cellStyle name="20% - 輔色2 2 7 11 3 3" xfId="16055"/>
    <cellStyle name="20% - 輔色2 2 7 11 3 3 2" xfId="28131"/>
    <cellStyle name="20% - 輔色2 2 7 11 3 4" xfId="22107"/>
    <cellStyle name="20% - 輔色2 2 7 11 4" xfId="9222"/>
    <cellStyle name="20% - 輔色2 2 7 11 5" xfId="10422"/>
    <cellStyle name="20% - 輔色2 2 7 11 6" xfId="11543"/>
    <cellStyle name="20% - 輔色2 2 7 11 6 2" xfId="17567"/>
    <cellStyle name="20% - 輔色2 2 7 11 6 2 2" xfId="29643"/>
    <cellStyle name="20% - 輔色2 2 7 11 6 3" xfId="23619"/>
    <cellStyle name="20% - 輔色2 2 7 11 7" xfId="14555"/>
    <cellStyle name="20% - 輔色2 2 7 11 7 2" xfId="26631"/>
    <cellStyle name="20% - 輔色2 2 7 11 8" xfId="20607"/>
    <cellStyle name="20% - 輔色2 2 7 12" xfId="4912"/>
    <cellStyle name="20% - 輔色2 2 7 12 2" xfId="12196"/>
    <cellStyle name="20% - 輔色2 2 7 12 2 2" xfId="18220"/>
    <cellStyle name="20% - 輔色2 2 7 12 2 2 2" xfId="30296"/>
    <cellStyle name="20% - 輔色2 2 7 12 2 3" xfId="24272"/>
    <cellStyle name="20% - 輔色2 2 7 12 3" xfId="15208"/>
    <cellStyle name="20% - 輔色2 2 7 12 3 2" xfId="27284"/>
    <cellStyle name="20% - 輔色2 2 7 12 4" xfId="21260"/>
    <cellStyle name="20% - 輔色2 2 7 13" xfId="10420"/>
    <cellStyle name="20% - 輔色2 2 7 14" xfId="10681"/>
    <cellStyle name="20% - 輔色2 2 7 14 2" xfId="16714"/>
    <cellStyle name="20% - 輔色2 2 7 14 2 2" xfId="28790"/>
    <cellStyle name="20% - 輔色2 2 7 14 3" xfId="22766"/>
    <cellStyle name="20% - 輔色2 2 7 15" xfId="13708"/>
    <cellStyle name="20% - 輔色2 2 7 15 2" xfId="25784"/>
    <cellStyle name="20% - 輔色2 2 7 16" xfId="19760"/>
    <cellStyle name="20% - 輔色2 2 7 2" xfId="147"/>
    <cellStyle name="20% - 輔色2 2 7 2 2" xfId="10423"/>
    <cellStyle name="20% - 輔色2 2 7 3" xfId="159"/>
    <cellStyle name="20% - 輔色2 2 7 3 10" xfId="10424"/>
    <cellStyle name="20% - 輔色2 2 7 3 11" xfId="10735"/>
    <cellStyle name="20% - 輔色2 2 7 3 11 2" xfId="16759"/>
    <cellStyle name="20% - 輔色2 2 7 3 11 2 2" xfId="28835"/>
    <cellStyle name="20% - 輔色2 2 7 3 11 3" xfId="22811"/>
    <cellStyle name="20% - 輔色2 2 7 3 12" xfId="13747"/>
    <cellStyle name="20% - 輔色2 2 7 3 12 2" xfId="25823"/>
    <cellStyle name="20% - 輔色2 2 7 3 13" xfId="19799"/>
    <cellStyle name="20% - 輔色2 2 7 3 2" xfId="338"/>
    <cellStyle name="20% - 輔色2 2 7 3 2 2" xfId="677"/>
    <cellStyle name="20% - 輔色2 2 7 3 2 2 2" xfId="1520"/>
    <cellStyle name="20% - 輔色2 2 7 3 2 2 2 2" xfId="10427"/>
    <cellStyle name="20% - 輔色2 2 7 3 2 2 3" xfId="10426"/>
    <cellStyle name="20% - 輔色2 2 7 3 2 3" xfId="10425"/>
    <cellStyle name="20% - 輔色2 2 7 3 3" xfId="410"/>
    <cellStyle name="20% - 輔色2 2 7 3 3 10" xfId="10885"/>
    <cellStyle name="20% - 輔色2 2 7 3 3 10 2" xfId="16909"/>
    <cellStyle name="20% - 輔色2 2 7 3 3 10 2 2" xfId="28985"/>
    <cellStyle name="20% - 輔色2 2 7 3 3 10 3" xfId="22961"/>
    <cellStyle name="20% - 輔色2 2 7 3 3 11" xfId="13897"/>
    <cellStyle name="20% - 輔色2 2 7 3 3 11 2" xfId="25973"/>
    <cellStyle name="20% - 輔色2 2 7 3 3 12" xfId="19949"/>
    <cellStyle name="20% - 輔色2 2 7 3 3 2" xfId="788"/>
    <cellStyle name="20% - 輔色2 2 7 3 3 2 2" xfId="1522"/>
    <cellStyle name="20% - 輔色2 2 7 3 3 2 2 2" xfId="10430"/>
    <cellStyle name="20% - 輔色2 2 7 3 3 2 3" xfId="10429"/>
    <cellStyle name="20% - 輔色2 2 7 3 3 3" xfId="1012"/>
    <cellStyle name="20% - 輔色2 2 7 3 3 3 2" xfId="2211"/>
    <cellStyle name="20% - 輔色2 2 7 3 3 3 2 2" xfId="4781"/>
    <cellStyle name="20% - 輔色2 2 7 3 3 3 2 3" xfId="6113"/>
    <cellStyle name="20% - 輔色2 2 7 3 3 3 2 3 2" xfId="13397"/>
    <cellStyle name="20% - 輔色2 2 7 3 3 3 2 3 2 2" xfId="19421"/>
    <cellStyle name="20% - 輔色2 2 7 3 3 3 2 3 2 2 2" xfId="31497"/>
    <cellStyle name="20% - 輔色2 2 7 3 3 3 2 3 2 3" xfId="25473"/>
    <cellStyle name="20% - 輔色2 2 7 3 3 3 2 3 3" xfId="16409"/>
    <cellStyle name="20% - 輔色2 2 7 3 3 3 2 3 3 2" xfId="28485"/>
    <cellStyle name="20% - 輔色2 2 7 3 3 3 2 3 4" xfId="22461"/>
    <cellStyle name="20% - 輔色2 2 7 3 3 3 2 4" xfId="9232"/>
    <cellStyle name="20% - 輔色2 2 7 3 3 3 2 5" xfId="10432"/>
    <cellStyle name="20% - 輔色2 2 7 3 3 3 2 6" xfId="11897"/>
    <cellStyle name="20% - 輔色2 2 7 3 3 3 2 6 2" xfId="17921"/>
    <cellStyle name="20% - 輔色2 2 7 3 3 3 2 6 2 2" xfId="29997"/>
    <cellStyle name="20% - 輔色2 2 7 3 3 3 2 6 3" xfId="23973"/>
    <cellStyle name="20% - 輔色2 2 7 3 3 3 2 7" xfId="14909"/>
    <cellStyle name="20% - 輔色2 2 7 3 3 3 2 7 2" xfId="26985"/>
    <cellStyle name="20% - 輔色2 2 7 3 3 3 2 8" xfId="20961"/>
    <cellStyle name="20% - 輔色2 2 7 3 3 3 3" xfId="4780"/>
    <cellStyle name="20% - 輔色2 2 7 3 3 3 4" xfId="5401"/>
    <cellStyle name="20% - 輔色2 2 7 3 3 3 4 2" xfId="12685"/>
    <cellStyle name="20% - 輔色2 2 7 3 3 3 4 2 2" xfId="18709"/>
    <cellStyle name="20% - 輔色2 2 7 3 3 3 4 2 2 2" xfId="30785"/>
    <cellStyle name="20% - 輔色2 2 7 3 3 3 4 2 3" xfId="24761"/>
    <cellStyle name="20% - 輔色2 2 7 3 3 3 4 3" xfId="15697"/>
    <cellStyle name="20% - 輔色2 2 7 3 3 3 4 3 2" xfId="27773"/>
    <cellStyle name="20% - 輔色2 2 7 3 3 3 4 4" xfId="21749"/>
    <cellStyle name="20% - 輔色2 2 7 3 3 3 5" xfId="9231"/>
    <cellStyle name="20% - 輔色2 2 7 3 3 3 6" xfId="10431"/>
    <cellStyle name="20% - 輔色2 2 7 3 3 3 7" xfId="11185"/>
    <cellStyle name="20% - 輔色2 2 7 3 3 3 7 2" xfId="17209"/>
    <cellStyle name="20% - 輔色2 2 7 3 3 3 7 2 2" xfId="29285"/>
    <cellStyle name="20% - 輔色2 2 7 3 3 3 7 3" xfId="23261"/>
    <cellStyle name="20% - 輔色2 2 7 3 3 3 8" xfId="14197"/>
    <cellStyle name="20% - 輔色2 2 7 3 3 3 8 2" xfId="26273"/>
    <cellStyle name="20% - 輔色2 2 7 3 3 3 9" xfId="20249"/>
    <cellStyle name="20% - 輔色2 2 7 3 3 4" xfId="1521"/>
    <cellStyle name="20% - 輔色2 2 7 3 3 4 2" xfId="2321"/>
    <cellStyle name="20% - 輔色2 2 7 3 3 4 2 2" xfId="4782"/>
    <cellStyle name="20% - 輔色2 2 7 3 3 4 2 3" xfId="6223"/>
    <cellStyle name="20% - 輔色2 2 7 3 3 4 2 3 2" xfId="13507"/>
    <cellStyle name="20% - 輔色2 2 7 3 3 4 2 3 2 2" xfId="19531"/>
    <cellStyle name="20% - 輔色2 2 7 3 3 4 2 3 2 2 2" xfId="31607"/>
    <cellStyle name="20% - 輔色2 2 7 3 3 4 2 3 2 3" xfId="25583"/>
    <cellStyle name="20% - 輔色2 2 7 3 3 4 2 3 3" xfId="16519"/>
    <cellStyle name="20% - 輔色2 2 7 3 3 4 2 3 3 2" xfId="28595"/>
    <cellStyle name="20% - 輔色2 2 7 3 3 4 2 3 4" xfId="22571"/>
    <cellStyle name="20% - 輔色2 2 7 3 3 4 2 4" xfId="9234"/>
    <cellStyle name="20% - 輔色2 2 7 3 3 4 2 5" xfId="10434"/>
    <cellStyle name="20% - 輔色2 2 7 3 3 4 2 6" xfId="12007"/>
    <cellStyle name="20% - 輔色2 2 7 3 3 4 2 6 2" xfId="18031"/>
    <cellStyle name="20% - 輔色2 2 7 3 3 4 2 6 2 2" xfId="30107"/>
    <cellStyle name="20% - 輔色2 2 7 3 3 4 2 6 3" xfId="24083"/>
    <cellStyle name="20% - 輔色2 2 7 3 3 4 2 7" xfId="15019"/>
    <cellStyle name="20% - 輔色2 2 7 3 3 4 2 7 2" xfId="27095"/>
    <cellStyle name="20% - 輔色2 2 7 3 3 4 2 8" xfId="21071"/>
    <cellStyle name="20% - 輔色2 2 7 3 3 4 3" xfId="10433"/>
    <cellStyle name="20% - 輔色2 2 7 3 3 5" xfId="2938"/>
    <cellStyle name="20% - 輔色2 2 7 3 3 5 2" xfId="4783"/>
    <cellStyle name="20% - 輔色2 2 7 3 3 5 3" xfId="10435"/>
    <cellStyle name="20% - 輔色2 2 7 3 3 6" xfId="3069"/>
    <cellStyle name="20% - 輔色2 2 7 3 3 6 2" xfId="4784"/>
    <cellStyle name="20% - 輔色2 2 7 3 3 6 3" xfId="10436"/>
    <cellStyle name="20% - 輔色2 2 7 3 3 7" xfId="1667"/>
    <cellStyle name="20% - 輔色2 2 7 3 3 7 2" xfId="4785"/>
    <cellStyle name="20% - 輔色2 2 7 3 3 7 3" xfId="5570"/>
    <cellStyle name="20% - 輔色2 2 7 3 3 7 3 2" xfId="12854"/>
    <cellStyle name="20% - 輔色2 2 7 3 3 7 3 2 2" xfId="18878"/>
    <cellStyle name="20% - 輔色2 2 7 3 3 7 3 2 2 2" xfId="30954"/>
    <cellStyle name="20% - 輔色2 2 7 3 3 7 3 2 3" xfId="24930"/>
    <cellStyle name="20% - 輔色2 2 7 3 3 7 3 3" xfId="15866"/>
    <cellStyle name="20% - 輔色2 2 7 3 3 7 3 3 2" xfId="27942"/>
    <cellStyle name="20% - 輔色2 2 7 3 3 7 3 4" xfId="21918"/>
    <cellStyle name="20% - 輔色2 2 7 3 3 7 4" xfId="9237"/>
    <cellStyle name="20% - 輔色2 2 7 3 3 7 5" xfId="10437"/>
    <cellStyle name="20% - 輔色2 2 7 3 3 7 6" xfId="11354"/>
    <cellStyle name="20% - 輔色2 2 7 3 3 7 6 2" xfId="17378"/>
    <cellStyle name="20% - 輔色2 2 7 3 3 7 6 2 2" xfId="29454"/>
    <cellStyle name="20% - 輔色2 2 7 3 3 7 6 3" xfId="23430"/>
    <cellStyle name="20% - 輔色2 2 7 3 3 7 7" xfId="14366"/>
    <cellStyle name="20% - 輔色2 2 7 3 3 7 7 2" xfId="26442"/>
    <cellStyle name="20% - 輔色2 2 7 3 3 7 8" xfId="20418"/>
    <cellStyle name="20% - 輔色2 2 7 3 3 8" xfId="5101"/>
    <cellStyle name="20% - 輔色2 2 7 3 3 8 2" xfId="12385"/>
    <cellStyle name="20% - 輔色2 2 7 3 3 8 2 2" xfId="18409"/>
    <cellStyle name="20% - 輔色2 2 7 3 3 8 2 2 2" xfId="30485"/>
    <cellStyle name="20% - 輔色2 2 7 3 3 8 2 3" xfId="24461"/>
    <cellStyle name="20% - 輔色2 2 7 3 3 8 3" xfId="15397"/>
    <cellStyle name="20% - 輔色2 2 7 3 3 8 3 2" xfId="27473"/>
    <cellStyle name="20% - 輔色2 2 7 3 3 8 4" xfId="21449"/>
    <cellStyle name="20% - 輔色2 2 7 3 3 9" xfId="10428"/>
    <cellStyle name="20% - 輔色2 2 7 3 4" xfId="862"/>
    <cellStyle name="20% - 輔色2 2 7 3 4 2" xfId="1998"/>
    <cellStyle name="20% - 輔色2 2 7 3 4 2 2" xfId="4787"/>
    <cellStyle name="20% - 輔色2 2 7 3 4 2 3" xfId="5900"/>
    <cellStyle name="20% - 輔色2 2 7 3 4 2 3 2" xfId="13184"/>
    <cellStyle name="20% - 輔色2 2 7 3 4 2 3 2 2" xfId="19208"/>
    <cellStyle name="20% - 輔色2 2 7 3 4 2 3 2 2 2" xfId="31284"/>
    <cellStyle name="20% - 輔色2 2 7 3 4 2 3 2 3" xfId="25260"/>
    <cellStyle name="20% - 輔色2 2 7 3 4 2 3 3" xfId="16196"/>
    <cellStyle name="20% - 輔色2 2 7 3 4 2 3 3 2" xfId="28272"/>
    <cellStyle name="20% - 輔色2 2 7 3 4 2 3 4" xfId="22248"/>
    <cellStyle name="20% - 輔色2 2 7 3 4 2 4" xfId="9239"/>
    <cellStyle name="20% - 輔色2 2 7 3 4 2 5" xfId="10439"/>
    <cellStyle name="20% - 輔色2 2 7 3 4 2 6" xfId="11684"/>
    <cellStyle name="20% - 輔色2 2 7 3 4 2 6 2" xfId="17708"/>
    <cellStyle name="20% - 輔色2 2 7 3 4 2 6 2 2" xfId="29784"/>
    <cellStyle name="20% - 輔色2 2 7 3 4 2 6 3" xfId="23760"/>
    <cellStyle name="20% - 輔色2 2 7 3 4 2 7" xfId="14696"/>
    <cellStyle name="20% - 輔色2 2 7 3 4 2 7 2" xfId="26772"/>
    <cellStyle name="20% - 輔色2 2 7 3 4 2 8" xfId="20748"/>
    <cellStyle name="20% - 輔色2 2 7 3 4 3" xfId="4786"/>
    <cellStyle name="20% - 輔色2 2 7 3 4 4" xfId="5251"/>
    <cellStyle name="20% - 輔色2 2 7 3 4 4 2" xfId="12535"/>
    <cellStyle name="20% - 輔色2 2 7 3 4 4 2 2" xfId="18559"/>
    <cellStyle name="20% - 輔色2 2 7 3 4 4 2 2 2" xfId="30635"/>
    <cellStyle name="20% - 輔色2 2 7 3 4 4 2 3" xfId="24611"/>
    <cellStyle name="20% - 輔色2 2 7 3 4 4 3" xfId="15547"/>
    <cellStyle name="20% - 輔色2 2 7 3 4 4 3 2" xfId="27623"/>
    <cellStyle name="20% - 輔色2 2 7 3 4 4 4" xfId="21599"/>
    <cellStyle name="20% - 輔色2 2 7 3 4 5" xfId="9238"/>
    <cellStyle name="20% - 輔色2 2 7 3 4 6" xfId="10438"/>
    <cellStyle name="20% - 輔色2 2 7 3 4 7" xfId="11035"/>
    <cellStyle name="20% - 輔色2 2 7 3 4 7 2" xfId="17059"/>
    <cellStyle name="20% - 輔色2 2 7 3 4 7 2 2" xfId="29135"/>
    <cellStyle name="20% - 輔色2 2 7 3 4 7 3" xfId="23111"/>
    <cellStyle name="20% - 輔色2 2 7 3 4 8" xfId="14047"/>
    <cellStyle name="20% - 輔色2 2 7 3 4 8 2" xfId="26123"/>
    <cellStyle name="20% - 輔色2 2 7 3 4 9" xfId="20099"/>
    <cellStyle name="20% - 輔色2 2 7 3 5" xfId="1979"/>
    <cellStyle name="20% - 輔色2 2 7 3 5 2" xfId="4788"/>
    <cellStyle name="20% - 輔色2 2 7 3 5 3" xfId="5881"/>
    <cellStyle name="20% - 輔色2 2 7 3 5 3 2" xfId="13165"/>
    <cellStyle name="20% - 輔色2 2 7 3 5 3 2 2" xfId="19189"/>
    <cellStyle name="20% - 輔色2 2 7 3 5 3 2 2 2" xfId="31265"/>
    <cellStyle name="20% - 輔色2 2 7 3 5 3 2 3" xfId="25241"/>
    <cellStyle name="20% - 輔色2 2 7 3 5 3 3" xfId="16177"/>
    <cellStyle name="20% - 輔色2 2 7 3 5 3 3 2" xfId="28253"/>
    <cellStyle name="20% - 輔色2 2 7 3 5 3 4" xfId="22229"/>
    <cellStyle name="20% - 輔色2 2 7 3 5 4" xfId="9240"/>
    <cellStyle name="20% - 輔色2 2 7 3 5 5" xfId="10440"/>
    <cellStyle name="20% - 輔色2 2 7 3 5 6" xfId="11665"/>
    <cellStyle name="20% - 輔色2 2 7 3 5 6 2" xfId="17689"/>
    <cellStyle name="20% - 輔色2 2 7 3 5 6 2 2" xfId="29765"/>
    <cellStyle name="20% - 輔色2 2 7 3 5 6 3" xfId="23741"/>
    <cellStyle name="20% - 輔色2 2 7 3 5 7" xfId="14677"/>
    <cellStyle name="20% - 輔色2 2 7 3 5 7 2" xfId="26753"/>
    <cellStyle name="20% - 輔色2 2 7 3 5 8" xfId="20729"/>
    <cellStyle name="20% - 輔色2 2 7 3 6" xfId="2937"/>
    <cellStyle name="20% - 輔色2 2 7 3 6 2" xfId="4789"/>
    <cellStyle name="20% - 輔色2 2 7 3 6 3" xfId="10441"/>
    <cellStyle name="20% - 輔色2 2 7 3 7" xfId="3068"/>
    <cellStyle name="20% - 輔色2 2 7 3 7 2" xfId="4790"/>
    <cellStyle name="20% - 輔色2 2 7 3 7 3" xfId="10442"/>
    <cellStyle name="20% - 輔色2 2 7 3 8" xfId="1817"/>
    <cellStyle name="20% - 輔色2 2 7 3 8 2" xfId="4791"/>
    <cellStyle name="20% - 輔色2 2 7 3 8 3" xfId="5720"/>
    <cellStyle name="20% - 輔色2 2 7 3 8 3 2" xfId="13004"/>
    <cellStyle name="20% - 輔色2 2 7 3 8 3 2 2" xfId="19028"/>
    <cellStyle name="20% - 輔色2 2 7 3 8 3 2 2 2" xfId="31104"/>
    <cellStyle name="20% - 輔色2 2 7 3 8 3 2 3" xfId="25080"/>
    <cellStyle name="20% - 輔色2 2 7 3 8 3 3" xfId="16016"/>
    <cellStyle name="20% - 輔色2 2 7 3 8 3 3 2" xfId="28092"/>
    <cellStyle name="20% - 輔色2 2 7 3 8 3 4" xfId="22068"/>
    <cellStyle name="20% - 輔色2 2 7 3 8 4" xfId="9243"/>
    <cellStyle name="20% - 輔色2 2 7 3 8 5" xfId="10443"/>
    <cellStyle name="20% - 輔色2 2 7 3 8 6" xfId="11504"/>
    <cellStyle name="20% - 輔色2 2 7 3 8 6 2" xfId="17528"/>
    <cellStyle name="20% - 輔色2 2 7 3 8 6 2 2" xfId="29604"/>
    <cellStyle name="20% - 輔色2 2 7 3 8 6 3" xfId="23580"/>
    <cellStyle name="20% - 輔色2 2 7 3 8 7" xfId="14516"/>
    <cellStyle name="20% - 輔色2 2 7 3 8 7 2" xfId="26592"/>
    <cellStyle name="20% - 輔色2 2 7 3 8 8" xfId="20568"/>
    <cellStyle name="20% - 輔色2 2 7 3 9" xfId="4951"/>
    <cellStyle name="20% - 輔色2 2 7 3 9 2" xfId="12235"/>
    <cellStyle name="20% - 輔色2 2 7 3 9 2 2" xfId="18259"/>
    <cellStyle name="20% - 輔色2 2 7 3 9 2 2 2" xfId="30335"/>
    <cellStyle name="20% - 輔色2 2 7 3 9 2 3" xfId="24311"/>
    <cellStyle name="20% - 輔色2 2 7 3 9 3" xfId="15247"/>
    <cellStyle name="20% - 輔色2 2 7 3 9 3 2" xfId="27323"/>
    <cellStyle name="20% - 輔色2 2 7 3 9 4" xfId="21299"/>
    <cellStyle name="20% - 輔色2 2 7 4" xfId="220"/>
    <cellStyle name="20% - 輔色2 2 7 4 10" xfId="10444"/>
    <cellStyle name="20% - 輔色2 2 7 4 11" xfId="10796"/>
    <cellStyle name="20% - 輔色2 2 7 4 11 2" xfId="16820"/>
    <cellStyle name="20% - 輔色2 2 7 4 11 2 2" xfId="28896"/>
    <cellStyle name="20% - 輔色2 2 7 4 11 3" xfId="22872"/>
    <cellStyle name="20% - 輔色2 2 7 4 12" xfId="13808"/>
    <cellStyle name="20% - 輔色2 2 7 4 12 2" xfId="25884"/>
    <cellStyle name="20% - 輔色2 2 7 4 13" xfId="19860"/>
    <cellStyle name="20% - 輔色2 2 7 4 2" xfId="339"/>
    <cellStyle name="20% - 輔色2 2 7 4 2 2" xfId="678"/>
    <cellStyle name="20% - 輔色2 2 7 4 2 2 2" xfId="1523"/>
    <cellStyle name="20% - 輔色2 2 7 4 2 2 2 2" xfId="10447"/>
    <cellStyle name="20% - 輔色2 2 7 4 2 2 3" xfId="10446"/>
    <cellStyle name="20% - 輔色2 2 7 4 2 3" xfId="10445"/>
    <cellStyle name="20% - 輔色2 2 7 4 3" xfId="471"/>
    <cellStyle name="20% - 輔色2 2 7 4 3 10" xfId="10946"/>
    <cellStyle name="20% - 輔色2 2 7 4 3 10 2" xfId="16970"/>
    <cellStyle name="20% - 輔色2 2 7 4 3 10 2 2" xfId="29046"/>
    <cellStyle name="20% - 輔色2 2 7 4 3 10 3" xfId="23022"/>
    <cellStyle name="20% - 輔色2 2 7 4 3 11" xfId="13958"/>
    <cellStyle name="20% - 輔色2 2 7 4 3 11 2" xfId="26034"/>
    <cellStyle name="20% - 輔色2 2 7 4 3 12" xfId="20010"/>
    <cellStyle name="20% - 輔色2 2 7 4 3 2" xfId="789"/>
    <cellStyle name="20% - 輔色2 2 7 4 3 2 2" xfId="1525"/>
    <cellStyle name="20% - 輔色2 2 7 4 3 2 2 2" xfId="10450"/>
    <cellStyle name="20% - 輔色2 2 7 4 3 2 3" xfId="10449"/>
    <cellStyle name="20% - 輔色2 2 7 4 3 3" xfId="1073"/>
    <cellStyle name="20% - 輔色2 2 7 4 3 3 2" xfId="2272"/>
    <cellStyle name="20% - 輔色2 2 7 4 3 3 2 2" xfId="4793"/>
    <cellStyle name="20% - 輔色2 2 7 4 3 3 2 3" xfId="6174"/>
    <cellStyle name="20% - 輔色2 2 7 4 3 3 2 3 2" xfId="13458"/>
    <cellStyle name="20% - 輔色2 2 7 4 3 3 2 3 2 2" xfId="19482"/>
    <cellStyle name="20% - 輔色2 2 7 4 3 3 2 3 2 2 2" xfId="31558"/>
    <cellStyle name="20% - 輔色2 2 7 4 3 3 2 3 2 3" xfId="25534"/>
    <cellStyle name="20% - 輔色2 2 7 4 3 3 2 3 3" xfId="16470"/>
    <cellStyle name="20% - 輔色2 2 7 4 3 3 2 3 3 2" xfId="28546"/>
    <cellStyle name="20% - 輔色2 2 7 4 3 3 2 3 4" xfId="22522"/>
    <cellStyle name="20% - 輔色2 2 7 4 3 3 2 4" xfId="9252"/>
    <cellStyle name="20% - 輔色2 2 7 4 3 3 2 5" xfId="10452"/>
    <cellStyle name="20% - 輔色2 2 7 4 3 3 2 6" xfId="11958"/>
    <cellStyle name="20% - 輔色2 2 7 4 3 3 2 6 2" xfId="17982"/>
    <cellStyle name="20% - 輔色2 2 7 4 3 3 2 6 2 2" xfId="30058"/>
    <cellStyle name="20% - 輔色2 2 7 4 3 3 2 6 3" xfId="24034"/>
    <cellStyle name="20% - 輔色2 2 7 4 3 3 2 7" xfId="14970"/>
    <cellStyle name="20% - 輔色2 2 7 4 3 3 2 7 2" xfId="27046"/>
    <cellStyle name="20% - 輔色2 2 7 4 3 3 2 8" xfId="21022"/>
    <cellStyle name="20% - 輔色2 2 7 4 3 3 3" xfId="4792"/>
    <cellStyle name="20% - 輔色2 2 7 4 3 3 4" xfId="5462"/>
    <cellStyle name="20% - 輔色2 2 7 4 3 3 4 2" xfId="12746"/>
    <cellStyle name="20% - 輔色2 2 7 4 3 3 4 2 2" xfId="18770"/>
    <cellStyle name="20% - 輔色2 2 7 4 3 3 4 2 2 2" xfId="30846"/>
    <cellStyle name="20% - 輔色2 2 7 4 3 3 4 2 3" xfId="24822"/>
    <cellStyle name="20% - 輔色2 2 7 4 3 3 4 3" xfId="15758"/>
    <cellStyle name="20% - 輔色2 2 7 4 3 3 4 3 2" xfId="27834"/>
    <cellStyle name="20% - 輔色2 2 7 4 3 3 4 4" xfId="21810"/>
    <cellStyle name="20% - 輔色2 2 7 4 3 3 5" xfId="9251"/>
    <cellStyle name="20% - 輔色2 2 7 4 3 3 6" xfId="10451"/>
    <cellStyle name="20% - 輔色2 2 7 4 3 3 7" xfId="11246"/>
    <cellStyle name="20% - 輔色2 2 7 4 3 3 7 2" xfId="17270"/>
    <cellStyle name="20% - 輔色2 2 7 4 3 3 7 2 2" xfId="29346"/>
    <cellStyle name="20% - 輔色2 2 7 4 3 3 7 3" xfId="23322"/>
    <cellStyle name="20% - 輔色2 2 7 4 3 3 8" xfId="14258"/>
    <cellStyle name="20% - 輔色2 2 7 4 3 3 8 2" xfId="26334"/>
    <cellStyle name="20% - 輔色2 2 7 4 3 3 9" xfId="20310"/>
    <cellStyle name="20% - 輔色2 2 7 4 3 4" xfId="1524"/>
    <cellStyle name="20% - 輔色2 2 7 4 3 4 2" xfId="2427"/>
    <cellStyle name="20% - 輔色2 2 7 4 3 4 2 2" xfId="4794"/>
    <cellStyle name="20% - 輔色2 2 7 4 3 4 2 3" xfId="6329"/>
    <cellStyle name="20% - 輔色2 2 7 4 3 4 2 3 2" xfId="13613"/>
    <cellStyle name="20% - 輔色2 2 7 4 3 4 2 3 2 2" xfId="19637"/>
    <cellStyle name="20% - 輔色2 2 7 4 3 4 2 3 2 2 2" xfId="31713"/>
    <cellStyle name="20% - 輔色2 2 7 4 3 4 2 3 2 3" xfId="25689"/>
    <cellStyle name="20% - 輔色2 2 7 4 3 4 2 3 3" xfId="16625"/>
    <cellStyle name="20% - 輔色2 2 7 4 3 4 2 3 3 2" xfId="28701"/>
    <cellStyle name="20% - 輔色2 2 7 4 3 4 2 3 4" xfId="22677"/>
    <cellStyle name="20% - 輔色2 2 7 4 3 4 2 4" xfId="9254"/>
    <cellStyle name="20% - 輔色2 2 7 4 3 4 2 5" xfId="10454"/>
    <cellStyle name="20% - 輔色2 2 7 4 3 4 2 6" xfId="12113"/>
    <cellStyle name="20% - 輔色2 2 7 4 3 4 2 6 2" xfId="18137"/>
    <cellStyle name="20% - 輔色2 2 7 4 3 4 2 6 2 2" xfId="30213"/>
    <cellStyle name="20% - 輔色2 2 7 4 3 4 2 6 3" xfId="24189"/>
    <cellStyle name="20% - 輔色2 2 7 4 3 4 2 7" xfId="15125"/>
    <cellStyle name="20% - 輔色2 2 7 4 3 4 2 7 2" xfId="27201"/>
    <cellStyle name="20% - 輔色2 2 7 4 3 4 2 8" xfId="21177"/>
    <cellStyle name="20% - 輔色2 2 7 4 3 4 3" xfId="10453"/>
    <cellStyle name="20% - 輔色2 2 7 4 3 5" xfId="2942"/>
    <cellStyle name="20% - 輔色2 2 7 4 3 5 2" xfId="4795"/>
    <cellStyle name="20% - 輔色2 2 7 4 3 5 3" xfId="10455"/>
    <cellStyle name="20% - 輔色2 2 7 4 3 6" xfId="3071"/>
    <cellStyle name="20% - 輔色2 2 7 4 3 6 2" xfId="4796"/>
    <cellStyle name="20% - 輔色2 2 7 4 3 6 3" xfId="10456"/>
    <cellStyle name="20% - 輔色2 2 7 4 3 7" xfId="1606"/>
    <cellStyle name="20% - 輔色2 2 7 4 3 7 2" xfId="4797"/>
    <cellStyle name="20% - 輔色2 2 7 4 3 7 3" xfId="5509"/>
    <cellStyle name="20% - 輔色2 2 7 4 3 7 3 2" xfId="12793"/>
    <cellStyle name="20% - 輔色2 2 7 4 3 7 3 2 2" xfId="18817"/>
    <cellStyle name="20% - 輔色2 2 7 4 3 7 3 2 2 2" xfId="30893"/>
    <cellStyle name="20% - 輔色2 2 7 4 3 7 3 2 3" xfId="24869"/>
    <cellStyle name="20% - 輔色2 2 7 4 3 7 3 3" xfId="15805"/>
    <cellStyle name="20% - 輔色2 2 7 4 3 7 3 3 2" xfId="27881"/>
    <cellStyle name="20% - 輔色2 2 7 4 3 7 3 4" xfId="21857"/>
    <cellStyle name="20% - 輔色2 2 7 4 3 7 4" xfId="9257"/>
    <cellStyle name="20% - 輔色2 2 7 4 3 7 5" xfId="10457"/>
    <cellStyle name="20% - 輔色2 2 7 4 3 7 6" xfId="11293"/>
    <cellStyle name="20% - 輔色2 2 7 4 3 7 6 2" xfId="17317"/>
    <cellStyle name="20% - 輔色2 2 7 4 3 7 6 2 2" xfId="29393"/>
    <cellStyle name="20% - 輔色2 2 7 4 3 7 6 3" xfId="23369"/>
    <cellStyle name="20% - 輔色2 2 7 4 3 7 7" xfId="14305"/>
    <cellStyle name="20% - 輔色2 2 7 4 3 7 7 2" xfId="26381"/>
    <cellStyle name="20% - 輔色2 2 7 4 3 7 8" xfId="20357"/>
    <cellStyle name="20% - 輔色2 2 7 4 3 8" xfId="5162"/>
    <cellStyle name="20% - 輔色2 2 7 4 3 8 2" xfId="12446"/>
    <cellStyle name="20% - 輔色2 2 7 4 3 8 2 2" xfId="18470"/>
    <cellStyle name="20% - 輔色2 2 7 4 3 8 2 2 2" xfId="30546"/>
    <cellStyle name="20% - 輔色2 2 7 4 3 8 2 3" xfId="24522"/>
    <cellStyle name="20% - 輔色2 2 7 4 3 8 3" xfId="15458"/>
    <cellStyle name="20% - 輔色2 2 7 4 3 8 3 2" xfId="27534"/>
    <cellStyle name="20% - 輔色2 2 7 4 3 8 4" xfId="21510"/>
    <cellStyle name="20% - 輔色2 2 7 4 3 9" xfId="10448"/>
    <cellStyle name="20% - 輔色2 2 7 4 4" xfId="923"/>
    <cellStyle name="20% - 輔色2 2 7 4 4 2" xfId="2059"/>
    <cellStyle name="20% - 輔色2 2 7 4 4 2 2" xfId="4799"/>
    <cellStyle name="20% - 輔色2 2 7 4 4 2 3" xfId="5961"/>
    <cellStyle name="20% - 輔色2 2 7 4 4 2 3 2" xfId="13245"/>
    <cellStyle name="20% - 輔色2 2 7 4 4 2 3 2 2" xfId="19269"/>
    <cellStyle name="20% - 輔色2 2 7 4 4 2 3 2 2 2" xfId="31345"/>
    <cellStyle name="20% - 輔色2 2 7 4 4 2 3 2 3" xfId="25321"/>
    <cellStyle name="20% - 輔色2 2 7 4 4 2 3 3" xfId="16257"/>
    <cellStyle name="20% - 輔色2 2 7 4 4 2 3 3 2" xfId="28333"/>
    <cellStyle name="20% - 輔色2 2 7 4 4 2 3 4" xfId="22309"/>
    <cellStyle name="20% - 輔色2 2 7 4 4 2 4" xfId="9259"/>
    <cellStyle name="20% - 輔色2 2 7 4 4 2 5" xfId="10459"/>
    <cellStyle name="20% - 輔色2 2 7 4 4 2 6" xfId="11745"/>
    <cellStyle name="20% - 輔色2 2 7 4 4 2 6 2" xfId="17769"/>
    <cellStyle name="20% - 輔色2 2 7 4 4 2 6 2 2" xfId="29845"/>
    <cellStyle name="20% - 輔色2 2 7 4 4 2 6 3" xfId="23821"/>
    <cellStyle name="20% - 輔色2 2 7 4 4 2 7" xfId="14757"/>
    <cellStyle name="20% - 輔色2 2 7 4 4 2 7 2" xfId="26833"/>
    <cellStyle name="20% - 輔色2 2 7 4 4 2 8" xfId="20809"/>
    <cellStyle name="20% - 輔色2 2 7 4 4 3" xfId="4798"/>
    <cellStyle name="20% - 輔色2 2 7 4 4 4" xfId="5312"/>
    <cellStyle name="20% - 輔色2 2 7 4 4 4 2" xfId="12596"/>
    <cellStyle name="20% - 輔色2 2 7 4 4 4 2 2" xfId="18620"/>
    <cellStyle name="20% - 輔色2 2 7 4 4 4 2 2 2" xfId="30696"/>
    <cellStyle name="20% - 輔色2 2 7 4 4 4 2 3" xfId="24672"/>
    <cellStyle name="20% - 輔色2 2 7 4 4 4 3" xfId="15608"/>
    <cellStyle name="20% - 輔色2 2 7 4 4 4 3 2" xfId="27684"/>
    <cellStyle name="20% - 輔色2 2 7 4 4 4 4" xfId="21660"/>
    <cellStyle name="20% - 輔色2 2 7 4 4 5" xfId="9258"/>
    <cellStyle name="20% - 輔色2 2 7 4 4 6" xfId="10458"/>
    <cellStyle name="20% - 輔色2 2 7 4 4 7" xfId="11096"/>
    <cellStyle name="20% - 輔色2 2 7 4 4 7 2" xfId="17120"/>
    <cellStyle name="20% - 輔色2 2 7 4 4 7 2 2" xfId="29196"/>
    <cellStyle name="20% - 輔色2 2 7 4 4 7 3" xfId="23172"/>
    <cellStyle name="20% - 輔色2 2 7 4 4 8" xfId="14108"/>
    <cellStyle name="20% - 輔色2 2 7 4 4 8 2" xfId="26184"/>
    <cellStyle name="20% - 輔色2 2 7 4 4 9" xfId="20160"/>
    <cellStyle name="20% - 輔色2 2 7 4 5" xfId="2361"/>
    <cellStyle name="20% - 輔色2 2 7 4 5 2" xfId="4800"/>
    <cellStyle name="20% - 輔色2 2 7 4 5 3" xfId="6263"/>
    <cellStyle name="20% - 輔色2 2 7 4 5 3 2" xfId="13547"/>
    <cellStyle name="20% - 輔色2 2 7 4 5 3 2 2" xfId="19571"/>
    <cellStyle name="20% - 輔色2 2 7 4 5 3 2 2 2" xfId="31647"/>
    <cellStyle name="20% - 輔色2 2 7 4 5 3 2 3" xfId="25623"/>
    <cellStyle name="20% - 輔色2 2 7 4 5 3 3" xfId="16559"/>
    <cellStyle name="20% - 輔色2 2 7 4 5 3 3 2" xfId="28635"/>
    <cellStyle name="20% - 輔色2 2 7 4 5 3 4" xfId="22611"/>
    <cellStyle name="20% - 輔色2 2 7 4 5 4" xfId="9260"/>
    <cellStyle name="20% - 輔色2 2 7 4 5 5" xfId="10460"/>
    <cellStyle name="20% - 輔色2 2 7 4 5 6" xfId="12047"/>
    <cellStyle name="20% - 輔色2 2 7 4 5 6 2" xfId="18071"/>
    <cellStyle name="20% - 輔色2 2 7 4 5 6 2 2" xfId="30147"/>
    <cellStyle name="20% - 輔色2 2 7 4 5 6 3" xfId="24123"/>
    <cellStyle name="20% - 輔色2 2 7 4 5 7" xfId="15059"/>
    <cellStyle name="20% - 輔色2 2 7 4 5 7 2" xfId="27135"/>
    <cellStyle name="20% - 輔色2 2 7 4 5 8" xfId="21111"/>
    <cellStyle name="20% - 輔色2 2 7 4 6" xfId="2940"/>
    <cellStyle name="20% - 輔色2 2 7 4 6 2" xfId="4801"/>
    <cellStyle name="20% - 輔色2 2 7 4 6 3" xfId="10461"/>
    <cellStyle name="20% - 輔色2 2 7 4 7" xfId="3070"/>
    <cellStyle name="20% - 輔色2 2 7 4 7 2" xfId="4802"/>
    <cellStyle name="20% - 輔色2 2 7 4 7 3" xfId="10462"/>
    <cellStyle name="20% - 輔色2 2 7 4 8" xfId="1756"/>
    <cellStyle name="20% - 輔色2 2 7 4 8 2" xfId="4803"/>
    <cellStyle name="20% - 輔色2 2 7 4 8 3" xfId="5659"/>
    <cellStyle name="20% - 輔色2 2 7 4 8 3 2" xfId="12943"/>
    <cellStyle name="20% - 輔色2 2 7 4 8 3 2 2" xfId="18967"/>
    <cellStyle name="20% - 輔色2 2 7 4 8 3 2 2 2" xfId="31043"/>
    <cellStyle name="20% - 輔色2 2 7 4 8 3 2 3" xfId="25019"/>
    <cellStyle name="20% - 輔色2 2 7 4 8 3 3" xfId="15955"/>
    <cellStyle name="20% - 輔色2 2 7 4 8 3 3 2" xfId="28031"/>
    <cellStyle name="20% - 輔色2 2 7 4 8 3 4" xfId="22007"/>
    <cellStyle name="20% - 輔色2 2 7 4 8 4" xfId="9263"/>
    <cellStyle name="20% - 輔色2 2 7 4 8 5" xfId="10463"/>
    <cellStyle name="20% - 輔色2 2 7 4 8 6" xfId="11443"/>
    <cellStyle name="20% - 輔色2 2 7 4 8 6 2" xfId="17467"/>
    <cellStyle name="20% - 輔色2 2 7 4 8 6 2 2" xfId="29543"/>
    <cellStyle name="20% - 輔色2 2 7 4 8 6 3" xfId="23519"/>
    <cellStyle name="20% - 輔色2 2 7 4 8 7" xfId="14455"/>
    <cellStyle name="20% - 輔色2 2 7 4 8 7 2" xfId="26531"/>
    <cellStyle name="20% - 輔色2 2 7 4 8 8" xfId="20507"/>
    <cellStyle name="20% - 輔色2 2 7 4 9" xfId="5012"/>
    <cellStyle name="20% - 輔色2 2 7 4 9 2" xfId="12296"/>
    <cellStyle name="20% - 輔色2 2 7 4 9 2 2" xfId="18320"/>
    <cellStyle name="20% - 輔色2 2 7 4 9 2 2 2" xfId="30396"/>
    <cellStyle name="20% - 輔色2 2 7 4 9 2 3" xfId="24372"/>
    <cellStyle name="20% - 輔色2 2 7 4 9 3" xfId="15308"/>
    <cellStyle name="20% - 輔色2 2 7 4 9 3 2" xfId="27384"/>
    <cellStyle name="20% - 輔色2 2 7 4 9 4" xfId="21360"/>
    <cellStyle name="20% - 輔色2 2 7 5" xfId="371"/>
    <cellStyle name="20% - 輔色2 2 7 5 10" xfId="10846"/>
    <cellStyle name="20% - 輔色2 2 7 5 10 2" xfId="16870"/>
    <cellStyle name="20% - 輔色2 2 7 5 10 2 2" xfId="28946"/>
    <cellStyle name="20% - 輔色2 2 7 5 10 3" xfId="22922"/>
    <cellStyle name="20% - 輔色2 2 7 5 11" xfId="13858"/>
    <cellStyle name="20% - 輔色2 2 7 5 11 2" xfId="25934"/>
    <cellStyle name="20% - 輔色2 2 7 5 12" xfId="19910"/>
    <cellStyle name="20% - 輔色2 2 7 5 2" xfId="676"/>
    <cellStyle name="20% - 輔色2 2 7 5 2 2" xfId="1527"/>
    <cellStyle name="20% - 輔色2 2 7 5 2 2 2" xfId="10466"/>
    <cellStyle name="20% - 輔色2 2 7 5 2 3" xfId="10465"/>
    <cellStyle name="20% - 輔色2 2 7 5 3" xfId="973"/>
    <cellStyle name="20% - 輔色2 2 7 5 3 2" xfId="2172"/>
    <cellStyle name="20% - 輔色2 2 7 5 3 2 2" xfId="4805"/>
    <cellStyle name="20% - 輔色2 2 7 5 3 2 3" xfId="6074"/>
    <cellStyle name="20% - 輔色2 2 7 5 3 2 3 2" xfId="13358"/>
    <cellStyle name="20% - 輔色2 2 7 5 3 2 3 2 2" xfId="19382"/>
    <cellStyle name="20% - 輔色2 2 7 5 3 2 3 2 2 2" xfId="31458"/>
    <cellStyle name="20% - 輔色2 2 7 5 3 2 3 2 3" xfId="25434"/>
    <cellStyle name="20% - 輔色2 2 7 5 3 2 3 3" xfId="16370"/>
    <cellStyle name="20% - 輔色2 2 7 5 3 2 3 3 2" xfId="28446"/>
    <cellStyle name="20% - 輔色2 2 7 5 3 2 3 4" xfId="22422"/>
    <cellStyle name="20% - 輔色2 2 7 5 3 2 4" xfId="9268"/>
    <cellStyle name="20% - 輔色2 2 7 5 3 2 5" xfId="10468"/>
    <cellStyle name="20% - 輔色2 2 7 5 3 2 6" xfId="11858"/>
    <cellStyle name="20% - 輔色2 2 7 5 3 2 6 2" xfId="17882"/>
    <cellStyle name="20% - 輔色2 2 7 5 3 2 6 2 2" xfId="29958"/>
    <cellStyle name="20% - 輔色2 2 7 5 3 2 6 3" xfId="23934"/>
    <cellStyle name="20% - 輔色2 2 7 5 3 2 7" xfId="14870"/>
    <cellStyle name="20% - 輔色2 2 7 5 3 2 7 2" xfId="26946"/>
    <cellStyle name="20% - 輔色2 2 7 5 3 2 8" xfId="20922"/>
    <cellStyle name="20% - 輔色2 2 7 5 3 3" xfId="4804"/>
    <cellStyle name="20% - 輔色2 2 7 5 3 4" xfId="5362"/>
    <cellStyle name="20% - 輔色2 2 7 5 3 4 2" xfId="12646"/>
    <cellStyle name="20% - 輔色2 2 7 5 3 4 2 2" xfId="18670"/>
    <cellStyle name="20% - 輔色2 2 7 5 3 4 2 2 2" xfId="30746"/>
    <cellStyle name="20% - 輔色2 2 7 5 3 4 2 3" xfId="24722"/>
    <cellStyle name="20% - 輔色2 2 7 5 3 4 3" xfId="15658"/>
    <cellStyle name="20% - 輔色2 2 7 5 3 4 3 2" xfId="27734"/>
    <cellStyle name="20% - 輔色2 2 7 5 3 4 4" xfId="21710"/>
    <cellStyle name="20% - 輔色2 2 7 5 3 5" xfId="9267"/>
    <cellStyle name="20% - 輔色2 2 7 5 3 6" xfId="10467"/>
    <cellStyle name="20% - 輔色2 2 7 5 3 7" xfId="11146"/>
    <cellStyle name="20% - 輔色2 2 7 5 3 7 2" xfId="17170"/>
    <cellStyle name="20% - 輔色2 2 7 5 3 7 2 2" xfId="29246"/>
    <cellStyle name="20% - 輔色2 2 7 5 3 7 3" xfId="23222"/>
    <cellStyle name="20% - 輔色2 2 7 5 3 8" xfId="14158"/>
    <cellStyle name="20% - 輔色2 2 7 5 3 8 2" xfId="26234"/>
    <cellStyle name="20% - 輔色2 2 7 5 3 9" xfId="20210"/>
    <cellStyle name="20% - 輔色2 2 7 5 4" xfId="1526"/>
    <cellStyle name="20% - 輔色2 2 7 5 4 2" xfId="1963"/>
    <cellStyle name="20% - 輔色2 2 7 5 4 2 2" xfId="4806"/>
    <cellStyle name="20% - 輔色2 2 7 5 4 2 3" xfId="5865"/>
    <cellStyle name="20% - 輔色2 2 7 5 4 2 3 2" xfId="13149"/>
    <cellStyle name="20% - 輔色2 2 7 5 4 2 3 2 2" xfId="19173"/>
    <cellStyle name="20% - 輔色2 2 7 5 4 2 3 2 2 2" xfId="31249"/>
    <cellStyle name="20% - 輔色2 2 7 5 4 2 3 2 3" xfId="25225"/>
    <cellStyle name="20% - 輔色2 2 7 5 4 2 3 3" xfId="16161"/>
    <cellStyle name="20% - 輔色2 2 7 5 4 2 3 3 2" xfId="28237"/>
    <cellStyle name="20% - 輔色2 2 7 5 4 2 3 4" xfId="22213"/>
    <cellStyle name="20% - 輔色2 2 7 5 4 2 4" xfId="9270"/>
    <cellStyle name="20% - 輔色2 2 7 5 4 2 5" xfId="10470"/>
    <cellStyle name="20% - 輔色2 2 7 5 4 2 6" xfId="11649"/>
    <cellStyle name="20% - 輔色2 2 7 5 4 2 6 2" xfId="17673"/>
    <cellStyle name="20% - 輔色2 2 7 5 4 2 6 2 2" xfId="29749"/>
    <cellStyle name="20% - 輔色2 2 7 5 4 2 6 3" xfId="23725"/>
    <cellStyle name="20% - 輔色2 2 7 5 4 2 7" xfId="14661"/>
    <cellStyle name="20% - 輔色2 2 7 5 4 2 7 2" xfId="26737"/>
    <cellStyle name="20% - 輔色2 2 7 5 4 2 8" xfId="20713"/>
    <cellStyle name="20% - 輔色2 2 7 5 4 3" xfId="10469"/>
    <cellStyle name="20% - 輔色2 2 7 5 5" xfId="2943"/>
    <cellStyle name="20% - 輔色2 2 7 5 5 2" xfId="4807"/>
    <cellStyle name="20% - 輔色2 2 7 5 5 3" xfId="10471"/>
    <cellStyle name="20% - 輔色2 2 7 5 6" xfId="3072"/>
    <cellStyle name="20% - 輔色2 2 7 5 6 2" xfId="4808"/>
    <cellStyle name="20% - 輔色2 2 7 5 6 3" xfId="10472"/>
    <cellStyle name="20% - 輔色2 2 7 5 7" xfId="1706"/>
    <cellStyle name="20% - 輔色2 2 7 5 7 2" xfId="4809"/>
    <cellStyle name="20% - 輔色2 2 7 5 7 3" xfId="5609"/>
    <cellStyle name="20% - 輔色2 2 7 5 7 3 2" xfId="12893"/>
    <cellStyle name="20% - 輔色2 2 7 5 7 3 2 2" xfId="18917"/>
    <cellStyle name="20% - 輔色2 2 7 5 7 3 2 2 2" xfId="30993"/>
    <cellStyle name="20% - 輔色2 2 7 5 7 3 2 3" xfId="24969"/>
    <cellStyle name="20% - 輔色2 2 7 5 7 3 3" xfId="15905"/>
    <cellStyle name="20% - 輔色2 2 7 5 7 3 3 2" xfId="27981"/>
    <cellStyle name="20% - 輔色2 2 7 5 7 3 4" xfId="21957"/>
    <cellStyle name="20% - 輔色2 2 7 5 7 4" xfId="9273"/>
    <cellStyle name="20% - 輔色2 2 7 5 7 5" xfId="10473"/>
    <cellStyle name="20% - 輔色2 2 7 5 7 6" xfId="11393"/>
    <cellStyle name="20% - 輔色2 2 7 5 7 6 2" xfId="17417"/>
    <cellStyle name="20% - 輔色2 2 7 5 7 6 2 2" xfId="29493"/>
    <cellStyle name="20% - 輔色2 2 7 5 7 6 3" xfId="23469"/>
    <cellStyle name="20% - 輔色2 2 7 5 7 7" xfId="14405"/>
    <cellStyle name="20% - 輔色2 2 7 5 7 7 2" xfId="26481"/>
    <cellStyle name="20% - 輔色2 2 7 5 7 8" xfId="20457"/>
    <cellStyle name="20% - 輔色2 2 7 5 8" xfId="5062"/>
    <cellStyle name="20% - 輔色2 2 7 5 8 2" xfId="12346"/>
    <cellStyle name="20% - 輔色2 2 7 5 8 2 2" xfId="18370"/>
    <cellStyle name="20% - 輔色2 2 7 5 8 2 2 2" xfId="30446"/>
    <cellStyle name="20% - 輔色2 2 7 5 8 2 3" xfId="24422"/>
    <cellStyle name="20% - 輔色2 2 7 5 8 3" xfId="15358"/>
    <cellStyle name="20% - 輔色2 2 7 5 8 3 2" xfId="27434"/>
    <cellStyle name="20% - 輔色2 2 7 5 8 4" xfId="21410"/>
    <cellStyle name="20% - 輔色2 2 7 5 9" xfId="10464"/>
    <cellStyle name="20% - 輔色2 2 7 6" xfId="787"/>
    <cellStyle name="20% - 輔色2 2 7 6 2" xfId="1528"/>
    <cellStyle name="20% - 輔色2 2 7 6 2 2" xfId="10475"/>
    <cellStyle name="20% - 輔色2 2 7 6 3" xfId="10474"/>
    <cellStyle name="20% - 輔色2 2 7 7" xfId="823"/>
    <cellStyle name="20% - 輔色2 2 7 7 2" xfId="1914"/>
    <cellStyle name="20% - 輔色2 2 7 7 2 2" xfId="4811"/>
    <cellStyle name="20% - 輔色2 2 7 7 2 3" xfId="5816"/>
    <cellStyle name="20% - 輔色2 2 7 7 2 3 2" xfId="13100"/>
    <cellStyle name="20% - 輔色2 2 7 7 2 3 2 2" xfId="19124"/>
    <cellStyle name="20% - 輔色2 2 7 7 2 3 2 2 2" xfId="31200"/>
    <cellStyle name="20% - 輔色2 2 7 7 2 3 2 3" xfId="25176"/>
    <cellStyle name="20% - 輔色2 2 7 7 2 3 3" xfId="16112"/>
    <cellStyle name="20% - 輔色2 2 7 7 2 3 3 2" xfId="28188"/>
    <cellStyle name="20% - 輔色2 2 7 7 2 3 4" xfId="22164"/>
    <cellStyle name="20% - 輔色2 2 7 7 2 4" xfId="9277"/>
    <cellStyle name="20% - 輔色2 2 7 7 2 5" xfId="10477"/>
    <cellStyle name="20% - 輔色2 2 7 7 2 6" xfId="11600"/>
    <cellStyle name="20% - 輔色2 2 7 7 2 6 2" xfId="17624"/>
    <cellStyle name="20% - 輔色2 2 7 7 2 6 2 2" xfId="29700"/>
    <cellStyle name="20% - 輔色2 2 7 7 2 6 3" xfId="23676"/>
    <cellStyle name="20% - 輔色2 2 7 7 2 7" xfId="14612"/>
    <cellStyle name="20% - 輔色2 2 7 7 2 7 2" xfId="26688"/>
    <cellStyle name="20% - 輔色2 2 7 7 2 8" xfId="20664"/>
    <cellStyle name="20% - 輔色2 2 7 7 3" xfId="4810"/>
    <cellStyle name="20% - 輔色2 2 7 7 4" xfId="5212"/>
    <cellStyle name="20% - 輔色2 2 7 7 4 2" xfId="12496"/>
    <cellStyle name="20% - 輔色2 2 7 7 4 2 2" xfId="18520"/>
    <cellStyle name="20% - 輔色2 2 7 7 4 2 2 2" xfId="30596"/>
    <cellStyle name="20% - 輔色2 2 7 7 4 2 3" xfId="24572"/>
    <cellStyle name="20% - 輔色2 2 7 7 4 3" xfId="15508"/>
    <cellStyle name="20% - 輔色2 2 7 7 4 3 2" xfId="27584"/>
    <cellStyle name="20% - 輔色2 2 7 7 4 4" xfId="21560"/>
    <cellStyle name="20% - 輔色2 2 7 7 5" xfId="9276"/>
    <cellStyle name="20% - 輔色2 2 7 7 6" xfId="10476"/>
    <cellStyle name="20% - 輔色2 2 7 7 7" xfId="10996"/>
    <cellStyle name="20% - 輔色2 2 7 7 7 2" xfId="17020"/>
    <cellStyle name="20% - 輔色2 2 7 7 7 2 2" xfId="29096"/>
    <cellStyle name="20% - 輔色2 2 7 7 7 3" xfId="23072"/>
    <cellStyle name="20% - 輔色2 2 7 7 8" xfId="14008"/>
    <cellStyle name="20% - 輔色2 2 7 7 8 2" xfId="26084"/>
    <cellStyle name="20% - 輔色2 2 7 7 9" xfId="20060"/>
    <cellStyle name="20% - 輔色2 2 7 8" xfId="1986"/>
    <cellStyle name="20% - 輔色2 2 7 8 2" xfId="4812"/>
    <cellStyle name="20% - 輔色2 2 7 8 3" xfId="5888"/>
    <cellStyle name="20% - 輔色2 2 7 8 3 2" xfId="13172"/>
    <cellStyle name="20% - 輔色2 2 7 8 3 2 2" xfId="19196"/>
    <cellStyle name="20% - 輔色2 2 7 8 3 2 2 2" xfId="31272"/>
    <cellStyle name="20% - 輔色2 2 7 8 3 2 3" xfId="25248"/>
    <cellStyle name="20% - 輔色2 2 7 8 3 3" xfId="16184"/>
    <cellStyle name="20% - 輔色2 2 7 8 3 3 2" xfId="28260"/>
    <cellStyle name="20% - 輔色2 2 7 8 3 4" xfId="22236"/>
    <cellStyle name="20% - 輔色2 2 7 8 4" xfId="9278"/>
    <cellStyle name="20% - 輔色2 2 7 8 5" xfId="10478"/>
    <cellStyle name="20% - 輔色2 2 7 8 6" xfId="11672"/>
    <cellStyle name="20% - 輔色2 2 7 8 6 2" xfId="17696"/>
    <cellStyle name="20% - 輔色2 2 7 8 6 2 2" xfId="29772"/>
    <cellStyle name="20% - 輔色2 2 7 8 6 3" xfId="23748"/>
    <cellStyle name="20% - 輔色2 2 7 8 7" xfId="14684"/>
    <cellStyle name="20% - 輔色2 2 7 8 7 2" xfId="26760"/>
    <cellStyle name="20% - 輔色2 2 7 8 8" xfId="20736"/>
    <cellStyle name="20% - 輔色2 2 7 9" xfId="2935"/>
    <cellStyle name="20% - 輔色2 2 7 9 2" xfId="4813"/>
    <cellStyle name="20% - 輔色2 2 7 9 3" xfId="10479"/>
    <cellStyle name="20% - 輔色2 2 8" xfId="56"/>
    <cellStyle name="20% - 輔色2 2 8 10" xfId="3073"/>
    <cellStyle name="20% - 輔色2 2 8 10 2" xfId="4814"/>
    <cellStyle name="20% - 輔色2 2 8 10 3" xfId="10481"/>
    <cellStyle name="20% - 輔色2 2 8 11" xfId="1860"/>
    <cellStyle name="20% - 輔色2 2 8 11 2" xfId="4815"/>
    <cellStyle name="20% - 輔色2 2 8 11 3" xfId="5763"/>
    <cellStyle name="20% - 輔色2 2 8 11 3 2" xfId="13047"/>
    <cellStyle name="20% - 輔色2 2 8 11 3 2 2" xfId="19071"/>
    <cellStyle name="20% - 輔色2 2 8 11 3 2 2 2" xfId="31147"/>
    <cellStyle name="20% - 輔色2 2 8 11 3 2 3" xfId="25123"/>
    <cellStyle name="20% - 輔色2 2 8 11 3 3" xfId="16059"/>
    <cellStyle name="20% - 輔色2 2 8 11 3 3 2" xfId="28135"/>
    <cellStyle name="20% - 輔色2 2 8 11 3 4" xfId="22111"/>
    <cellStyle name="20% - 輔色2 2 8 11 4" xfId="9282"/>
    <cellStyle name="20% - 輔色2 2 8 11 5" xfId="10482"/>
    <cellStyle name="20% - 輔色2 2 8 11 6" xfId="11547"/>
    <cellStyle name="20% - 輔色2 2 8 11 6 2" xfId="17571"/>
    <cellStyle name="20% - 輔色2 2 8 11 6 2 2" xfId="29647"/>
    <cellStyle name="20% - 輔色2 2 8 11 6 3" xfId="23623"/>
    <cellStyle name="20% - 輔色2 2 8 11 7" xfId="14559"/>
    <cellStyle name="20% - 輔色2 2 8 11 7 2" xfId="26635"/>
    <cellStyle name="20% - 輔色2 2 8 11 8" xfId="20611"/>
    <cellStyle name="20% - 輔色2 2 8 12" xfId="4908"/>
    <cellStyle name="20% - 輔色2 2 8 12 2" xfId="12192"/>
    <cellStyle name="20% - 輔色2 2 8 12 2 2" xfId="18216"/>
    <cellStyle name="20% - 輔色2 2 8 12 2 2 2" xfId="30292"/>
    <cellStyle name="20% - 輔色2 2 8 12 2 3" xfId="24268"/>
    <cellStyle name="20% - 輔色2 2 8 12 3" xfId="15204"/>
    <cellStyle name="20% - 輔色2 2 8 12 3 2" xfId="27280"/>
    <cellStyle name="20% - 輔色2 2 8 12 4" xfId="21256"/>
    <cellStyle name="20% - 輔色2 2 8 13" xfId="10480"/>
    <cellStyle name="20% - 輔色2 2 8 14" xfId="10677"/>
    <cellStyle name="20% - 輔色2 2 8 14 2" xfId="16710"/>
    <cellStyle name="20% - 輔色2 2 8 14 2 2" xfId="28786"/>
    <cellStyle name="20% - 輔色2 2 8 14 3" xfId="22762"/>
    <cellStyle name="20% - 輔色2 2 8 15" xfId="13704"/>
    <cellStyle name="20% - 輔色2 2 8 15 2" xfId="25780"/>
    <cellStyle name="20% - 輔色2 2 8 16" xfId="19756"/>
    <cellStyle name="20% - 輔色2 2 8 2" xfId="148"/>
    <cellStyle name="20% - 輔色2 2 8 2 2" xfId="10483"/>
    <cellStyle name="20% - 輔色2 2 8 3" xfId="155"/>
    <cellStyle name="20% - 輔色2 2 8 3 10" xfId="10484"/>
    <cellStyle name="20% - 輔色2 2 8 3 11" xfId="10731"/>
    <cellStyle name="20% - 輔色2 2 8 3 11 2" xfId="16755"/>
    <cellStyle name="20% - 輔色2 2 8 3 11 2 2" xfId="28831"/>
    <cellStyle name="20% - 輔色2 2 8 3 11 3" xfId="22807"/>
    <cellStyle name="20% - 輔色2 2 8 3 12" xfId="13743"/>
    <cellStyle name="20% - 輔色2 2 8 3 12 2" xfId="25819"/>
    <cellStyle name="20% - 輔色2 2 8 3 13" xfId="19795"/>
    <cellStyle name="20% - 輔色2 2 8 3 2" xfId="340"/>
    <cellStyle name="20% - 輔色2 2 8 3 2 2" xfId="681"/>
    <cellStyle name="20% - 輔色2 2 8 3 2 2 2" xfId="1529"/>
    <cellStyle name="20% - 輔色2 2 8 3 2 2 2 2" xfId="10487"/>
    <cellStyle name="20% - 輔色2 2 8 3 2 2 3" xfId="10486"/>
    <cellStyle name="20% - 輔色2 2 8 3 2 3" xfId="10485"/>
    <cellStyle name="20% - 輔色2 2 8 3 3" xfId="406"/>
    <cellStyle name="20% - 輔色2 2 8 3 3 10" xfId="10881"/>
    <cellStyle name="20% - 輔色2 2 8 3 3 10 2" xfId="16905"/>
    <cellStyle name="20% - 輔色2 2 8 3 3 10 2 2" xfId="28981"/>
    <cellStyle name="20% - 輔色2 2 8 3 3 10 3" xfId="22957"/>
    <cellStyle name="20% - 輔色2 2 8 3 3 11" xfId="13893"/>
    <cellStyle name="20% - 輔色2 2 8 3 3 11 2" xfId="25969"/>
    <cellStyle name="20% - 輔色2 2 8 3 3 12" xfId="19945"/>
    <cellStyle name="20% - 輔色2 2 8 3 3 2" xfId="791"/>
    <cellStyle name="20% - 輔色2 2 8 3 3 2 2" xfId="1531"/>
    <cellStyle name="20% - 輔色2 2 8 3 3 2 2 2" xfId="10490"/>
    <cellStyle name="20% - 輔色2 2 8 3 3 2 3" xfId="10489"/>
    <cellStyle name="20% - 輔色2 2 8 3 3 3" xfId="1008"/>
    <cellStyle name="20% - 輔色2 2 8 3 3 3 2" xfId="2207"/>
    <cellStyle name="20% - 輔色2 2 8 3 3 3 2 2" xfId="4817"/>
    <cellStyle name="20% - 輔色2 2 8 3 3 3 2 3" xfId="6109"/>
    <cellStyle name="20% - 輔色2 2 8 3 3 3 2 3 2" xfId="13393"/>
    <cellStyle name="20% - 輔色2 2 8 3 3 3 2 3 2 2" xfId="19417"/>
    <cellStyle name="20% - 輔色2 2 8 3 3 3 2 3 2 2 2" xfId="31493"/>
    <cellStyle name="20% - 輔色2 2 8 3 3 3 2 3 2 3" xfId="25469"/>
    <cellStyle name="20% - 輔色2 2 8 3 3 3 2 3 3" xfId="16405"/>
    <cellStyle name="20% - 輔色2 2 8 3 3 3 2 3 3 2" xfId="28481"/>
    <cellStyle name="20% - 輔色2 2 8 3 3 3 2 3 4" xfId="22457"/>
    <cellStyle name="20% - 輔色2 2 8 3 3 3 2 4" xfId="9292"/>
    <cellStyle name="20% - 輔色2 2 8 3 3 3 2 5" xfId="10492"/>
    <cellStyle name="20% - 輔色2 2 8 3 3 3 2 6" xfId="11893"/>
    <cellStyle name="20% - 輔色2 2 8 3 3 3 2 6 2" xfId="17917"/>
    <cellStyle name="20% - 輔色2 2 8 3 3 3 2 6 2 2" xfId="29993"/>
    <cellStyle name="20% - 輔色2 2 8 3 3 3 2 6 3" xfId="23969"/>
    <cellStyle name="20% - 輔色2 2 8 3 3 3 2 7" xfId="14905"/>
    <cellStyle name="20% - 輔色2 2 8 3 3 3 2 7 2" xfId="26981"/>
    <cellStyle name="20% - 輔色2 2 8 3 3 3 2 8" xfId="20957"/>
    <cellStyle name="20% - 輔色2 2 8 3 3 3 3" xfId="4816"/>
    <cellStyle name="20% - 輔色2 2 8 3 3 3 4" xfId="5397"/>
    <cellStyle name="20% - 輔色2 2 8 3 3 3 4 2" xfId="12681"/>
    <cellStyle name="20% - 輔色2 2 8 3 3 3 4 2 2" xfId="18705"/>
    <cellStyle name="20% - 輔色2 2 8 3 3 3 4 2 2 2" xfId="30781"/>
    <cellStyle name="20% - 輔色2 2 8 3 3 3 4 2 3" xfId="24757"/>
    <cellStyle name="20% - 輔色2 2 8 3 3 3 4 3" xfId="15693"/>
    <cellStyle name="20% - 輔色2 2 8 3 3 3 4 3 2" xfId="27769"/>
    <cellStyle name="20% - 輔色2 2 8 3 3 3 4 4" xfId="21745"/>
    <cellStyle name="20% - 輔色2 2 8 3 3 3 5" xfId="9291"/>
    <cellStyle name="20% - 輔色2 2 8 3 3 3 6" xfId="10491"/>
    <cellStyle name="20% - 輔色2 2 8 3 3 3 7" xfId="11181"/>
    <cellStyle name="20% - 輔色2 2 8 3 3 3 7 2" xfId="17205"/>
    <cellStyle name="20% - 輔色2 2 8 3 3 3 7 2 2" xfId="29281"/>
    <cellStyle name="20% - 輔色2 2 8 3 3 3 7 3" xfId="23257"/>
    <cellStyle name="20% - 輔色2 2 8 3 3 3 8" xfId="14193"/>
    <cellStyle name="20% - 輔色2 2 8 3 3 3 8 2" xfId="26269"/>
    <cellStyle name="20% - 輔色2 2 8 3 3 3 9" xfId="20245"/>
    <cellStyle name="20% - 輔色2 2 8 3 3 4" xfId="1530"/>
    <cellStyle name="20% - 輔色2 2 8 3 3 4 2" xfId="2325"/>
    <cellStyle name="20% - 輔色2 2 8 3 3 4 2 2" xfId="4818"/>
    <cellStyle name="20% - 輔色2 2 8 3 3 4 2 3" xfId="6227"/>
    <cellStyle name="20% - 輔色2 2 8 3 3 4 2 3 2" xfId="13511"/>
    <cellStyle name="20% - 輔色2 2 8 3 3 4 2 3 2 2" xfId="19535"/>
    <cellStyle name="20% - 輔色2 2 8 3 3 4 2 3 2 2 2" xfId="31611"/>
    <cellStyle name="20% - 輔色2 2 8 3 3 4 2 3 2 3" xfId="25587"/>
    <cellStyle name="20% - 輔色2 2 8 3 3 4 2 3 3" xfId="16523"/>
    <cellStyle name="20% - 輔色2 2 8 3 3 4 2 3 3 2" xfId="28599"/>
    <cellStyle name="20% - 輔色2 2 8 3 3 4 2 3 4" xfId="22575"/>
    <cellStyle name="20% - 輔色2 2 8 3 3 4 2 4" xfId="9294"/>
    <cellStyle name="20% - 輔色2 2 8 3 3 4 2 5" xfId="10494"/>
    <cellStyle name="20% - 輔色2 2 8 3 3 4 2 6" xfId="12011"/>
    <cellStyle name="20% - 輔色2 2 8 3 3 4 2 6 2" xfId="18035"/>
    <cellStyle name="20% - 輔色2 2 8 3 3 4 2 6 2 2" xfId="30111"/>
    <cellStyle name="20% - 輔色2 2 8 3 3 4 2 6 3" xfId="24087"/>
    <cellStyle name="20% - 輔色2 2 8 3 3 4 2 7" xfId="15023"/>
    <cellStyle name="20% - 輔色2 2 8 3 3 4 2 7 2" xfId="27099"/>
    <cellStyle name="20% - 輔色2 2 8 3 3 4 2 8" xfId="21075"/>
    <cellStyle name="20% - 輔色2 2 8 3 3 4 3" xfId="10493"/>
    <cellStyle name="20% - 輔色2 2 8 3 3 5" xfId="2948"/>
    <cellStyle name="20% - 輔色2 2 8 3 3 5 2" xfId="4819"/>
    <cellStyle name="20% - 輔色2 2 8 3 3 5 3" xfId="10495"/>
    <cellStyle name="20% - 輔色2 2 8 3 3 6" xfId="3075"/>
    <cellStyle name="20% - 輔色2 2 8 3 3 6 2" xfId="4820"/>
    <cellStyle name="20% - 輔色2 2 8 3 3 6 3" xfId="10496"/>
    <cellStyle name="20% - 輔色2 2 8 3 3 7" xfId="1671"/>
    <cellStyle name="20% - 輔色2 2 8 3 3 7 2" xfId="4821"/>
    <cellStyle name="20% - 輔色2 2 8 3 3 7 3" xfId="5574"/>
    <cellStyle name="20% - 輔色2 2 8 3 3 7 3 2" xfId="12858"/>
    <cellStyle name="20% - 輔色2 2 8 3 3 7 3 2 2" xfId="18882"/>
    <cellStyle name="20% - 輔色2 2 8 3 3 7 3 2 2 2" xfId="30958"/>
    <cellStyle name="20% - 輔色2 2 8 3 3 7 3 2 3" xfId="24934"/>
    <cellStyle name="20% - 輔色2 2 8 3 3 7 3 3" xfId="15870"/>
    <cellStyle name="20% - 輔色2 2 8 3 3 7 3 3 2" xfId="27946"/>
    <cellStyle name="20% - 輔色2 2 8 3 3 7 3 4" xfId="21922"/>
    <cellStyle name="20% - 輔色2 2 8 3 3 7 4" xfId="9297"/>
    <cellStyle name="20% - 輔色2 2 8 3 3 7 5" xfId="10497"/>
    <cellStyle name="20% - 輔色2 2 8 3 3 7 6" xfId="11358"/>
    <cellStyle name="20% - 輔色2 2 8 3 3 7 6 2" xfId="17382"/>
    <cellStyle name="20% - 輔色2 2 8 3 3 7 6 2 2" xfId="29458"/>
    <cellStyle name="20% - 輔色2 2 8 3 3 7 6 3" xfId="23434"/>
    <cellStyle name="20% - 輔色2 2 8 3 3 7 7" xfId="14370"/>
    <cellStyle name="20% - 輔色2 2 8 3 3 7 7 2" xfId="26446"/>
    <cellStyle name="20% - 輔色2 2 8 3 3 7 8" xfId="20422"/>
    <cellStyle name="20% - 輔色2 2 8 3 3 8" xfId="5097"/>
    <cellStyle name="20% - 輔色2 2 8 3 3 8 2" xfId="12381"/>
    <cellStyle name="20% - 輔色2 2 8 3 3 8 2 2" xfId="18405"/>
    <cellStyle name="20% - 輔色2 2 8 3 3 8 2 2 2" xfId="30481"/>
    <cellStyle name="20% - 輔色2 2 8 3 3 8 2 3" xfId="24457"/>
    <cellStyle name="20% - 輔色2 2 8 3 3 8 3" xfId="15393"/>
    <cellStyle name="20% - 輔色2 2 8 3 3 8 3 2" xfId="27469"/>
    <cellStyle name="20% - 輔色2 2 8 3 3 8 4" xfId="21445"/>
    <cellStyle name="20% - 輔色2 2 8 3 3 9" xfId="10488"/>
    <cellStyle name="20% - 輔色2 2 8 3 4" xfId="858"/>
    <cellStyle name="20% - 輔色2 2 8 3 4 2" xfId="1994"/>
    <cellStyle name="20% - 輔色2 2 8 3 4 2 2" xfId="4823"/>
    <cellStyle name="20% - 輔色2 2 8 3 4 2 3" xfId="5896"/>
    <cellStyle name="20% - 輔色2 2 8 3 4 2 3 2" xfId="13180"/>
    <cellStyle name="20% - 輔色2 2 8 3 4 2 3 2 2" xfId="19204"/>
    <cellStyle name="20% - 輔色2 2 8 3 4 2 3 2 2 2" xfId="31280"/>
    <cellStyle name="20% - 輔色2 2 8 3 4 2 3 2 3" xfId="25256"/>
    <cellStyle name="20% - 輔色2 2 8 3 4 2 3 3" xfId="16192"/>
    <cellStyle name="20% - 輔色2 2 8 3 4 2 3 3 2" xfId="28268"/>
    <cellStyle name="20% - 輔色2 2 8 3 4 2 3 4" xfId="22244"/>
    <cellStyle name="20% - 輔色2 2 8 3 4 2 4" xfId="9299"/>
    <cellStyle name="20% - 輔色2 2 8 3 4 2 5" xfId="10499"/>
    <cellStyle name="20% - 輔色2 2 8 3 4 2 6" xfId="11680"/>
    <cellStyle name="20% - 輔色2 2 8 3 4 2 6 2" xfId="17704"/>
    <cellStyle name="20% - 輔色2 2 8 3 4 2 6 2 2" xfId="29780"/>
    <cellStyle name="20% - 輔色2 2 8 3 4 2 6 3" xfId="23756"/>
    <cellStyle name="20% - 輔色2 2 8 3 4 2 7" xfId="14692"/>
    <cellStyle name="20% - 輔色2 2 8 3 4 2 7 2" xfId="26768"/>
    <cellStyle name="20% - 輔色2 2 8 3 4 2 8" xfId="20744"/>
    <cellStyle name="20% - 輔色2 2 8 3 4 3" xfId="4822"/>
    <cellStyle name="20% - 輔色2 2 8 3 4 4" xfId="5247"/>
    <cellStyle name="20% - 輔色2 2 8 3 4 4 2" xfId="12531"/>
    <cellStyle name="20% - 輔色2 2 8 3 4 4 2 2" xfId="18555"/>
    <cellStyle name="20% - 輔色2 2 8 3 4 4 2 2 2" xfId="30631"/>
    <cellStyle name="20% - 輔色2 2 8 3 4 4 2 3" xfId="24607"/>
    <cellStyle name="20% - 輔色2 2 8 3 4 4 3" xfId="15543"/>
    <cellStyle name="20% - 輔色2 2 8 3 4 4 3 2" xfId="27619"/>
    <cellStyle name="20% - 輔色2 2 8 3 4 4 4" xfId="21595"/>
    <cellStyle name="20% - 輔色2 2 8 3 4 5" xfId="9298"/>
    <cellStyle name="20% - 輔色2 2 8 3 4 6" xfId="10498"/>
    <cellStyle name="20% - 輔色2 2 8 3 4 7" xfId="11031"/>
    <cellStyle name="20% - 輔色2 2 8 3 4 7 2" xfId="17055"/>
    <cellStyle name="20% - 輔色2 2 8 3 4 7 2 2" xfId="29131"/>
    <cellStyle name="20% - 輔色2 2 8 3 4 7 3" xfId="23107"/>
    <cellStyle name="20% - 輔色2 2 8 3 4 8" xfId="14043"/>
    <cellStyle name="20% - 輔色2 2 8 3 4 8 2" xfId="26119"/>
    <cellStyle name="20% - 輔色2 2 8 3 4 9" xfId="20095"/>
    <cellStyle name="20% - 輔色2 2 8 3 5" xfId="2133"/>
    <cellStyle name="20% - 輔色2 2 8 3 5 2" xfId="4824"/>
    <cellStyle name="20% - 輔色2 2 8 3 5 3" xfId="6035"/>
    <cellStyle name="20% - 輔色2 2 8 3 5 3 2" xfId="13319"/>
    <cellStyle name="20% - 輔色2 2 8 3 5 3 2 2" xfId="19343"/>
    <cellStyle name="20% - 輔色2 2 8 3 5 3 2 2 2" xfId="31419"/>
    <cellStyle name="20% - 輔色2 2 8 3 5 3 2 3" xfId="25395"/>
    <cellStyle name="20% - 輔色2 2 8 3 5 3 3" xfId="16331"/>
    <cellStyle name="20% - 輔色2 2 8 3 5 3 3 2" xfId="28407"/>
    <cellStyle name="20% - 輔色2 2 8 3 5 3 4" xfId="22383"/>
    <cellStyle name="20% - 輔色2 2 8 3 5 4" xfId="9300"/>
    <cellStyle name="20% - 輔色2 2 8 3 5 5" xfId="10500"/>
    <cellStyle name="20% - 輔色2 2 8 3 5 6" xfId="11819"/>
    <cellStyle name="20% - 輔色2 2 8 3 5 6 2" xfId="17843"/>
    <cellStyle name="20% - 輔色2 2 8 3 5 6 2 2" xfId="29919"/>
    <cellStyle name="20% - 輔色2 2 8 3 5 6 3" xfId="23895"/>
    <cellStyle name="20% - 輔色2 2 8 3 5 7" xfId="14831"/>
    <cellStyle name="20% - 輔色2 2 8 3 5 7 2" xfId="26907"/>
    <cellStyle name="20% - 輔色2 2 8 3 5 8" xfId="20883"/>
    <cellStyle name="20% - 輔色2 2 8 3 6" xfId="2946"/>
    <cellStyle name="20% - 輔色2 2 8 3 6 2" xfId="4825"/>
    <cellStyle name="20% - 輔色2 2 8 3 6 3" xfId="10501"/>
    <cellStyle name="20% - 輔色2 2 8 3 7" xfId="3074"/>
    <cellStyle name="20% - 輔色2 2 8 3 7 2" xfId="4826"/>
    <cellStyle name="20% - 輔色2 2 8 3 7 3" xfId="10502"/>
    <cellStyle name="20% - 輔色2 2 8 3 8" xfId="1821"/>
    <cellStyle name="20% - 輔色2 2 8 3 8 2" xfId="4827"/>
    <cellStyle name="20% - 輔色2 2 8 3 8 3" xfId="5724"/>
    <cellStyle name="20% - 輔色2 2 8 3 8 3 2" xfId="13008"/>
    <cellStyle name="20% - 輔色2 2 8 3 8 3 2 2" xfId="19032"/>
    <cellStyle name="20% - 輔色2 2 8 3 8 3 2 2 2" xfId="31108"/>
    <cellStyle name="20% - 輔色2 2 8 3 8 3 2 3" xfId="25084"/>
    <cellStyle name="20% - 輔色2 2 8 3 8 3 3" xfId="16020"/>
    <cellStyle name="20% - 輔色2 2 8 3 8 3 3 2" xfId="28096"/>
    <cellStyle name="20% - 輔色2 2 8 3 8 3 4" xfId="22072"/>
    <cellStyle name="20% - 輔色2 2 8 3 8 4" xfId="9303"/>
    <cellStyle name="20% - 輔色2 2 8 3 8 5" xfId="10503"/>
    <cellStyle name="20% - 輔色2 2 8 3 8 6" xfId="11508"/>
    <cellStyle name="20% - 輔色2 2 8 3 8 6 2" xfId="17532"/>
    <cellStyle name="20% - 輔色2 2 8 3 8 6 2 2" xfId="29608"/>
    <cellStyle name="20% - 輔色2 2 8 3 8 6 3" xfId="23584"/>
    <cellStyle name="20% - 輔色2 2 8 3 8 7" xfId="14520"/>
    <cellStyle name="20% - 輔色2 2 8 3 8 7 2" xfId="26596"/>
    <cellStyle name="20% - 輔色2 2 8 3 8 8" xfId="20572"/>
    <cellStyle name="20% - 輔色2 2 8 3 9" xfId="4947"/>
    <cellStyle name="20% - 輔色2 2 8 3 9 2" xfId="12231"/>
    <cellStyle name="20% - 輔色2 2 8 3 9 2 2" xfId="18255"/>
    <cellStyle name="20% - 輔色2 2 8 3 9 2 2 2" xfId="30331"/>
    <cellStyle name="20% - 輔色2 2 8 3 9 2 3" xfId="24307"/>
    <cellStyle name="20% - 輔色2 2 8 3 9 3" xfId="15243"/>
    <cellStyle name="20% - 輔色2 2 8 3 9 3 2" xfId="27319"/>
    <cellStyle name="20% - 輔色2 2 8 3 9 4" xfId="21295"/>
    <cellStyle name="20% - 輔色2 2 8 4" xfId="216"/>
    <cellStyle name="20% - 輔色2 2 8 4 10" xfId="10504"/>
    <cellStyle name="20% - 輔色2 2 8 4 11" xfId="10792"/>
    <cellStyle name="20% - 輔色2 2 8 4 11 2" xfId="16816"/>
    <cellStyle name="20% - 輔色2 2 8 4 11 2 2" xfId="28892"/>
    <cellStyle name="20% - 輔色2 2 8 4 11 3" xfId="22868"/>
    <cellStyle name="20% - 輔色2 2 8 4 12" xfId="13804"/>
    <cellStyle name="20% - 輔色2 2 8 4 12 2" xfId="25880"/>
    <cellStyle name="20% - 輔色2 2 8 4 13" xfId="19856"/>
    <cellStyle name="20% - 輔色2 2 8 4 2" xfId="341"/>
    <cellStyle name="20% - 輔色2 2 8 4 2 2" xfId="682"/>
    <cellStyle name="20% - 輔色2 2 8 4 2 2 2" xfId="1532"/>
    <cellStyle name="20% - 輔色2 2 8 4 2 2 2 2" xfId="10507"/>
    <cellStyle name="20% - 輔色2 2 8 4 2 2 3" xfId="10506"/>
    <cellStyle name="20% - 輔色2 2 8 4 2 3" xfId="10505"/>
    <cellStyle name="20% - 輔色2 2 8 4 3" xfId="467"/>
    <cellStyle name="20% - 輔色2 2 8 4 3 10" xfId="10942"/>
    <cellStyle name="20% - 輔色2 2 8 4 3 10 2" xfId="16966"/>
    <cellStyle name="20% - 輔色2 2 8 4 3 10 2 2" xfId="29042"/>
    <cellStyle name="20% - 輔色2 2 8 4 3 10 3" xfId="23018"/>
    <cellStyle name="20% - 輔色2 2 8 4 3 11" xfId="13954"/>
    <cellStyle name="20% - 輔色2 2 8 4 3 11 2" xfId="26030"/>
    <cellStyle name="20% - 輔色2 2 8 4 3 12" xfId="20006"/>
    <cellStyle name="20% - 輔色2 2 8 4 3 2" xfId="792"/>
    <cellStyle name="20% - 輔色2 2 8 4 3 2 2" xfId="1534"/>
    <cellStyle name="20% - 輔色2 2 8 4 3 2 2 2" xfId="10510"/>
    <cellStyle name="20% - 輔色2 2 8 4 3 2 3" xfId="10509"/>
    <cellStyle name="20% - 輔色2 2 8 4 3 3" xfId="1069"/>
    <cellStyle name="20% - 輔色2 2 8 4 3 3 2" xfId="2268"/>
    <cellStyle name="20% - 輔色2 2 8 4 3 3 2 2" xfId="4829"/>
    <cellStyle name="20% - 輔色2 2 8 4 3 3 2 3" xfId="6170"/>
    <cellStyle name="20% - 輔色2 2 8 4 3 3 2 3 2" xfId="13454"/>
    <cellStyle name="20% - 輔色2 2 8 4 3 3 2 3 2 2" xfId="19478"/>
    <cellStyle name="20% - 輔色2 2 8 4 3 3 2 3 2 2 2" xfId="31554"/>
    <cellStyle name="20% - 輔色2 2 8 4 3 3 2 3 2 3" xfId="25530"/>
    <cellStyle name="20% - 輔色2 2 8 4 3 3 2 3 3" xfId="16466"/>
    <cellStyle name="20% - 輔色2 2 8 4 3 3 2 3 3 2" xfId="28542"/>
    <cellStyle name="20% - 輔色2 2 8 4 3 3 2 3 4" xfId="22518"/>
    <cellStyle name="20% - 輔色2 2 8 4 3 3 2 4" xfId="9312"/>
    <cellStyle name="20% - 輔色2 2 8 4 3 3 2 5" xfId="10512"/>
    <cellStyle name="20% - 輔色2 2 8 4 3 3 2 6" xfId="11954"/>
    <cellStyle name="20% - 輔色2 2 8 4 3 3 2 6 2" xfId="17978"/>
    <cellStyle name="20% - 輔色2 2 8 4 3 3 2 6 2 2" xfId="30054"/>
    <cellStyle name="20% - 輔色2 2 8 4 3 3 2 6 3" xfId="24030"/>
    <cellStyle name="20% - 輔色2 2 8 4 3 3 2 7" xfId="14966"/>
    <cellStyle name="20% - 輔色2 2 8 4 3 3 2 7 2" xfId="27042"/>
    <cellStyle name="20% - 輔色2 2 8 4 3 3 2 8" xfId="21018"/>
    <cellStyle name="20% - 輔色2 2 8 4 3 3 3" xfId="4828"/>
    <cellStyle name="20% - 輔色2 2 8 4 3 3 4" xfId="5458"/>
    <cellStyle name="20% - 輔色2 2 8 4 3 3 4 2" xfId="12742"/>
    <cellStyle name="20% - 輔色2 2 8 4 3 3 4 2 2" xfId="18766"/>
    <cellStyle name="20% - 輔色2 2 8 4 3 3 4 2 2 2" xfId="30842"/>
    <cellStyle name="20% - 輔色2 2 8 4 3 3 4 2 3" xfId="24818"/>
    <cellStyle name="20% - 輔色2 2 8 4 3 3 4 3" xfId="15754"/>
    <cellStyle name="20% - 輔色2 2 8 4 3 3 4 3 2" xfId="27830"/>
    <cellStyle name="20% - 輔色2 2 8 4 3 3 4 4" xfId="21806"/>
    <cellStyle name="20% - 輔色2 2 8 4 3 3 5" xfId="9311"/>
    <cellStyle name="20% - 輔色2 2 8 4 3 3 6" xfId="10511"/>
    <cellStyle name="20% - 輔色2 2 8 4 3 3 7" xfId="11242"/>
    <cellStyle name="20% - 輔色2 2 8 4 3 3 7 2" xfId="17266"/>
    <cellStyle name="20% - 輔色2 2 8 4 3 3 7 2 2" xfId="29342"/>
    <cellStyle name="20% - 輔色2 2 8 4 3 3 7 3" xfId="23318"/>
    <cellStyle name="20% - 輔色2 2 8 4 3 3 8" xfId="14254"/>
    <cellStyle name="20% - 輔色2 2 8 4 3 3 8 2" xfId="26330"/>
    <cellStyle name="20% - 輔色2 2 8 4 3 3 9" xfId="20306"/>
    <cellStyle name="20% - 輔色2 2 8 4 3 4" xfId="1533"/>
    <cellStyle name="20% - 輔色2 2 8 4 3 4 2" xfId="2089"/>
    <cellStyle name="20% - 輔色2 2 8 4 3 4 2 2" xfId="4830"/>
    <cellStyle name="20% - 輔色2 2 8 4 3 4 2 3" xfId="5991"/>
    <cellStyle name="20% - 輔色2 2 8 4 3 4 2 3 2" xfId="13275"/>
    <cellStyle name="20% - 輔色2 2 8 4 3 4 2 3 2 2" xfId="19299"/>
    <cellStyle name="20% - 輔色2 2 8 4 3 4 2 3 2 2 2" xfId="31375"/>
    <cellStyle name="20% - 輔色2 2 8 4 3 4 2 3 2 3" xfId="25351"/>
    <cellStyle name="20% - 輔色2 2 8 4 3 4 2 3 3" xfId="16287"/>
    <cellStyle name="20% - 輔色2 2 8 4 3 4 2 3 3 2" xfId="28363"/>
    <cellStyle name="20% - 輔色2 2 8 4 3 4 2 3 4" xfId="22339"/>
    <cellStyle name="20% - 輔色2 2 8 4 3 4 2 4" xfId="9314"/>
    <cellStyle name="20% - 輔色2 2 8 4 3 4 2 5" xfId="10514"/>
    <cellStyle name="20% - 輔色2 2 8 4 3 4 2 6" xfId="11775"/>
    <cellStyle name="20% - 輔色2 2 8 4 3 4 2 6 2" xfId="17799"/>
    <cellStyle name="20% - 輔色2 2 8 4 3 4 2 6 2 2" xfId="29875"/>
    <cellStyle name="20% - 輔色2 2 8 4 3 4 2 6 3" xfId="23851"/>
    <cellStyle name="20% - 輔色2 2 8 4 3 4 2 7" xfId="14787"/>
    <cellStyle name="20% - 輔色2 2 8 4 3 4 2 7 2" xfId="26863"/>
    <cellStyle name="20% - 輔色2 2 8 4 3 4 2 8" xfId="20839"/>
    <cellStyle name="20% - 輔色2 2 8 4 3 4 3" xfId="10513"/>
    <cellStyle name="20% - 輔色2 2 8 4 3 5" xfId="2951"/>
    <cellStyle name="20% - 輔色2 2 8 4 3 5 2" xfId="4831"/>
    <cellStyle name="20% - 輔色2 2 8 4 3 5 3" xfId="10515"/>
    <cellStyle name="20% - 輔色2 2 8 4 3 6" xfId="3077"/>
    <cellStyle name="20% - 輔色2 2 8 4 3 6 2" xfId="4832"/>
    <cellStyle name="20% - 輔色2 2 8 4 3 6 3" xfId="10516"/>
    <cellStyle name="20% - 輔色2 2 8 4 3 7" xfId="1610"/>
    <cellStyle name="20% - 輔色2 2 8 4 3 7 2" xfId="4833"/>
    <cellStyle name="20% - 輔色2 2 8 4 3 7 3" xfId="5513"/>
    <cellStyle name="20% - 輔色2 2 8 4 3 7 3 2" xfId="12797"/>
    <cellStyle name="20% - 輔色2 2 8 4 3 7 3 2 2" xfId="18821"/>
    <cellStyle name="20% - 輔色2 2 8 4 3 7 3 2 2 2" xfId="30897"/>
    <cellStyle name="20% - 輔色2 2 8 4 3 7 3 2 3" xfId="24873"/>
    <cellStyle name="20% - 輔色2 2 8 4 3 7 3 3" xfId="15809"/>
    <cellStyle name="20% - 輔色2 2 8 4 3 7 3 3 2" xfId="27885"/>
    <cellStyle name="20% - 輔色2 2 8 4 3 7 3 4" xfId="21861"/>
    <cellStyle name="20% - 輔色2 2 8 4 3 7 4" xfId="9317"/>
    <cellStyle name="20% - 輔色2 2 8 4 3 7 5" xfId="10517"/>
    <cellStyle name="20% - 輔色2 2 8 4 3 7 6" xfId="11297"/>
    <cellStyle name="20% - 輔色2 2 8 4 3 7 6 2" xfId="17321"/>
    <cellStyle name="20% - 輔色2 2 8 4 3 7 6 2 2" xfId="29397"/>
    <cellStyle name="20% - 輔色2 2 8 4 3 7 6 3" xfId="23373"/>
    <cellStyle name="20% - 輔色2 2 8 4 3 7 7" xfId="14309"/>
    <cellStyle name="20% - 輔色2 2 8 4 3 7 7 2" xfId="26385"/>
    <cellStyle name="20% - 輔色2 2 8 4 3 7 8" xfId="20361"/>
    <cellStyle name="20% - 輔色2 2 8 4 3 8" xfId="5158"/>
    <cellStyle name="20% - 輔色2 2 8 4 3 8 2" xfId="12442"/>
    <cellStyle name="20% - 輔色2 2 8 4 3 8 2 2" xfId="18466"/>
    <cellStyle name="20% - 輔色2 2 8 4 3 8 2 2 2" xfId="30542"/>
    <cellStyle name="20% - 輔色2 2 8 4 3 8 2 3" xfId="24518"/>
    <cellStyle name="20% - 輔色2 2 8 4 3 8 3" xfId="15454"/>
    <cellStyle name="20% - 輔色2 2 8 4 3 8 3 2" xfId="27530"/>
    <cellStyle name="20% - 輔色2 2 8 4 3 8 4" xfId="21506"/>
    <cellStyle name="20% - 輔色2 2 8 4 3 9" xfId="10508"/>
    <cellStyle name="20% - 輔色2 2 8 4 4" xfId="919"/>
    <cellStyle name="20% - 輔色2 2 8 4 4 2" xfId="2055"/>
    <cellStyle name="20% - 輔色2 2 8 4 4 2 2" xfId="4835"/>
    <cellStyle name="20% - 輔色2 2 8 4 4 2 3" xfId="5957"/>
    <cellStyle name="20% - 輔色2 2 8 4 4 2 3 2" xfId="13241"/>
    <cellStyle name="20% - 輔色2 2 8 4 4 2 3 2 2" xfId="19265"/>
    <cellStyle name="20% - 輔色2 2 8 4 4 2 3 2 2 2" xfId="31341"/>
    <cellStyle name="20% - 輔色2 2 8 4 4 2 3 2 3" xfId="25317"/>
    <cellStyle name="20% - 輔色2 2 8 4 4 2 3 3" xfId="16253"/>
    <cellStyle name="20% - 輔色2 2 8 4 4 2 3 3 2" xfId="28329"/>
    <cellStyle name="20% - 輔色2 2 8 4 4 2 3 4" xfId="22305"/>
    <cellStyle name="20% - 輔色2 2 8 4 4 2 4" xfId="9319"/>
    <cellStyle name="20% - 輔色2 2 8 4 4 2 5" xfId="10519"/>
    <cellStyle name="20% - 輔色2 2 8 4 4 2 6" xfId="11741"/>
    <cellStyle name="20% - 輔色2 2 8 4 4 2 6 2" xfId="17765"/>
    <cellStyle name="20% - 輔色2 2 8 4 4 2 6 2 2" xfId="29841"/>
    <cellStyle name="20% - 輔色2 2 8 4 4 2 6 3" xfId="23817"/>
    <cellStyle name="20% - 輔色2 2 8 4 4 2 7" xfId="14753"/>
    <cellStyle name="20% - 輔色2 2 8 4 4 2 7 2" xfId="26829"/>
    <cellStyle name="20% - 輔色2 2 8 4 4 2 8" xfId="20805"/>
    <cellStyle name="20% - 輔色2 2 8 4 4 3" xfId="4834"/>
    <cellStyle name="20% - 輔色2 2 8 4 4 4" xfId="5308"/>
    <cellStyle name="20% - 輔色2 2 8 4 4 4 2" xfId="12592"/>
    <cellStyle name="20% - 輔色2 2 8 4 4 4 2 2" xfId="18616"/>
    <cellStyle name="20% - 輔色2 2 8 4 4 4 2 2 2" xfId="30692"/>
    <cellStyle name="20% - 輔色2 2 8 4 4 4 2 3" xfId="24668"/>
    <cellStyle name="20% - 輔色2 2 8 4 4 4 3" xfId="15604"/>
    <cellStyle name="20% - 輔色2 2 8 4 4 4 3 2" xfId="27680"/>
    <cellStyle name="20% - 輔色2 2 8 4 4 4 4" xfId="21656"/>
    <cellStyle name="20% - 輔色2 2 8 4 4 5" xfId="9318"/>
    <cellStyle name="20% - 輔色2 2 8 4 4 6" xfId="10518"/>
    <cellStyle name="20% - 輔色2 2 8 4 4 7" xfId="11092"/>
    <cellStyle name="20% - 輔色2 2 8 4 4 7 2" xfId="17116"/>
    <cellStyle name="20% - 輔色2 2 8 4 4 7 2 2" xfId="29192"/>
    <cellStyle name="20% - 輔色2 2 8 4 4 7 3" xfId="23168"/>
    <cellStyle name="20% - 輔色2 2 8 4 4 8" xfId="14104"/>
    <cellStyle name="20% - 輔色2 2 8 4 4 8 2" xfId="26180"/>
    <cellStyle name="20% - 輔色2 2 8 4 4 9" xfId="20156"/>
    <cellStyle name="20% - 輔色2 2 8 4 5" xfId="2447"/>
    <cellStyle name="20% - 輔色2 2 8 4 5 2" xfId="4836"/>
    <cellStyle name="20% - 輔色2 2 8 4 5 3" xfId="6349"/>
    <cellStyle name="20% - 輔色2 2 8 4 5 3 2" xfId="13633"/>
    <cellStyle name="20% - 輔色2 2 8 4 5 3 2 2" xfId="19657"/>
    <cellStyle name="20% - 輔色2 2 8 4 5 3 2 2 2" xfId="31733"/>
    <cellStyle name="20% - 輔色2 2 8 4 5 3 2 3" xfId="25709"/>
    <cellStyle name="20% - 輔色2 2 8 4 5 3 3" xfId="16645"/>
    <cellStyle name="20% - 輔色2 2 8 4 5 3 3 2" xfId="28721"/>
    <cellStyle name="20% - 輔色2 2 8 4 5 3 4" xfId="22697"/>
    <cellStyle name="20% - 輔色2 2 8 4 5 4" xfId="9320"/>
    <cellStyle name="20% - 輔色2 2 8 4 5 5" xfId="10520"/>
    <cellStyle name="20% - 輔色2 2 8 4 5 6" xfId="12133"/>
    <cellStyle name="20% - 輔色2 2 8 4 5 6 2" xfId="18157"/>
    <cellStyle name="20% - 輔色2 2 8 4 5 6 2 2" xfId="30233"/>
    <cellStyle name="20% - 輔色2 2 8 4 5 6 3" xfId="24209"/>
    <cellStyle name="20% - 輔色2 2 8 4 5 7" xfId="15145"/>
    <cellStyle name="20% - 輔色2 2 8 4 5 7 2" xfId="27221"/>
    <cellStyle name="20% - 輔色2 2 8 4 5 8" xfId="21197"/>
    <cellStyle name="20% - 輔色2 2 8 4 6" xfId="2949"/>
    <cellStyle name="20% - 輔色2 2 8 4 6 2" xfId="4837"/>
    <cellStyle name="20% - 輔色2 2 8 4 6 3" xfId="10521"/>
    <cellStyle name="20% - 輔色2 2 8 4 7" xfId="3076"/>
    <cellStyle name="20% - 輔色2 2 8 4 7 2" xfId="4838"/>
    <cellStyle name="20% - 輔色2 2 8 4 7 3" xfId="10522"/>
    <cellStyle name="20% - 輔色2 2 8 4 8" xfId="1760"/>
    <cellStyle name="20% - 輔色2 2 8 4 8 2" xfId="4839"/>
    <cellStyle name="20% - 輔色2 2 8 4 8 3" xfId="5663"/>
    <cellStyle name="20% - 輔色2 2 8 4 8 3 2" xfId="12947"/>
    <cellStyle name="20% - 輔色2 2 8 4 8 3 2 2" xfId="18971"/>
    <cellStyle name="20% - 輔色2 2 8 4 8 3 2 2 2" xfId="31047"/>
    <cellStyle name="20% - 輔色2 2 8 4 8 3 2 3" xfId="25023"/>
    <cellStyle name="20% - 輔色2 2 8 4 8 3 3" xfId="15959"/>
    <cellStyle name="20% - 輔色2 2 8 4 8 3 3 2" xfId="28035"/>
    <cellStyle name="20% - 輔色2 2 8 4 8 3 4" xfId="22011"/>
    <cellStyle name="20% - 輔色2 2 8 4 8 4" xfId="9323"/>
    <cellStyle name="20% - 輔色2 2 8 4 8 5" xfId="10523"/>
    <cellStyle name="20% - 輔色2 2 8 4 8 6" xfId="11447"/>
    <cellStyle name="20% - 輔色2 2 8 4 8 6 2" xfId="17471"/>
    <cellStyle name="20% - 輔色2 2 8 4 8 6 2 2" xfId="29547"/>
    <cellStyle name="20% - 輔色2 2 8 4 8 6 3" xfId="23523"/>
    <cellStyle name="20% - 輔色2 2 8 4 8 7" xfId="14459"/>
    <cellStyle name="20% - 輔色2 2 8 4 8 7 2" xfId="26535"/>
    <cellStyle name="20% - 輔色2 2 8 4 8 8" xfId="20511"/>
    <cellStyle name="20% - 輔色2 2 8 4 9" xfId="5008"/>
    <cellStyle name="20% - 輔色2 2 8 4 9 2" xfId="12292"/>
    <cellStyle name="20% - 輔色2 2 8 4 9 2 2" xfId="18316"/>
    <cellStyle name="20% - 輔色2 2 8 4 9 2 2 2" xfId="30392"/>
    <cellStyle name="20% - 輔色2 2 8 4 9 2 3" xfId="24368"/>
    <cellStyle name="20% - 輔色2 2 8 4 9 3" xfId="15304"/>
    <cellStyle name="20% - 輔色2 2 8 4 9 3 2" xfId="27380"/>
    <cellStyle name="20% - 輔色2 2 8 4 9 4" xfId="21356"/>
    <cellStyle name="20% - 輔色2 2 8 5" xfId="367"/>
    <cellStyle name="20% - 輔色2 2 8 5 10" xfId="10842"/>
    <cellStyle name="20% - 輔色2 2 8 5 10 2" xfId="16866"/>
    <cellStyle name="20% - 輔色2 2 8 5 10 2 2" xfId="28942"/>
    <cellStyle name="20% - 輔色2 2 8 5 10 3" xfId="22918"/>
    <cellStyle name="20% - 輔色2 2 8 5 11" xfId="13854"/>
    <cellStyle name="20% - 輔色2 2 8 5 11 2" xfId="25930"/>
    <cellStyle name="20% - 輔色2 2 8 5 12" xfId="19906"/>
    <cellStyle name="20% - 輔色2 2 8 5 2" xfId="679"/>
    <cellStyle name="20% - 輔色2 2 8 5 2 2" xfId="1536"/>
    <cellStyle name="20% - 輔色2 2 8 5 2 2 2" xfId="10526"/>
    <cellStyle name="20% - 輔色2 2 8 5 2 3" xfId="10525"/>
    <cellStyle name="20% - 輔色2 2 8 5 3" xfId="969"/>
    <cellStyle name="20% - 輔色2 2 8 5 3 2" xfId="2168"/>
    <cellStyle name="20% - 輔色2 2 8 5 3 2 2" xfId="4841"/>
    <cellStyle name="20% - 輔色2 2 8 5 3 2 3" xfId="6070"/>
    <cellStyle name="20% - 輔色2 2 8 5 3 2 3 2" xfId="13354"/>
    <cellStyle name="20% - 輔色2 2 8 5 3 2 3 2 2" xfId="19378"/>
    <cellStyle name="20% - 輔色2 2 8 5 3 2 3 2 2 2" xfId="31454"/>
    <cellStyle name="20% - 輔色2 2 8 5 3 2 3 2 3" xfId="25430"/>
    <cellStyle name="20% - 輔色2 2 8 5 3 2 3 3" xfId="16366"/>
    <cellStyle name="20% - 輔色2 2 8 5 3 2 3 3 2" xfId="28442"/>
    <cellStyle name="20% - 輔色2 2 8 5 3 2 3 4" xfId="22418"/>
    <cellStyle name="20% - 輔色2 2 8 5 3 2 4" xfId="9328"/>
    <cellStyle name="20% - 輔色2 2 8 5 3 2 5" xfId="10528"/>
    <cellStyle name="20% - 輔色2 2 8 5 3 2 6" xfId="11854"/>
    <cellStyle name="20% - 輔色2 2 8 5 3 2 6 2" xfId="17878"/>
    <cellStyle name="20% - 輔色2 2 8 5 3 2 6 2 2" xfId="29954"/>
    <cellStyle name="20% - 輔色2 2 8 5 3 2 6 3" xfId="23930"/>
    <cellStyle name="20% - 輔色2 2 8 5 3 2 7" xfId="14866"/>
    <cellStyle name="20% - 輔色2 2 8 5 3 2 7 2" xfId="26942"/>
    <cellStyle name="20% - 輔色2 2 8 5 3 2 8" xfId="20918"/>
    <cellStyle name="20% - 輔色2 2 8 5 3 3" xfId="4840"/>
    <cellStyle name="20% - 輔色2 2 8 5 3 4" xfId="5358"/>
    <cellStyle name="20% - 輔色2 2 8 5 3 4 2" xfId="12642"/>
    <cellStyle name="20% - 輔色2 2 8 5 3 4 2 2" xfId="18666"/>
    <cellStyle name="20% - 輔色2 2 8 5 3 4 2 2 2" xfId="30742"/>
    <cellStyle name="20% - 輔色2 2 8 5 3 4 2 3" xfId="24718"/>
    <cellStyle name="20% - 輔色2 2 8 5 3 4 3" xfId="15654"/>
    <cellStyle name="20% - 輔色2 2 8 5 3 4 3 2" xfId="27730"/>
    <cellStyle name="20% - 輔色2 2 8 5 3 4 4" xfId="21706"/>
    <cellStyle name="20% - 輔色2 2 8 5 3 5" xfId="9327"/>
    <cellStyle name="20% - 輔色2 2 8 5 3 6" xfId="10527"/>
    <cellStyle name="20% - 輔色2 2 8 5 3 7" xfId="11142"/>
    <cellStyle name="20% - 輔色2 2 8 5 3 7 2" xfId="17166"/>
    <cellStyle name="20% - 輔色2 2 8 5 3 7 2 2" xfId="29242"/>
    <cellStyle name="20% - 輔色2 2 8 5 3 7 3" xfId="23218"/>
    <cellStyle name="20% - 輔色2 2 8 5 3 8" xfId="14154"/>
    <cellStyle name="20% - 輔色2 2 8 5 3 8 2" xfId="26230"/>
    <cellStyle name="20% - 輔色2 2 8 5 3 9" xfId="20206"/>
    <cellStyle name="20% - 輔色2 2 8 5 4" xfId="1535"/>
    <cellStyle name="20% - 輔色2 2 8 5 4 2" xfId="1965"/>
    <cellStyle name="20% - 輔色2 2 8 5 4 2 2" xfId="4842"/>
    <cellStyle name="20% - 輔色2 2 8 5 4 2 3" xfId="5867"/>
    <cellStyle name="20% - 輔色2 2 8 5 4 2 3 2" xfId="13151"/>
    <cellStyle name="20% - 輔色2 2 8 5 4 2 3 2 2" xfId="19175"/>
    <cellStyle name="20% - 輔色2 2 8 5 4 2 3 2 2 2" xfId="31251"/>
    <cellStyle name="20% - 輔色2 2 8 5 4 2 3 2 3" xfId="25227"/>
    <cellStyle name="20% - 輔色2 2 8 5 4 2 3 3" xfId="16163"/>
    <cellStyle name="20% - 輔色2 2 8 5 4 2 3 3 2" xfId="28239"/>
    <cellStyle name="20% - 輔色2 2 8 5 4 2 3 4" xfId="22215"/>
    <cellStyle name="20% - 輔色2 2 8 5 4 2 4" xfId="9330"/>
    <cellStyle name="20% - 輔色2 2 8 5 4 2 5" xfId="10530"/>
    <cellStyle name="20% - 輔色2 2 8 5 4 2 6" xfId="11651"/>
    <cellStyle name="20% - 輔色2 2 8 5 4 2 6 2" xfId="17675"/>
    <cellStyle name="20% - 輔色2 2 8 5 4 2 6 2 2" xfId="29751"/>
    <cellStyle name="20% - 輔色2 2 8 5 4 2 6 3" xfId="23727"/>
    <cellStyle name="20% - 輔色2 2 8 5 4 2 7" xfId="14663"/>
    <cellStyle name="20% - 輔色2 2 8 5 4 2 7 2" xfId="26739"/>
    <cellStyle name="20% - 輔色2 2 8 5 4 2 8" xfId="20715"/>
    <cellStyle name="20% - 輔色2 2 8 5 4 3" xfId="10529"/>
    <cellStyle name="20% - 輔色2 2 8 5 5" xfId="2953"/>
    <cellStyle name="20% - 輔色2 2 8 5 5 2" xfId="4843"/>
    <cellStyle name="20% - 輔色2 2 8 5 5 3" xfId="10531"/>
    <cellStyle name="20% - 輔色2 2 8 5 6" xfId="3078"/>
    <cellStyle name="20% - 輔色2 2 8 5 6 2" xfId="4844"/>
    <cellStyle name="20% - 輔色2 2 8 5 6 3" xfId="10532"/>
    <cellStyle name="20% - 輔色2 2 8 5 7" xfId="1710"/>
    <cellStyle name="20% - 輔色2 2 8 5 7 2" xfId="4845"/>
    <cellStyle name="20% - 輔色2 2 8 5 7 3" xfId="5613"/>
    <cellStyle name="20% - 輔色2 2 8 5 7 3 2" xfId="12897"/>
    <cellStyle name="20% - 輔色2 2 8 5 7 3 2 2" xfId="18921"/>
    <cellStyle name="20% - 輔色2 2 8 5 7 3 2 2 2" xfId="30997"/>
    <cellStyle name="20% - 輔色2 2 8 5 7 3 2 3" xfId="24973"/>
    <cellStyle name="20% - 輔色2 2 8 5 7 3 3" xfId="15909"/>
    <cellStyle name="20% - 輔色2 2 8 5 7 3 3 2" xfId="27985"/>
    <cellStyle name="20% - 輔色2 2 8 5 7 3 4" xfId="21961"/>
    <cellStyle name="20% - 輔色2 2 8 5 7 4" xfId="9333"/>
    <cellStyle name="20% - 輔色2 2 8 5 7 5" xfId="10533"/>
    <cellStyle name="20% - 輔色2 2 8 5 7 6" xfId="11397"/>
    <cellStyle name="20% - 輔色2 2 8 5 7 6 2" xfId="17421"/>
    <cellStyle name="20% - 輔色2 2 8 5 7 6 2 2" xfId="29497"/>
    <cellStyle name="20% - 輔色2 2 8 5 7 6 3" xfId="23473"/>
    <cellStyle name="20% - 輔色2 2 8 5 7 7" xfId="14409"/>
    <cellStyle name="20% - 輔色2 2 8 5 7 7 2" xfId="26485"/>
    <cellStyle name="20% - 輔色2 2 8 5 7 8" xfId="20461"/>
    <cellStyle name="20% - 輔色2 2 8 5 8" xfId="5058"/>
    <cellStyle name="20% - 輔色2 2 8 5 8 2" xfId="12342"/>
    <cellStyle name="20% - 輔色2 2 8 5 8 2 2" xfId="18366"/>
    <cellStyle name="20% - 輔色2 2 8 5 8 2 2 2" xfId="30442"/>
    <cellStyle name="20% - 輔色2 2 8 5 8 2 3" xfId="24418"/>
    <cellStyle name="20% - 輔色2 2 8 5 8 3" xfId="15354"/>
    <cellStyle name="20% - 輔色2 2 8 5 8 3 2" xfId="27430"/>
    <cellStyle name="20% - 輔色2 2 8 5 8 4" xfId="21406"/>
    <cellStyle name="20% - 輔色2 2 8 5 9" xfId="10524"/>
    <cellStyle name="20% - 輔色2 2 8 6" xfId="790"/>
    <cellStyle name="20% - 輔色2 2 8 6 2" xfId="1537"/>
    <cellStyle name="20% - 輔色2 2 8 6 2 2" xfId="10535"/>
    <cellStyle name="20% - 輔色2 2 8 6 3" xfId="10534"/>
    <cellStyle name="20% - 輔色2 2 8 7" xfId="819"/>
    <cellStyle name="20% - 輔色2 2 8 7 2" xfId="1910"/>
    <cellStyle name="20% - 輔色2 2 8 7 2 2" xfId="4847"/>
    <cellStyle name="20% - 輔色2 2 8 7 2 3" xfId="5812"/>
    <cellStyle name="20% - 輔色2 2 8 7 2 3 2" xfId="13096"/>
    <cellStyle name="20% - 輔色2 2 8 7 2 3 2 2" xfId="19120"/>
    <cellStyle name="20% - 輔色2 2 8 7 2 3 2 2 2" xfId="31196"/>
    <cellStyle name="20% - 輔色2 2 8 7 2 3 2 3" xfId="25172"/>
    <cellStyle name="20% - 輔色2 2 8 7 2 3 3" xfId="16108"/>
    <cellStyle name="20% - 輔色2 2 8 7 2 3 3 2" xfId="28184"/>
    <cellStyle name="20% - 輔色2 2 8 7 2 3 4" xfId="22160"/>
    <cellStyle name="20% - 輔色2 2 8 7 2 4" xfId="9337"/>
    <cellStyle name="20% - 輔色2 2 8 7 2 5" xfId="10537"/>
    <cellStyle name="20% - 輔色2 2 8 7 2 6" xfId="11596"/>
    <cellStyle name="20% - 輔色2 2 8 7 2 6 2" xfId="17620"/>
    <cellStyle name="20% - 輔色2 2 8 7 2 6 2 2" xfId="29696"/>
    <cellStyle name="20% - 輔色2 2 8 7 2 6 3" xfId="23672"/>
    <cellStyle name="20% - 輔色2 2 8 7 2 7" xfId="14608"/>
    <cellStyle name="20% - 輔色2 2 8 7 2 7 2" xfId="26684"/>
    <cellStyle name="20% - 輔色2 2 8 7 2 8" xfId="20660"/>
    <cellStyle name="20% - 輔色2 2 8 7 3" xfId="4846"/>
    <cellStyle name="20% - 輔色2 2 8 7 4" xfId="5208"/>
    <cellStyle name="20% - 輔色2 2 8 7 4 2" xfId="12492"/>
    <cellStyle name="20% - 輔色2 2 8 7 4 2 2" xfId="18516"/>
    <cellStyle name="20% - 輔色2 2 8 7 4 2 2 2" xfId="30592"/>
    <cellStyle name="20% - 輔色2 2 8 7 4 2 3" xfId="24568"/>
    <cellStyle name="20% - 輔色2 2 8 7 4 3" xfId="15504"/>
    <cellStyle name="20% - 輔色2 2 8 7 4 3 2" xfId="27580"/>
    <cellStyle name="20% - 輔色2 2 8 7 4 4" xfId="21556"/>
    <cellStyle name="20% - 輔色2 2 8 7 5" xfId="9336"/>
    <cellStyle name="20% - 輔色2 2 8 7 6" xfId="10536"/>
    <cellStyle name="20% - 輔色2 2 8 7 7" xfId="10992"/>
    <cellStyle name="20% - 輔色2 2 8 7 7 2" xfId="17016"/>
    <cellStyle name="20% - 輔色2 2 8 7 7 2 2" xfId="29092"/>
    <cellStyle name="20% - 輔色2 2 8 7 7 3" xfId="23068"/>
    <cellStyle name="20% - 輔色2 2 8 7 8" xfId="14004"/>
    <cellStyle name="20% - 輔色2 2 8 7 8 2" xfId="26080"/>
    <cellStyle name="20% - 輔色2 2 8 7 9" xfId="20056"/>
    <cellStyle name="20% - 輔色2 2 8 8" xfId="2141"/>
    <cellStyle name="20% - 輔色2 2 8 8 2" xfId="4848"/>
    <cellStyle name="20% - 輔色2 2 8 8 3" xfId="6043"/>
    <cellStyle name="20% - 輔色2 2 8 8 3 2" xfId="13327"/>
    <cellStyle name="20% - 輔色2 2 8 8 3 2 2" xfId="19351"/>
    <cellStyle name="20% - 輔色2 2 8 8 3 2 2 2" xfId="31427"/>
    <cellStyle name="20% - 輔色2 2 8 8 3 2 3" xfId="25403"/>
    <cellStyle name="20% - 輔色2 2 8 8 3 3" xfId="16339"/>
    <cellStyle name="20% - 輔色2 2 8 8 3 3 2" xfId="28415"/>
    <cellStyle name="20% - 輔色2 2 8 8 3 4" xfId="22391"/>
    <cellStyle name="20% - 輔色2 2 8 8 4" xfId="9338"/>
    <cellStyle name="20% - 輔色2 2 8 8 5" xfId="10538"/>
    <cellStyle name="20% - 輔色2 2 8 8 6" xfId="11827"/>
    <cellStyle name="20% - 輔色2 2 8 8 6 2" xfId="17851"/>
    <cellStyle name="20% - 輔色2 2 8 8 6 2 2" xfId="29927"/>
    <cellStyle name="20% - 輔色2 2 8 8 6 3" xfId="23903"/>
    <cellStyle name="20% - 輔色2 2 8 8 7" xfId="14839"/>
    <cellStyle name="20% - 輔色2 2 8 8 7 2" xfId="26915"/>
    <cellStyle name="20% - 輔色2 2 8 8 8" xfId="20891"/>
    <cellStyle name="20% - 輔色2 2 8 9" xfId="2945"/>
    <cellStyle name="20% - 輔色2 2 8 9 2" xfId="4849"/>
    <cellStyle name="20% - 輔色2 2 8 9 3" xfId="10539"/>
    <cellStyle name="20% - 輔色2 2 9" xfId="48"/>
    <cellStyle name="20% - 輔色2 2 9 10" xfId="3079"/>
    <cellStyle name="20% - 輔色2 2 9 10 2" xfId="4850"/>
    <cellStyle name="20% - 輔色2 2 9 10 3" xfId="10541"/>
    <cellStyle name="20% - 輔色2 2 9 11" xfId="1867"/>
    <cellStyle name="20% - 輔色2 2 9 11 2" xfId="4851"/>
    <cellStyle name="20% - 輔色2 2 9 11 3" xfId="5770"/>
    <cellStyle name="20% - 輔色2 2 9 11 3 2" xfId="13054"/>
    <cellStyle name="20% - 輔色2 2 9 11 3 2 2" xfId="19078"/>
    <cellStyle name="20% - 輔色2 2 9 11 3 2 2 2" xfId="31154"/>
    <cellStyle name="20% - 輔色2 2 9 11 3 2 3" xfId="25130"/>
    <cellStyle name="20% - 輔色2 2 9 11 3 3" xfId="16066"/>
    <cellStyle name="20% - 輔色2 2 9 11 3 3 2" xfId="28142"/>
    <cellStyle name="20% - 輔色2 2 9 11 3 4" xfId="22118"/>
    <cellStyle name="20% - 輔色2 2 9 11 4" xfId="9342"/>
    <cellStyle name="20% - 輔色2 2 9 11 5" xfId="10542"/>
    <cellStyle name="20% - 輔色2 2 9 11 6" xfId="11554"/>
    <cellStyle name="20% - 輔色2 2 9 11 6 2" xfId="17578"/>
    <cellStyle name="20% - 輔色2 2 9 11 6 2 2" xfId="29654"/>
    <cellStyle name="20% - 輔色2 2 9 11 6 3" xfId="23630"/>
    <cellStyle name="20% - 輔色2 2 9 11 7" xfId="14566"/>
    <cellStyle name="20% - 輔色2 2 9 11 7 2" xfId="26642"/>
    <cellStyle name="20% - 輔色2 2 9 11 8" xfId="20618"/>
    <cellStyle name="20% - 輔色2 2 9 12" xfId="4901"/>
    <cellStyle name="20% - 輔色2 2 9 12 2" xfId="12185"/>
    <cellStyle name="20% - 輔色2 2 9 12 2 2" xfId="18209"/>
    <cellStyle name="20% - 輔色2 2 9 12 2 2 2" xfId="30285"/>
    <cellStyle name="20% - 輔色2 2 9 12 2 3" xfId="24261"/>
    <cellStyle name="20% - 輔色2 2 9 12 3" xfId="15197"/>
    <cellStyle name="20% - 輔色2 2 9 12 3 2" xfId="27273"/>
    <cellStyle name="20% - 輔色2 2 9 12 4" xfId="21249"/>
    <cellStyle name="20% - 輔色2 2 9 13" xfId="10540"/>
    <cellStyle name="20% - 輔色2 2 9 14" xfId="10670"/>
    <cellStyle name="20% - 輔色2 2 9 14 2" xfId="16703"/>
    <cellStyle name="20% - 輔色2 2 9 14 2 2" xfId="28779"/>
    <cellStyle name="20% - 輔色2 2 9 14 3" xfId="22755"/>
    <cellStyle name="20% - 輔色2 2 9 15" xfId="13697"/>
    <cellStyle name="20% - 輔色2 2 9 15 2" xfId="25773"/>
    <cellStyle name="20% - 輔色2 2 9 16" xfId="19749"/>
    <cellStyle name="20% - 輔色2 2 9 2" xfId="149"/>
    <cellStyle name="20% - 輔色2 2 9 2 2" xfId="10543"/>
    <cellStyle name="20% - 輔色2 2 9 3" xfId="142"/>
    <cellStyle name="20% - 輔色2 2 9 3 10" xfId="10544"/>
    <cellStyle name="20% - 輔色2 2 9 3 11" xfId="10725"/>
    <cellStyle name="20% - 輔色2 2 9 3 11 2" xfId="16749"/>
    <cellStyle name="20% - 輔色2 2 9 3 11 2 2" xfId="28825"/>
    <cellStyle name="20% - 輔色2 2 9 3 11 3" xfId="22801"/>
    <cellStyle name="20% - 輔色2 2 9 3 12" xfId="13737"/>
    <cellStyle name="20% - 輔色2 2 9 3 12 2" xfId="25813"/>
    <cellStyle name="20% - 輔色2 2 9 3 13" xfId="19789"/>
    <cellStyle name="20% - 輔色2 2 9 3 2" xfId="342"/>
    <cellStyle name="20% - 輔色2 2 9 3 2 2" xfId="685"/>
    <cellStyle name="20% - 輔色2 2 9 3 2 2 2" xfId="1538"/>
    <cellStyle name="20% - 輔色2 2 9 3 2 2 2 2" xfId="10547"/>
    <cellStyle name="20% - 輔色2 2 9 3 2 2 3" xfId="10546"/>
    <cellStyle name="20% - 輔色2 2 9 3 2 3" xfId="10545"/>
    <cellStyle name="20% - 輔色2 2 9 3 3" xfId="400"/>
    <cellStyle name="20% - 輔色2 2 9 3 3 10" xfId="10875"/>
    <cellStyle name="20% - 輔色2 2 9 3 3 10 2" xfId="16899"/>
    <cellStyle name="20% - 輔色2 2 9 3 3 10 2 2" xfId="28975"/>
    <cellStyle name="20% - 輔色2 2 9 3 3 10 3" xfId="22951"/>
    <cellStyle name="20% - 輔色2 2 9 3 3 11" xfId="13887"/>
    <cellStyle name="20% - 輔色2 2 9 3 3 11 2" xfId="25963"/>
    <cellStyle name="20% - 輔色2 2 9 3 3 12" xfId="19939"/>
    <cellStyle name="20% - 輔色2 2 9 3 3 2" xfId="794"/>
    <cellStyle name="20% - 輔色2 2 9 3 3 2 2" xfId="1540"/>
    <cellStyle name="20% - 輔色2 2 9 3 3 2 2 2" xfId="10550"/>
    <cellStyle name="20% - 輔色2 2 9 3 3 2 3" xfId="10549"/>
    <cellStyle name="20% - 輔色2 2 9 3 3 3" xfId="1002"/>
    <cellStyle name="20% - 輔色2 2 9 3 3 3 2" xfId="2201"/>
    <cellStyle name="20% - 輔色2 2 9 3 3 3 2 2" xfId="4853"/>
    <cellStyle name="20% - 輔色2 2 9 3 3 3 2 3" xfId="6103"/>
    <cellStyle name="20% - 輔色2 2 9 3 3 3 2 3 2" xfId="13387"/>
    <cellStyle name="20% - 輔色2 2 9 3 3 3 2 3 2 2" xfId="19411"/>
    <cellStyle name="20% - 輔色2 2 9 3 3 3 2 3 2 2 2" xfId="31487"/>
    <cellStyle name="20% - 輔色2 2 9 3 3 3 2 3 2 3" xfId="25463"/>
    <cellStyle name="20% - 輔色2 2 9 3 3 3 2 3 3" xfId="16399"/>
    <cellStyle name="20% - 輔色2 2 9 3 3 3 2 3 3 2" xfId="28475"/>
    <cellStyle name="20% - 輔色2 2 9 3 3 3 2 3 4" xfId="22451"/>
    <cellStyle name="20% - 輔色2 2 9 3 3 3 2 4" xfId="9352"/>
    <cellStyle name="20% - 輔色2 2 9 3 3 3 2 5" xfId="10552"/>
    <cellStyle name="20% - 輔色2 2 9 3 3 3 2 6" xfId="11887"/>
    <cellStyle name="20% - 輔色2 2 9 3 3 3 2 6 2" xfId="17911"/>
    <cellStyle name="20% - 輔色2 2 9 3 3 3 2 6 2 2" xfId="29987"/>
    <cellStyle name="20% - 輔色2 2 9 3 3 3 2 6 3" xfId="23963"/>
    <cellStyle name="20% - 輔色2 2 9 3 3 3 2 7" xfId="14899"/>
    <cellStyle name="20% - 輔色2 2 9 3 3 3 2 7 2" xfId="26975"/>
    <cellStyle name="20% - 輔色2 2 9 3 3 3 2 8" xfId="20951"/>
    <cellStyle name="20% - 輔色2 2 9 3 3 3 3" xfId="4852"/>
    <cellStyle name="20% - 輔色2 2 9 3 3 3 4" xfId="5391"/>
    <cellStyle name="20% - 輔色2 2 9 3 3 3 4 2" xfId="12675"/>
    <cellStyle name="20% - 輔色2 2 9 3 3 3 4 2 2" xfId="18699"/>
    <cellStyle name="20% - 輔色2 2 9 3 3 3 4 2 2 2" xfId="30775"/>
    <cellStyle name="20% - 輔色2 2 9 3 3 3 4 2 3" xfId="24751"/>
    <cellStyle name="20% - 輔色2 2 9 3 3 3 4 3" xfId="15687"/>
    <cellStyle name="20% - 輔色2 2 9 3 3 3 4 3 2" xfId="27763"/>
    <cellStyle name="20% - 輔色2 2 9 3 3 3 4 4" xfId="21739"/>
    <cellStyle name="20% - 輔色2 2 9 3 3 3 5" xfId="9351"/>
    <cellStyle name="20% - 輔色2 2 9 3 3 3 6" xfId="10551"/>
    <cellStyle name="20% - 輔色2 2 9 3 3 3 7" xfId="11175"/>
    <cellStyle name="20% - 輔色2 2 9 3 3 3 7 2" xfId="17199"/>
    <cellStyle name="20% - 輔色2 2 9 3 3 3 7 2 2" xfId="29275"/>
    <cellStyle name="20% - 輔色2 2 9 3 3 3 7 3" xfId="23251"/>
    <cellStyle name="20% - 輔色2 2 9 3 3 3 8" xfId="14187"/>
    <cellStyle name="20% - 輔色2 2 9 3 3 3 8 2" xfId="26263"/>
    <cellStyle name="20% - 輔色2 2 9 3 3 3 9" xfId="20239"/>
    <cellStyle name="20% - 輔色2 2 9 3 3 4" xfId="1539"/>
    <cellStyle name="20% - 輔色2 2 9 3 3 4 2" xfId="2391"/>
    <cellStyle name="20% - 輔色2 2 9 3 3 4 2 2" xfId="4854"/>
    <cellStyle name="20% - 輔色2 2 9 3 3 4 2 3" xfId="6293"/>
    <cellStyle name="20% - 輔色2 2 9 3 3 4 2 3 2" xfId="13577"/>
    <cellStyle name="20% - 輔色2 2 9 3 3 4 2 3 2 2" xfId="19601"/>
    <cellStyle name="20% - 輔色2 2 9 3 3 4 2 3 2 2 2" xfId="31677"/>
    <cellStyle name="20% - 輔色2 2 9 3 3 4 2 3 2 3" xfId="25653"/>
    <cellStyle name="20% - 輔色2 2 9 3 3 4 2 3 3" xfId="16589"/>
    <cellStyle name="20% - 輔色2 2 9 3 3 4 2 3 3 2" xfId="28665"/>
    <cellStyle name="20% - 輔色2 2 9 3 3 4 2 3 4" xfId="22641"/>
    <cellStyle name="20% - 輔色2 2 9 3 3 4 2 4" xfId="9354"/>
    <cellStyle name="20% - 輔色2 2 9 3 3 4 2 5" xfId="10554"/>
    <cellStyle name="20% - 輔色2 2 9 3 3 4 2 6" xfId="12077"/>
    <cellStyle name="20% - 輔色2 2 9 3 3 4 2 6 2" xfId="18101"/>
    <cellStyle name="20% - 輔色2 2 9 3 3 4 2 6 2 2" xfId="30177"/>
    <cellStyle name="20% - 輔色2 2 9 3 3 4 2 6 3" xfId="24153"/>
    <cellStyle name="20% - 輔色2 2 9 3 3 4 2 7" xfId="15089"/>
    <cellStyle name="20% - 輔色2 2 9 3 3 4 2 7 2" xfId="27165"/>
    <cellStyle name="20% - 輔色2 2 9 3 3 4 2 8" xfId="21141"/>
    <cellStyle name="20% - 輔色2 2 9 3 3 4 3" xfId="10553"/>
    <cellStyle name="20% - 輔色2 2 9 3 3 5" xfId="2958"/>
    <cellStyle name="20% - 輔色2 2 9 3 3 5 2" xfId="4855"/>
    <cellStyle name="20% - 輔色2 2 9 3 3 5 3" xfId="10555"/>
    <cellStyle name="20% - 輔色2 2 9 3 3 6" xfId="3081"/>
    <cellStyle name="20% - 輔色2 2 9 3 3 6 2" xfId="4856"/>
    <cellStyle name="20% - 輔色2 2 9 3 3 6 3" xfId="10556"/>
    <cellStyle name="20% - 輔色2 2 9 3 3 7" xfId="1677"/>
    <cellStyle name="20% - 輔色2 2 9 3 3 7 2" xfId="4857"/>
    <cellStyle name="20% - 輔色2 2 9 3 3 7 3" xfId="5580"/>
    <cellStyle name="20% - 輔色2 2 9 3 3 7 3 2" xfId="12864"/>
    <cellStyle name="20% - 輔色2 2 9 3 3 7 3 2 2" xfId="18888"/>
    <cellStyle name="20% - 輔色2 2 9 3 3 7 3 2 2 2" xfId="30964"/>
    <cellStyle name="20% - 輔色2 2 9 3 3 7 3 2 3" xfId="24940"/>
    <cellStyle name="20% - 輔色2 2 9 3 3 7 3 3" xfId="15876"/>
    <cellStyle name="20% - 輔色2 2 9 3 3 7 3 3 2" xfId="27952"/>
    <cellStyle name="20% - 輔色2 2 9 3 3 7 3 4" xfId="21928"/>
    <cellStyle name="20% - 輔色2 2 9 3 3 7 4" xfId="9357"/>
    <cellStyle name="20% - 輔色2 2 9 3 3 7 5" xfId="10557"/>
    <cellStyle name="20% - 輔色2 2 9 3 3 7 6" xfId="11364"/>
    <cellStyle name="20% - 輔色2 2 9 3 3 7 6 2" xfId="17388"/>
    <cellStyle name="20% - 輔色2 2 9 3 3 7 6 2 2" xfId="29464"/>
    <cellStyle name="20% - 輔色2 2 9 3 3 7 6 3" xfId="23440"/>
    <cellStyle name="20% - 輔色2 2 9 3 3 7 7" xfId="14376"/>
    <cellStyle name="20% - 輔色2 2 9 3 3 7 7 2" xfId="26452"/>
    <cellStyle name="20% - 輔色2 2 9 3 3 7 8" xfId="20428"/>
    <cellStyle name="20% - 輔色2 2 9 3 3 8" xfId="5091"/>
    <cellStyle name="20% - 輔色2 2 9 3 3 8 2" xfId="12375"/>
    <cellStyle name="20% - 輔色2 2 9 3 3 8 2 2" xfId="18399"/>
    <cellStyle name="20% - 輔色2 2 9 3 3 8 2 2 2" xfId="30475"/>
    <cellStyle name="20% - 輔色2 2 9 3 3 8 2 3" xfId="24451"/>
    <cellStyle name="20% - 輔色2 2 9 3 3 8 3" xfId="15387"/>
    <cellStyle name="20% - 輔色2 2 9 3 3 8 3 2" xfId="27463"/>
    <cellStyle name="20% - 輔色2 2 9 3 3 8 4" xfId="21439"/>
    <cellStyle name="20% - 輔色2 2 9 3 3 9" xfId="10548"/>
    <cellStyle name="20% - 輔色2 2 9 3 4" xfId="852"/>
    <cellStyle name="20% - 輔色2 2 9 3 4 2" xfId="1982"/>
    <cellStyle name="20% - 輔色2 2 9 3 4 2 2" xfId="4859"/>
    <cellStyle name="20% - 輔色2 2 9 3 4 2 3" xfId="5884"/>
    <cellStyle name="20% - 輔色2 2 9 3 4 2 3 2" xfId="13168"/>
    <cellStyle name="20% - 輔色2 2 9 3 4 2 3 2 2" xfId="19192"/>
    <cellStyle name="20% - 輔色2 2 9 3 4 2 3 2 2 2" xfId="31268"/>
    <cellStyle name="20% - 輔色2 2 9 3 4 2 3 2 3" xfId="25244"/>
    <cellStyle name="20% - 輔色2 2 9 3 4 2 3 3" xfId="16180"/>
    <cellStyle name="20% - 輔色2 2 9 3 4 2 3 3 2" xfId="28256"/>
    <cellStyle name="20% - 輔色2 2 9 3 4 2 3 4" xfId="22232"/>
    <cellStyle name="20% - 輔色2 2 9 3 4 2 4" xfId="9359"/>
    <cellStyle name="20% - 輔色2 2 9 3 4 2 5" xfId="10559"/>
    <cellStyle name="20% - 輔色2 2 9 3 4 2 6" xfId="11668"/>
    <cellStyle name="20% - 輔色2 2 9 3 4 2 6 2" xfId="17692"/>
    <cellStyle name="20% - 輔色2 2 9 3 4 2 6 2 2" xfId="29768"/>
    <cellStyle name="20% - 輔色2 2 9 3 4 2 6 3" xfId="23744"/>
    <cellStyle name="20% - 輔色2 2 9 3 4 2 7" xfId="14680"/>
    <cellStyle name="20% - 輔色2 2 9 3 4 2 7 2" xfId="26756"/>
    <cellStyle name="20% - 輔色2 2 9 3 4 2 8" xfId="20732"/>
    <cellStyle name="20% - 輔色2 2 9 3 4 3" xfId="4858"/>
    <cellStyle name="20% - 輔色2 2 9 3 4 4" xfId="5241"/>
    <cellStyle name="20% - 輔色2 2 9 3 4 4 2" xfId="12525"/>
    <cellStyle name="20% - 輔色2 2 9 3 4 4 2 2" xfId="18549"/>
    <cellStyle name="20% - 輔色2 2 9 3 4 4 2 2 2" xfId="30625"/>
    <cellStyle name="20% - 輔色2 2 9 3 4 4 2 3" xfId="24601"/>
    <cellStyle name="20% - 輔色2 2 9 3 4 4 3" xfId="15537"/>
    <cellStyle name="20% - 輔色2 2 9 3 4 4 3 2" xfId="27613"/>
    <cellStyle name="20% - 輔色2 2 9 3 4 4 4" xfId="21589"/>
    <cellStyle name="20% - 輔色2 2 9 3 4 5" xfId="9358"/>
    <cellStyle name="20% - 輔色2 2 9 3 4 6" xfId="10558"/>
    <cellStyle name="20% - 輔色2 2 9 3 4 7" xfId="11025"/>
    <cellStyle name="20% - 輔色2 2 9 3 4 7 2" xfId="17049"/>
    <cellStyle name="20% - 輔色2 2 9 3 4 7 2 2" xfId="29125"/>
    <cellStyle name="20% - 輔色2 2 9 3 4 7 3" xfId="23101"/>
    <cellStyle name="20% - 輔色2 2 9 3 4 8" xfId="14037"/>
    <cellStyle name="20% - 輔色2 2 9 3 4 8 2" xfId="26113"/>
    <cellStyle name="20% - 輔色2 2 9 3 4 9" xfId="20089"/>
    <cellStyle name="20% - 輔色2 2 9 3 5" xfId="2469"/>
    <cellStyle name="20% - 輔色2 2 9 3 5 2" xfId="4860"/>
    <cellStyle name="20% - 輔色2 2 9 3 5 3" xfId="6371"/>
    <cellStyle name="20% - 輔色2 2 9 3 5 3 2" xfId="13655"/>
    <cellStyle name="20% - 輔色2 2 9 3 5 3 2 2" xfId="19679"/>
    <cellStyle name="20% - 輔色2 2 9 3 5 3 2 2 2" xfId="31755"/>
    <cellStyle name="20% - 輔色2 2 9 3 5 3 2 3" xfId="25731"/>
    <cellStyle name="20% - 輔色2 2 9 3 5 3 3" xfId="16667"/>
    <cellStyle name="20% - 輔色2 2 9 3 5 3 3 2" xfId="28743"/>
    <cellStyle name="20% - 輔色2 2 9 3 5 3 4" xfId="22719"/>
    <cellStyle name="20% - 輔色2 2 9 3 5 4" xfId="9360"/>
    <cellStyle name="20% - 輔色2 2 9 3 5 5" xfId="10560"/>
    <cellStyle name="20% - 輔色2 2 9 3 5 6" xfId="12155"/>
    <cellStyle name="20% - 輔色2 2 9 3 5 6 2" xfId="18179"/>
    <cellStyle name="20% - 輔色2 2 9 3 5 6 2 2" xfId="30255"/>
    <cellStyle name="20% - 輔色2 2 9 3 5 6 3" xfId="24231"/>
    <cellStyle name="20% - 輔色2 2 9 3 5 7" xfId="15167"/>
    <cellStyle name="20% - 輔色2 2 9 3 5 7 2" xfId="27243"/>
    <cellStyle name="20% - 輔色2 2 9 3 5 8" xfId="21219"/>
    <cellStyle name="20% - 輔色2 2 9 3 6" xfId="2956"/>
    <cellStyle name="20% - 輔色2 2 9 3 6 2" xfId="4861"/>
    <cellStyle name="20% - 輔色2 2 9 3 6 3" xfId="10561"/>
    <cellStyle name="20% - 輔色2 2 9 3 7" xfId="3080"/>
    <cellStyle name="20% - 輔色2 2 9 3 7 2" xfId="4862"/>
    <cellStyle name="20% - 輔色2 2 9 3 7 3" xfId="10562"/>
    <cellStyle name="20% - 輔色2 2 9 3 8" xfId="1827"/>
    <cellStyle name="20% - 輔色2 2 9 3 8 2" xfId="4863"/>
    <cellStyle name="20% - 輔色2 2 9 3 8 3" xfId="5730"/>
    <cellStyle name="20% - 輔色2 2 9 3 8 3 2" xfId="13014"/>
    <cellStyle name="20% - 輔色2 2 9 3 8 3 2 2" xfId="19038"/>
    <cellStyle name="20% - 輔色2 2 9 3 8 3 2 2 2" xfId="31114"/>
    <cellStyle name="20% - 輔色2 2 9 3 8 3 2 3" xfId="25090"/>
    <cellStyle name="20% - 輔色2 2 9 3 8 3 3" xfId="16026"/>
    <cellStyle name="20% - 輔色2 2 9 3 8 3 3 2" xfId="28102"/>
    <cellStyle name="20% - 輔色2 2 9 3 8 3 4" xfId="22078"/>
    <cellStyle name="20% - 輔色2 2 9 3 8 4" xfId="9363"/>
    <cellStyle name="20% - 輔色2 2 9 3 8 5" xfId="10563"/>
    <cellStyle name="20% - 輔色2 2 9 3 8 6" xfId="11514"/>
    <cellStyle name="20% - 輔色2 2 9 3 8 6 2" xfId="17538"/>
    <cellStyle name="20% - 輔色2 2 9 3 8 6 2 2" xfId="29614"/>
    <cellStyle name="20% - 輔色2 2 9 3 8 6 3" xfId="23590"/>
    <cellStyle name="20% - 輔色2 2 9 3 8 7" xfId="14526"/>
    <cellStyle name="20% - 輔色2 2 9 3 8 7 2" xfId="26602"/>
    <cellStyle name="20% - 輔色2 2 9 3 8 8" xfId="20578"/>
    <cellStyle name="20% - 輔色2 2 9 3 9" xfId="4941"/>
    <cellStyle name="20% - 輔色2 2 9 3 9 2" xfId="12225"/>
    <cellStyle name="20% - 輔色2 2 9 3 9 2 2" xfId="18249"/>
    <cellStyle name="20% - 輔色2 2 9 3 9 2 2 2" xfId="30325"/>
    <cellStyle name="20% - 輔色2 2 9 3 9 2 3" xfId="24301"/>
    <cellStyle name="20% - 輔色2 2 9 3 9 3" xfId="15237"/>
    <cellStyle name="20% - 輔色2 2 9 3 9 3 2" xfId="27313"/>
    <cellStyle name="20% - 輔色2 2 9 3 9 4" xfId="21289"/>
    <cellStyle name="20% - 輔色2 2 9 4" xfId="210"/>
    <cellStyle name="20% - 輔色2 2 9 4 10" xfId="10564"/>
    <cellStyle name="20% - 輔色2 2 9 4 11" xfId="10786"/>
    <cellStyle name="20% - 輔色2 2 9 4 11 2" xfId="16810"/>
    <cellStyle name="20% - 輔色2 2 9 4 11 2 2" xfId="28886"/>
    <cellStyle name="20% - 輔色2 2 9 4 11 3" xfId="22862"/>
    <cellStyle name="20% - 輔色2 2 9 4 12" xfId="13798"/>
    <cellStyle name="20% - 輔色2 2 9 4 12 2" xfId="25874"/>
    <cellStyle name="20% - 輔色2 2 9 4 13" xfId="19850"/>
    <cellStyle name="20% - 輔色2 2 9 4 2" xfId="343"/>
    <cellStyle name="20% - 輔色2 2 9 4 2 2" xfId="686"/>
    <cellStyle name="20% - 輔色2 2 9 4 2 2 2" xfId="1541"/>
    <cellStyle name="20% - 輔色2 2 9 4 2 2 2 2" xfId="10567"/>
    <cellStyle name="20% - 輔色2 2 9 4 2 2 3" xfId="10566"/>
    <cellStyle name="20% - 輔色2 2 9 4 2 3" xfId="10565"/>
    <cellStyle name="20% - 輔色2 2 9 4 3" xfId="461"/>
    <cellStyle name="20% - 輔色2 2 9 4 3 10" xfId="10936"/>
    <cellStyle name="20% - 輔色2 2 9 4 3 10 2" xfId="16960"/>
    <cellStyle name="20% - 輔色2 2 9 4 3 10 2 2" xfId="29036"/>
    <cellStyle name="20% - 輔色2 2 9 4 3 10 3" xfId="23012"/>
    <cellStyle name="20% - 輔色2 2 9 4 3 11" xfId="13948"/>
    <cellStyle name="20% - 輔色2 2 9 4 3 11 2" xfId="26024"/>
    <cellStyle name="20% - 輔色2 2 9 4 3 12" xfId="20000"/>
    <cellStyle name="20% - 輔色2 2 9 4 3 2" xfId="795"/>
    <cellStyle name="20% - 輔色2 2 9 4 3 2 2" xfId="1543"/>
    <cellStyle name="20% - 輔色2 2 9 4 3 2 2 2" xfId="10570"/>
    <cellStyle name="20% - 輔色2 2 9 4 3 2 3" xfId="10569"/>
    <cellStyle name="20% - 輔色2 2 9 4 3 3" xfId="1063"/>
    <cellStyle name="20% - 輔色2 2 9 4 3 3 2" xfId="2262"/>
    <cellStyle name="20% - 輔色2 2 9 4 3 3 2 2" xfId="4865"/>
    <cellStyle name="20% - 輔色2 2 9 4 3 3 2 3" xfId="6164"/>
    <cellStyle name="20% - 輔色2 2 9 4 3 3 2 3 2" xfId="13448"/>
    <cellStyle name="20% - 輔色2 2 9 4 3 3 2 3 2 2" xfId="19472"/>
    <cellStyle name="20% - 輔色2 2 9 4 3 3 2 3 2 2 2" xfId="31548"/>
    <cellStyle name="20% - 輔色2 2 9 4 3 3 2 3 2 3" xfId="25524"/>
    <cellStyle name="20% - 輔色2 2 9 4 3 3 2 3 3" xfId="16460"/>
    <cellStyle name="20% - 輔色2 2 9 4 3 3 2 3 3 2" xfId="28536"/>
    <cellStyle name="20% - 輔色2 2 9 4 3 3 2 3 4" xfId="22512"/>
    <cellStyle name="20% - 輔色2 2 9 4 3 3 2 4" xfId="9372"/>
    <cellStyle name="20% - 輔色2 2 9 4 3 3 2 5" xfId="10572"/>
    <cellStyle name="20% - 輔色2 2 9 4 3 3 2 6" xfId="11948"/>
    <cellStyle name="20% - 輔色2 2 9 4 3 3 2 6 2" xfId="17972"/>
    <cellStyle name="20% - 輔色2 2 9 4 3 3 2 6 2 2" xfId="30048"/>
    <cellStyle name="20% - 輔色2 2 9 4 3 3 2 6 3" xfId="24024"/>
    <cellStyle name="20% - 輔色2 2 9 4 3 3 2 7" xfId="14960"/>
    <cellStyle name="20% - 輔色2 2 9 4 3 3 2 7 2" xfId="27036"/>
    <cellStyle name="20% - 輔色2 2 9 4 3 3 2 8" xfId="21012"/>
    <cellStyle name="20% - 輔色2 2 9 4 3 3 3" xfId="4864"/>
    <cellStyle name="20% - 輔色2 2 9 4 3 3 4" xfId="5452"/>
    <cellStyle name="20% - 輔色2 2 9 4 3 3 4 2" xfId="12736"/>
    <cellStyle name="20% - 輔色2 2 9 4 3 3 4 2 2" xfId="18760"/>
    <cellStyle name="20% - 輔色2 2 9 4 3 3 4 2 2 2" xfId="30836"/>
    <cellStyle name="20% - 輔色2 2 9 4 3 3 4 2 3" xfId="24812"/>
    <cellStyle name="20% - 輔色2 2 9 4 3 3 4 3" xfId="15748"/>
    <cellStyle name="20% - 輔色2 2 9 4 3 3 4 3 2" xfId="27824"/>
    <cellStyle name="20% - 輔色2 2 9 4 3 3 4 4" xfId="21800"/>
    <cellStyle name="20% - 輔色2 2 9 4 3 3 5" xfId="9371"/>
    <cellStyle name="20% - 輔色2 2 9 4 3 3 6" xfId="10571"/>
    <cellStyle name="20% - 輔色2 2 9 4 3 3 7" xfId="11236"/>
    <cellStyle name="20% - 輔色2 2 9 4 3 3 7 2" xfId="17260"/>
    <cellStyle name="20% - 輔色2 2 9 4 3 3 7 2 2" xfId="29336"/>
    <cellStyle name="20% - 輔色2 2 9 4 3 3 7 3" xfId="23312"/>
    <cellStyle name="20% - 輔色2 2 9 4 3 3 8" xfId="14248"/>
    <cellStyle name="20% - 輔色2 2 9 4 3 3 8 2" xfId="26324"/>
    <cellStyle name="20% - 輔色2 2 9 4 3 3 9" xfId="20300"/>
    <cellStyle name="20% - 輔色2 2 9 4 3 4" xfId="1542"/>
    <cellStyle name="20% - 輔色2 2 9 4 3 4 2" xfId="2306"/>
    <cellStyle name="20% - 輔色2 2 9 4 3 4 2 2" xfId="4866"/>
    <cellStyle name="20% - 輔色2 2 9 4 3 4 2 3" xfId="6208"/>
    <cellStyle name="20% - 輔色2 2 9 4 3 4 2 3 2" xfId="13492"/>
    <cellStyle name="20% - 輔色2 2 9 4 3 4 2 3 2 2" xfId="19516"/>
    <cellStyle name="20% - 輔色2 2 9 4 3 4 2 3 2 2 2" xfId="31592"/>
    <cellStyle name="20% - 輔色2 2 9 4 3 4 2 3 2 3" xfId="25568"/>
    <cellStyle name="20% - 輔色2 2 9 4 3 4 2 3 3" xfId="16504"/>
    <cellStyle name="20% - 輔色2 2 9 4 3 4 2 3 3 2" xfId="28580"/>
    <cellStyle name="20% - 輔色2 2 9 4 3 4 2 3 4" xfId="22556"/>
    <cellStyle name="20% - 輔色2 2 9 4 3 4 2 4" xfId="9374"/>
    <cellStyle name="20% - 輔色2 2 9 4 3 4 2 5" xfId="10574"/>
    <cellStyle name="20% - 輔色2 2 9 4 3 4 2 6" xfId="11992"/>
    <cellStyle name="20% - 輔色2 2 9 4 3 4 2 6 2" xfId="18016"/>
    <cellStyle name="20% - 輔色2 2 9 4 3 4 2 6 2 2" xfId="30092"/>
    <cellStyle name="20% - 輔色2 2 9 4 3 4 2 6 3" xfId="24068"/>
    <cellStyle name="20% - 輔色2 2 9 4 3 4 2 7" xfId="15004"/>
    <cellStyle name="20% - 輔色2 2 9 4 3 4 2 7 2" xfId="27080"/>
    <cellStyle name="20% - 輔色2 2 9 4 3 4 2 8" xfId="21056"/>
    <cellStyle name="20% - 輔色2 2 9 4 3 4 3" xfId="10573"/>
    <cellStyle name="20% - 輔色2 2 9 4 3 5" xfId="2961"/>
    <cellStyle name="20% - 輔色2 2 9 4 3 5 2" xfId="4867"/>
    <cellStyle name="20% - 輔色2 2 9 4 3 5 3" xfId="10575"/>
    <cellStyle name="20% - 輔色2 2 9 4 3 6" xfId="3083"/>
    <cellStyle name="20% - 輔色2 2 9 4 3 6 2" xfId="4868"/>
    <cellStyle name="20% - 輔色2 2 9 4 3 6 3" xfId="10576"/>
    <cellStyle name="20% - 輔色2 2 9 4 3 7" xfId="1616"/>
    <cellStyle name="20% - 輔色2 2 9 4 3 7 2" xfId="4869"/>
    <cellStyle name="20% - 輔色2 2 9 4 3 7 3" xfId="5519"/>
    <cellStyle name="20% - 輔色2 2 9 4 3 7 3 2" xfId="12803"/>
    <cellStyle name="20% - 輔色2 2 9 4 3 7 3 2 2" xfId="18827"/>
    <cellStyle name="20% - 輔色2 2 9 4 3 7 3 2 2 2" xfId="30903"/>
    <cellStyle name="20% - 輔色2 2 9 4 3 7 3 2 3" xfId="24879"/>
    <cellStyle name="20% - 輔色2 2 9 4 3 7 3 3" xfId="15815"/>
    <cellStyle name="20% - 輔色2 2 9 4 3 7 3 3 2" xfId="27891"/>
    <cellStyle name="20% - 輔色2 2 9 4 3 7 3 4" xfId="21867"/>
    <cellStyle name="20% - 輔色2 2 9 4 3 7 4" xfId="9377"/>
    <cellStyle name="20% - 輔色2 2 9 4 3 7 5" xfId="10577"/>
    <cellStyle name="20% - 輔色2 2 9 4 3 7 6" xfId="11303"/>
    <cellStyle name="20% - 輔色2 2 9 4 3 7 6 2" xfId="17327"/>
    <cellStyle name="20% - 輔色2 2 9 4 3 7 6 2 2" xfId="29403"/>
    <cellStyle name="20% - 輔色2 2 9 4 3 7 6 3" xfId="23379"/>
    <cellStyle name="20% - 輔色2 2 9 4 3 7 7" xfId="14315"/>
    <cellStyle name="20% - 輔色2 2 9 4 3 7 7 2" xfId="26391"/>
    <cellStyle name="20% - 輔色2 2 9 4 3 7 8" xfId="20367"/>
    <cellStyle name="20% - 輔色2 2 9 4 3 8" xfId="5152"/>
    <cellStyle name="20% - 輔色2 2 9 4 3 8 2" xfId="12436"/>
    <cellStyle name="20% - 輔色2 2 9 4 3 8 2 2" xfId="18460"/>
    <cellStyle name="20% - 輔色2 2 9 4 3 8 2 2 2" xfId="30536"/>
    <cellStyle name="20% - 輔色2 2 9 4 3 8 2 3" xfId="24512"/>
    <cellStyle name="20% - 輔色2 2 9 4 3 8 3" xfId="15448"/>
    <cellStyle name="20% - 輔色2 2 9 4 3 8 3 2" xfId="27524"/>
    <cellStyle name="20% - 輔色2 2 9 4 3 8 4" xfId="21500"/>
    <cellStyle name="20% - 輔色2 2 9 4 3 9" xfId="10568"/>
    <cellStyle name="20% - 輔色2 2 9 4 4" xfId="913"/>
    <cellStyle name="20% - 輔色2 2 9 4 4 2" xfId="2049"/>
    <cellStyle name="20% - 輔色2 2 9 4 4 2 2" xfId="4871"/>
    <cellStyle name="20% - 輔色2 2 9 4 4 2 3" xfId="5951"/>
    <cellStyle name="20% - 輔色2 2 9 4 4 2 3 2" xfId="13235"/>
    <cellStyle name="20% - 輔色2 2 9 4 4 2 3 2 2" xfId="19259"/>
    <cellStyle name="20% - 輔色2 2 9 4 4 2 3 2 2 2" xfId="31335"/>
    <cellStyle name="20% - 輔色2 2 9 4 4 2 3 2 3" xfId="25311"/>
    <cellStyle name="20% - 輔色2 2 9 4 4 2 3 3" xfId="16247"/>
    <cellStyle name="20% - 輔色2 2 9 4 4 2 3 3 2" xfId="28323"/>
    <cellStyle name="20% - 輔色2 2 9 4 4 2 3 4" xfId="22299"/>
    <cellStyle name="20% - 輔色2 2 9 4 4 2 4" xfId="9379"/>
    <cellStyle name="20% - 輔色2 2 9 4 4 2 5" xfId="10579"/>
    <cellStyle name="20% - 輔色2 2 9 4 4 2 6" xfId="11735"/>
    <cellStyle name="20% - 輔色2 2 9 4 4 2 6 2" xfId="17759"/>
    <cellStyle name="20% - 輔色2 2 9 4 4 2 6 2 2" xfId="29835"/>
    <cellStyle name="20% - 輔色2 2 9 4 4 2 6 3" xfId="23811"/>
    <cellStyle name="20% - 輔色2 2 9 4 4 2 7" xfId="14747"/>
    <cellStyle name="20% - 輔色2 2 9 4 4 2 7 2" xfId="26823"/>
    <cellStyle name="20% - 輔色2 2 9 4 4 2 8" xfId="20799"/>
    <cellStyle name="20% - 輔色2 2 9 4 4 3" xfId="4870"/>
    <cellStyle name="20% - 輔色2 2 9 4 4 4" xfId="5302"/>
    <cellStyle name="20% - 輔色2 2 9 4 4 4 2" xfId="12586"/>
    <cellStyle name="20% - 輔色2 2 9 4 4 4 2 2" xfId="18610"/>
    <cellStyle name="20% - 輔色2 2 9 4 4 4 2 2 2" xfId="30686"/>
    <cellStyle name="20% - 輔色2 2 9 4 4 4 2 3" xfId="24662"/>
    <cellStyle name="20% - 輔色2 2 9 4 4 4 3" xfId="15598"/>
    <cellStyle name="20% - 輔色2 2 9 4 4 4 3 2" xfId="27674"/>
    <cellStyle name="20% - 輔色2 2 9 4 4 4 4" xfId="21650"/>
    <cellStyle name="20% - 輔色2 2 9 4 4 5" xfId="9378"/>
    <cellStyle name="20% - 輔色2 2 9 4 4 6" xfId="10578"/>
    <cellStyle name="20% - 輔色2 2 9 4 4 7" xfId="11086"/>
    <cellStyle name="20% - 輔色2 2 9 4 4 7 2" xfId="17110"/>
    <cellStyle name="20% - 輔色2 2 9 4 4 7 2 2" xfId="29186"/>
    <cellStyle name="20% - 輔色2 2 9 4 4 7 3" xfId="23162"/>
    <cellStyle name="20% - 輔色2 2 9 4 4 8" xfId="14098"/>
    <cellStyle name="20% - 輔色2 2 9 4 4 8 2" xfId="26174"/>
    <cellStyle name="20% - 輔色2 2 9 4 4 9" xfId="20150"/>
    <cellStyle name="20% - 輔色2 2 9 4 5" xfId="2449"/>
    <cellStyle name="20% - 輔色2 2 9 4 5 2" xfId="4872"/>
    <cellStyle name="20% - 輔色2 2 9 4 5 3" xfId="6351"/>
    <cellStyle name="20% - 輔色2 2 9 4 5 3 2" xfId="13635"/>
    <cellStyle name="20% - 輔色2 2 9 4 5 3 2 2" xfId="19659"/>
    <cellStyle name="20% - 輔色2 2 9 4 5 3 2 2 2" xfId="31735"/>
    <cellStyle name="20% - 輔色2 2 9 4 5 3 2 3" xfId="25711"/>
    <cellStyle name="20% - 輔色2 2 9 4 5 3 3" xfId="16647"/>
    <cellStyle name="20% - 輔色2 2 9 4 5 3 3 2" xfId="28723"/>
    <cellStyle name="20% - 輔色2 2 9 4 5 3 4" xfId="22699"/>
    <cellStyle name="20% - 輔色2 2 9 4 5 4" xfId="9380"/>
    <cellStyle name="20% - 輔色2 2 9 4 5 5" xfId="10580"/>
    <cellStyle name="20% - 輔色2 2 9 4 5 6" xfId="12135"/>
    <cellStyle name="20% - 輔色2 2 9 4 5 6 2" xfId="18159"/>
    <cellStyle name="20% - 輔色2 2 9 4 5 6 2 2" xfId="30235"/>
    <cellStyle name="20% - 輔色2 2 9 4 5 6 3" xfId="24211"/>
    <cellStyle name="20% - 輔色2 2 9 4 5 7" xfId="15147"/>
    <cellStyle name="20% - 輔色2 2 9 4 5 7 2" xfId="27223"/>
    <cellStyle name="20% - 輔色2 2 9 4 5 8" xfId="21199"/>
    <cellStyle name="20% - 輔色2 2 9 4 6" xfId="2959"/>
    <cellStyle name="20% - 輔色2 2 9 4 6 2" xfId="4873"/>
    <cellStyle name="20% - 輔色2 2 9 4 6 3" xfId="10581"/>
    <cellStyle name="20% - 輔色2 2 9 4 7" xfId="3082"/>
    <cellStyle name="20% - 輔色2 2 9 4 7 2" xfId="4874"/>
    <cellStyle name="20% - 輔色2 2 9 4 7 3" xfId="10582"/>
    <cellStyle name="20% - 輔色2 2 9 4 8" xfId="1766"/>
    <cellStyle name="20% - 輔色2 2 9 4 8 2" xfId="4875"/>
    <cellStyle name="20% - 輔色2 2 9 4 8 3" xfId="5669"/>
    <cellStyle name="20% - 輔色2 2 9 4 8 3 2" xfId="12953"/>
    <cellStyle name="20% - 輔色2 2 9 4 8 3 2 2" xfId="18977"/>
    <cellStyle name="20% - 輔色2 2 9 4 8 3 2 2 2" xfId="31053"/>
    <cellStyle name="20% - 輔色2 2 9 4 8 3 2 3" xfId="25029"/>
    <cellStyle name="20% - 輔色2 2 9 4 8 3 3" xfId="15965"/>
    <cellStyle name="20% - 輔色2 2 9 4 8 3 3 2" xfId="28041"/>
    <cellStyle name="20% - 輔色2 2 9 4 8 3 4" xfId="22017"/>
    <cellStyle name="20% - 輔色2 2 9 4 8 4" xfId="9383"/>
    <cellStyle name="20% - 輔色2 2 9 4 8 5" xfId="10583"/>
    <cellStyle name="20% - 輔色2 2 9 4 8 6" xfId="11453"/>
    <cellStyle name="20% - 輔色2 2 9 4 8 6 2" xfId="17477"/>
    <cellStyle name="20% - 輔色2 2 9 4 8 6 2 2" xfId="29553"/>
    <cellStyle name="20% - 輔色2 2 9 4 8 6 3" xfId="23529"/>
    <cellStyle name="20% - 輔色2 2 9 4 8 7" xfId="14465"/>
    <cellStyle name="20% - 輔色2 2 9 4 8 7 2" xfId="26541"/>
    <cellStyle name="20% - 輔色2 2 9 4 8 8" xfId="20517"/>
    <cellStyle name="20% - 輔色2 2 9 4 9" xfId="5002"/>
    <cellStyle name="20% - 輔色2 2 9 4 9 2" xfId="12286"/>
    <cellStyle name="20% - 輔色2 2 9 4 9 2 2" xfId="18310"/>
    <cellStyle name="20% - 輔色2 2 9 4 9 2 2 2" xfId="30386"/>
    <cellStyle name="20% - 輔色2 2 9 4 9 2 3" xfId="24362"/>
    <cellStyle name="20% - 輔色2 2 9 4 9 3" xfId="15298"/>
    <cellStyle name="20% - 輔色2 2 9 4 9 3 2" xfId="27374"/>
    <cellStyle name="20% - 輔色2 2 9 4 9 4" xfId="21350"/>
    <cellStyle name="20% - 輔色2 2 9 5" xfId="360"/>
    <cellStyle name="20% - 輔色2 2 9 5 10" xfId="10835"/>
    <cellStyle name="20% - 輔色2 2 9 5 10 2" xfId="16859"/>
    <cellStyle name="20% - 輔色2 2 9 5 10 2 2" xfId="28935"/>
    <cellStyle name="20% - 輔色2 2 9 5 10 3" xfId="22911"/>
    <cellStyle name="20% - 輔色2 2 9 5 11" xfId="13847"/>
    <cellStyle name="20% - 輔色2 2 9 5 11 2" xfId="25923"/>
    <cellStyle name="20% - 輔色2 2 9 5 12" xfId="19899"/>
    <cellStyle name="20% - 輔色2 2 9 5 2" xfId="683"/>
    <cellStyle name="20% - 輔色2 2 9 5 2 2" xfId="1545"/>
    <cellStyle name="20% - 輔色2 2 9 5 2 2 2" xfId="10586"/>
    <cellStyle name="20% - 輔色2 2 9 5 2 3" xfId="10585"/>
    <cellStyle name="20% - 輔色2 2 9 5 3" xfId="962"/>
    <cellStyle name="20% - 輔色2 2 9 5 3 2" xfId="2161"/>
    <cellStyle name="20% - 輔色2 2 9 5 3 2 2" xfId="4877"/>
    <cellStyle name="20% - 輔色2 2 9 5 3 2 3" xfId="6063"/>
    <cellStyle name="20% - 輔色2 2 9 5 3 2 3 2" xfId="13347"/>
    <cellStyle name="20% - 輔色2 2 9 5 3 2 3 2 2" xfId="19371"/>
    <cellStyle name="20% - 輔色2 2 9 5 3 2 3 2 2 2" xfId="31447"/>
    <cellStyle name="20% - 輔色2 2 9 5 3 2 3 2 3" xfId="25423"/>
    <cellStyle name="20% - 輔色2 2 9 5 3 2 3 3" xfId="16359"/>
    <cellStyle name="20% - 輔色2 2 9 5 3 2 3 3 2" xfId="28435"/>
    <cellStyle name="20% - 輔色2 2 9 5 3 2 3 4" xfId="22411"/>
    <cellStyle name="20% - 輔色2 2 9 5 3 2 4" xfId="9388"/>
    <cellStyle name="20% - 輔色2 2 9 5 3 2 5" xfId="10588"/>
    <cellStyle name="20% - 輔色2 2 9 5 3 2 6" xfId="11847"/>
    <cellStyle name="20% - 輔色2 2 9 5 3 2 6 2" xfId="17871"/>
    <cellStyle name="20% - 輔色2 2 9 5 3 2 6 2 2" xfId="29947"/>
    <cellStyle name="20% - 輔色2 2 9 5 3 2 6 3" xfId="23923"/>
    <cellStyle name="20% - 輔色2 2 9 5 3 2 7" xfId="14859"/>
    <cellStyle name="20% - 輔色2 2 9 5 3 2 7 2" xfId="26935"/>
    <cellStyle name="20% - 輔色2 2 9 5 3 2 8" xfId="20911"/>
    <cellStyle name="20% - 輔色2 2 9 5 3 3" xfId="4876"/>
    <cellStyle name="20% - 輔色2 2 9 5 3 4" xfId="5351"/>
    <cellStyle name="20% - 輔色2 2 9 5 3 4 2" xfId="12635"/>
    <cellStyle name="20% - 輔色2 2 9 5 3 4 2 2" xfId="18659"/>
    <cellStyle name="20% - 輔色2 2 9 5 3 4 2 2 2" xfId="30735"/>
    <cellStyle name="20% - 輔色2 2 9 5 3 4 2 3" xfId="24711"/>
    <cellStyle name="20% - 輔色2 2 9 5 3 4 3" xfId="15647"/>
    <cellStyle name="20% - 輔色2 2 9 5 3 4 3 2" xfId="27723"/>
    <cellStyle name="20% - 輔色2 2 9 5 3 4 4" xfId="21699"/>
    <cellStyle name="20% - 輔色2 2 9 5 3 5" xfId="9387"/>
    <cellStyle name="20% - 輔色2 2 9 5 3 6" xfId="10587"/>
    <cellStyle name="20% - 輔色2 2 9 5 3 7" xfId="11135"/>
    <cellStyle name="20% - 輔色2 2 9 5 3 7 2" xfId="17159"/>
    <cellStyle name="20% - 輔色2 2 9 5 3 7 2 2" xfId="29235"/>
    <cellStyle name="20% - 輔色2 2 9 5 3 7 3" xfId="23211"/>
    <cellStyle name="20% - 輔色2 2 9 5 3 8" xfId="14147"/>
    <cellStyle name="20% - 輔色2 2 9 5 3 8 2" xfId="26223"/>
    <cellStyle name="20% - 輔色2 2 9 5 3 9" xfId="20199"/>
    <cellStyle name="20% - 輔色2 2 9 5 4" xfId="1544"/>
    <cellStyle name="20% - 輔色2 2 9 5 4 2" xfId="2343"/>
    <cellStyle name="20% - 輔色2 2 9 5 4 2 2" xfId="4878"/>
    <cellStyle name="20% - 輔色2 2 9 5 4 2 3" xfId="6245"/>
    <cellStyle name="20% - 輔色2 2 9 5 4 2 3 2" xfId="13529"/>
    <cellStyle name="20% - 輔色2 2 9 5 4 2 3 2 2" xfId="19553"/>
    <cellStyle name="20% - 輔色2 2 9 5 4 2 3 2 2 2" xfId="31629"/>
    <cellStyle name="20% - 輔色2 2 9 5 4 2 3 2 3" xfId="25605"/>
    <cellStyle name="20% - 輔色2 2 9 5 4 2 3 3" xfId="16541"/>
    <cellStyle name="20% - 輔色2 2 9 5 4 2 3 3 2" xfId="28617"/>
    <cellStyle name="20% - 輔色2 2 9 5 4 2 3 4" xfId="22593"/>
    <cellStyle name="20% - 輔色2 2 9 5 4 2 4" xfId="9390"/>
    <cellStyle name="20% - 輔色2 2 9 5 4 2 5" xfId="10590"/>
    <cellStyle name="20% - 輔色2 2 9 5 4 2 6" xfId="12029"/>
    <cellStyle name="20% - 輔色2 2 9 5 4 2 6 2" xfId="18053"/>
    <cellStyle name="20% - 輔色2 2 9 5 4 2 6 2 2" xfId="30129"/>
    <cellStyle name="20% - 輔色2 2 9 5 4 2 6 3" xfId="24105"/>
    <cellStyle name="20% - 輔色2 2 9 5 4 2 7" xfId="15041"/>
    <cellStyle name="20% - 輔色2 2 9 5 4 2 7 2" xfId="27117"/>
    <cellStyle name="20% - 輔色2 2 9 5 4 2 8" xfId="21093"/>
    <cellStyle name="20% - 輔色2 2 9 5 4 3" xfId="10589"/>
    <cellStyle name="20% - 輔色2 2 9 5 5" xfId="2962"/>
    <cellStyle name="20% - 輔色2 2 9 5 5 2" xfId="4879"/>
    <cellStyle name="20% - 輔色2 2 9 5 5 3" xfId="10591"/>
    <cellStyle name="20% - 輔色2 2 9 5 6" xfId="3084"/>
    <cellStyle name="20% - 輔色2 2 9 5 6 2" xfId="4880"/>
    <cellStyle name="20% - 輔色2 2 9 5 6 3" xfId="10592"/>
    <cellStyle name="20% - 輔色2 2 9 5 7" xfId="1717"/>
    <cellStyle name="20% - 輔色2 2 9 5 7 2" xfId="4881"/>
    <cellStyle name="20% - 輔色2 2 9 5 7 3" xfId="5620"/>
    <cellStyle name="20% - 輔色2 2 9 5 7 3 2" xfId="12904"/>
    <cellStyle name="20% - 輔色2 2 9 5 7 3 2 2" xfId="18928"/>
    <cellStyle name="20% - 輔色2 2 9 5 7 3 2 2 2" xfId="31004"/>
    <cellStyle name="20% - 輔色2 2 9 5 7 3 2 3" xfId="24980"/>
    <cellStyle name="20% - 輔色2 2 9 5 7 3 3" xfId="15916"/>
    <cellStyle name="20% - 輔色2 2 9 5 7 3 3 2" xfId="27992"/>
    <cellStyle name="20% - 輔色2 2 9 5 7 3 4" xfId="21968"/>
    <cellStyle name="20% - 輔色2 2 9 5 7 4" xfId="9393"/>
    <cellStyle name="20% - 輔色2 2 9 5 7 5" xfId="10593"/>
    <cellStyle name="20% - 輔色2 2 9 5 7 6" xfId="11404"/>
    <cellStyle name="20% - 輔色2 2 9 5 7 6 2" xfId="17428"/>
    <cellStyle name="20% - 輔色2 2 9 5 7 6 2 2" xfId="29504"/>
    <cellStyle name="20% - 輔色2 2 9 5 7 6 3" xfId="23480"/>
    <cellStyle name="20% - 輔色2 2 9 5 7 7" xfId="14416"/>
    <cellStyle name="20% - 輔色2 2 9 5 7 7 2" xfId="26492"/>
    <cellStyle name="20% - 輔色2 2 9 5 7 8" xfId="20468"/>
    <cellStyle name="20% - 輔色2 2 9 5 8" xfId="5051"/>
    <cellStyle name="20% - 輔色2 2 9 5 8 2" xfId="12335"/>
    <cellStyle name="20% - 輔色2 2 9 5 8 2 2" xfId="18359"/>
    <cellStyle name="20% - 輔色2 2 9 5 8 2 2 2" xfId="30435"/>
    <cellStyle name="20% - 輔色2 2 9 5 8 2 3" xfId="24411"/>
    <cellStyle name="20% - 輔色2 2 9 5 8 3" xfId="15347"/>
    <cellStyle name="20% - 輔色2 2 9 5 8 3 2" xfId="27423"/>
    <cellStyle name="20% - 輔色2 2 9 5 8 4" xfId="21399"/>
    <cellStyle name="20% - 輔色2 2 9 5 9" xfId="10584"/>
    <cellStyle name="20% - 輔色2 2 9 6" xfId="793"/>
    <cellStyle name="20% - 輔色2 2 9 6 2" xfId="1546"/>
    <cellStyle name="20% - 輔色2 2 9 6 2 2" xfId="10595"/>
    <cellStyle name="20% - 輔色2 2 9 6 3" xfId="10594"/>
    <cellStyle name="20% - 輔色2 2 9 7" xfId="812"/>
    <cellStyle name="20% - 輔色2 2 9 7 2" xfId="1903"/>
    <cellStyle name="20% - 輔色2 2 9 7 2 2" xfId="4883"/>
    <cellStyle name="20% - 輔色2 2 9 7 2 3" xfId="5805"/>
    <cellStyle name="20% - 輔色2 2 9 7 2 3 2" xfId="13089"/>
    <cellStyle name="20% - 輔色2 2 9 7 2 3 2 2" xfId="19113"/>
    <cellStyle name="20% - 輔色2 2 9 7 2 3 2 2 2" xfId="31189"/>
    <cellStyle name="20% - 輔色2 2 9 7 2 3 2 3" xfId="25165"/>
    <cellStyle name="20% - 輔色2 2 9 7 2 3 3" xfId="16101"/>
    <cellStyle name="20% - 輔色2 2 9 7 2 3 3 2" xfId="28177"/>
    <cellStyle name="20% - 輔色2 2 9 7 2 3 4" xfId="22153"/>
    <cellStyle name="20% - 輔色2 2 9 7 2 4" xfId="9397"/>
    <cellStyle name="20% - 輔色2 2 9 7 2 5" xfId="10597"/>
    <cellStyle name="20% - 輔色2 2 9 7 2 6" xfId="11589"/>
    <cellStyle name="20% - 輔色2 2 9 7 2 6 2" xfId="17613"/>
    <cellStyle name="20% - 輔色2 2 9 7 2 6 2 2" xfId="29689"/>
    <cellStyle name="20% - 輔色2 2 9 7 2 6 3" xfId="23665"/>
    <cellStyle name="20% - 輔色2 2 9 7 2 7" xfId="14601"/>
    <cellStyle name="20% - 輔色2 2 9 7 2 7 2" xfId="26677"/>
    <cellStyle name="20% - 輔色2 2 9 7 2 8" xfId="20653"/>
    <cellStyle name="20% - 輔色2 2 9 7 3" xfId="4882"/>
    <cellStyle name="20% - 輔色2 2 9 7 4" xfId="5201"/>
    <cellStyle name="20% - 輔色2 2 9 7 4 2" xfId="12485"/>
    <cellStyle name="20% - 輔色2 2 9 7 4 2 2" xfId="18509"/>
    <cellStyle name="20% - 輔色2 2 9 7 4 2 2 2" xfId="30585"/>
    <cellStyle name="20% - 輔色2 2 9 7 4 2 3" xfId="24561"/>
    <cellStyle name="20% - 輔色2 2 9 7 4 3" xfId="15497"/>
    <cellStyle name="20% - 輔色2 2 9 7 4 3 2" xfId="27573"/>
    <cellStyle name="20% - 輔色2 2 9 7 4 4" xfId="21549"/>
    <cellStyle name="20% - 輔色2 2 9 7 5" xfId="9396"/>
    <cellStyle name="20% - 輔色2 2 9 7 6" xfId="10596"/>
    <cellStyle name="20% - 輔色2 2 9 7 7" xfId="10985"/>
    <cellStyle name="20% - 輔色2 2 9 7 7 2" xfId="17009"/>
    <cellStyle name="20% - 輔色2 2 9 7 7 2 2" xfId="29085"/>
    <cellStyle name="20% - 輔色2 2 9 7 7 3" xfId="23061"/>
    <cellStyle name="20% - 輔色2 2 9 7 8" xfId="13997"/>
    <cellStyle name="20% - 輔色2 2 9 7 8 2" xfId="26073"/>
    <cellStyle name="20% - 輔色2 2 9 7 9" xfId="20049"/>
    <cellStyle name="20% - 輔色2 2 9 8" xfId="2480"/>
    <cellStyle name="20% - 輔色2 2 9 8 2" xfId="4884"/>
    <cellStyle name="20% - 輔色2 2 9 8 3" xfId="6382"/>
    <cellStyle name="20% - 輔色2 2 9 8 3 2" xfId="13666"/>
    <cellStyle name="20% - 輔色2 2 9 8 3 2 2" xfId="19690"/>
    <cellStyle name="20% - 輔色2 2 9 8 3 2 2 2" xfId="31766"/>
    <cellStyle name="20% - 輔色2 2 9 8 3 2 3" xfId="25742"/>
    <cellStyle name="20% - 輔色2 2 9 8 3 3" xfId="16678"/>
    <cellStyle name="20% - 輔色2 2 9 8 3 3 2" xfId="28754"/>
    <cellStyle name="20% - 輔色2 2 9 8 3 4" xfId="22730"/>
    <cellStyle name="20% - 輔色2 2 9 8 4" xfId="9398"/>
    <cellStyle name="20% - 輔色2 2 9 8 5" xfId="10598"/>
    <cellStyle name="20% - 輔色2 2 9 8 6" xfId="12166"/>
    <cellStyle name="20% - 輔色2 2 9 8 6 2" xfId="18190"/>
    <cellStyle name="20% - 輔色2 2 9 8 6 2 2" xfId="30266"/>
    <cellStyle name="20% - 輔色2 2 9 8 6 3" xfId="24242"/>
    <cellStyle name="20% - 輔色2 2 9 8 7" xfId="15178"/>
    <cellStyle name="20% - 輔色2 2 9 8 7 2" xfId="27254"/>
    <cellStyle name="20% - 輔色2 2 9 8 8" xfId="21230"/>
    <cellStyle name="20% - 輔色2 2 9 9" xfId="2954"/>
    <cellStyle name="20% - 輔色2 2 9 9 2" xfId="4885"/>
    <cellStyle name="20% - 輔色2 2 9 9 3" xfId="10599"/>
    <cellStyle name="20% - 輔色2 2_103應急" xfId="10654"/>
    <cellStyle name="20% - 輔色2 3" xfId="9473"/>
    <cellStyle name="20% - 輔色3 2" xfId="10600"/>
    <cellStyle name="20% - 輔色4 2" xfId="10601"/>
    <cellStyle name="20% - 輔色5 2" xfId="10602"/>
    <cellStyle name="20% - 輔色6 2" xfId="10603"/>
    <cellStyle name="40% - 輔色1 2" xfId="10604"/>
    <cellStyle name="40% - 輔色2 2" xfId="10605"/>
    <cellStyle name="40% - 輔色3 2" xfId="10606"/>
    <cellStyle name="40% - 輔色4 2" xfId="10607"/>
    <cellStyle name="40% - 輔色5 2" xfId="10608"/>
    <cellStyle name="40% - 輔色6 2" xfId="10609"/>
    <cellStyle name="60% - 輔色1 2" xfId="10610"/>
    <cellStyle name="60% - 輔色2 2" xfId="10611"/>
    <cellStyle name="60% - 輔色3 2" xfId="10612"/>
    <cellStyle name="60% - 輔色4 2" xfId="10613"/>
    <cellStyle name="60% - 輔色5 2" xfId="10614"/>
    <cellStyle name="60% - 輔色6 2" xfId="10615"/>
    <cellStyle name="一般" xfId="0" builtinId="0"/>
    <cellStyle name="一般 10" xfId="1557"/>
    <cellStyle name="一般 11" xfId="1881"/>
    <cellStyle name="一般 12" xfId="10651"/>
    <cellStyle name="一般 13" xfId="10722"/>
    <cellStyle name="一般 14" xfId="10"/>
    <cellStyle name="一般 15" xfId="11"/>
    <cellStyle name="一般 16" xfId="12"/>
    <cellStyle name="一般 17" xfId="13"/>
    <cellStyle name="一般 18" xfId="14"/>
    <cellStyle name="一般 19" xfId="15"/>
    <cellStyle name="一般 2" xfId="16"/>
    <cellStyle name="一般 2 2" xfId="1547"/>
    <cellStyle name="一般 2 2 2" xfId="31854"/>
    <cellStyle name="一般 2 3" xfId="1548"/>
    <cellStyle name="一般 2 4" xfId="31863"/>
    <cellStyle name="一般 2 5" xfId="31875"/>
    <cellStyle name="一般 2_103應急" xfId="10655"/>
    <cellStyle name="一般 20" xfId="17"/>
    <cellStyle name="一般 21" xfId="18"/>
    <cellStyle name="一般 22" xfId="19"/>
    <cellStyle name="一般 23" xfId="1549"/>
    <cellStyle name="一般 24" xfId="1550"/>
    <cellStyle name="一般 25" xfId="19720"/>
    <cellStyle name="一般 26" xfId="19713"/>
    <cellStyle name="一般 27" xfId="19710"/>
    <cellStyle name="一般 28" xfId="19733"/>
    <cellStyle name="一般 29" xfId="31806"/>
    <cellStyle name="一般 3" xfId="20"/>
    <cellStyle name="一般 3 10" xfId="10659"/>
    <cellStyle name="一般 3 11" xfId="31864"/>
    <cellStyle name="一般 3 2" xfId="32"/>
    <cellStyle name="一般 3 2 2" xfId="10617"/>
    <cellStyle name="一般 3 3" xfId="52"/>
    <cellStyle name="一般 3 3 2" xfId="10618"/>
    <cellStyle name="一般 3 4" xfId="39"/>
    <cellStyle name="一般 3 4 2" xfId="10619"/>
    <cellStyle name="一般 3 5" xfId="691"/>
    <cellStyle name="一般 3 5 2" xfId="10620"/>
    <cellStyle name="一般 3 6" xfId="796"/>
    <cellStyle name="一般 3 6 2" xfId="10621"/>
    <cellStyle name="一般 3 7" xfId="2968"/>
    <cellStyle name="一般 3 7 2" xfId="10622"/>
    <cellStyle name="一般 3 8" xfId="3085"/>
    <cellStyle name="一般 3 8 2" xfId="10623"/>
    <cellStyle name="一般 3 9" xfId="10616"/>
    <cellStyle name="一般 3_省道橋樑改建" xfId="1551"/>
    <cellStyle name="一般 30" xfId="31807"/>
    <cellStyle name="一般 31" xfId="31808"/>
    <cellStyle name="一般 32" xfId="31809"/>
    <cellStyle name="一般 33" xfId="31810"/>
    <cellStyle name="一般 34" xfId="31811"/>
    <cellStyle name="一般 35" xfId="31812"/>
    <cellStyle name="一般 36" xfId="31813"/>
    <cellStyle name="一般 37" xfId="31814"/>
    <cellStyle name="一般 38" xfId="31815"/>
    <cellStyle name="一般 39" xfId="31816"/>
    <cellStyle name="一般 4" xfId="1552"/>
    <cellStyle name="一般 4 2" xfId="1553"/>
    <cellStyle name="一般 4 3" xfId="31865"/>
    <cellStyle name="一般 4_3階應急明細(102)" xfId="1554"/>
    <cellStyle name="一般 40" xfId="31817"/>
    <cellStyle name="一般 41" xfId="31818"/>
    <cellStyle name="一般 42" xfId="31820"/>
    <cellStyle name="一般 43" xfId="31824"/>
    <cellStyle name="一般 44" xfId="31821"/>
    <cellStyle name="一般 45" xfId="31826"/>
    <cellStyle name="一般 46" xfId="31827"/>
    <cellStyle name="一般 47" xfId="31829"/>
    <cellStyle name="一般 48" xfId="31830"/>
    <cellStyle name="一般 49" xfId="31831"/>
    <cellStyle name="一般 5" xfId="5"/>
    <cellStyle name="一般 50" xfId="31832"/>
    <cellStyle name="一般 51" xfId="31833"/>
    <cellStyle name="一般 52" xfId="31834"/>
    <cellStyle name="一般 53" xfId="31835"/>
    <cellStyle name="一般 54" xfId="31837"/>
    <cellStyle name="一般 55" xfId="31838"/>
    <cellStyle name="一般 56" xfId="31836"/>
    <cellStyle name="一般 57" xfId="31839"/>
    <cellStyle name="一般 58" xfId="31840"/>
    <cellStyle name="一般 59" xfId="31841"/>
    <cellStyle name="一般 6" xfId="10624"/>
    <cellStyle name="一般 60" xfId="31842"/>
    <cellStyle name="一般 61" xfId="31844"/>
    <cellStyle name="一般 62" xfId="31843"/>
    <cellStyle name="一般 63" xfId="31846"/>
    <cellStyle name="一般 64" xfId="31845"/>
    <cellStyle name="一般 65" xfId="31847"/>
    <cellStyle name="一般 66" xfId="31848"/>
    <cellStyle name="一般 67" xfId="31849"/>
    <cellStyle name="一般 68" xfId="31850"/>
    <cellStyle name="一般 69" xfId="31851"/>
    <cellStyle name="一般 7" xfId="4"/>
    <cellStyle name="一般 70" xfId="31852"/>
    <cellStyle name="一般 71" xfId="31853"/>
    <cellStyle name="一般 72" xfId="31856"/>
    <cellStyle name="一般 73" xfId="31860"/>
    <cellStyle name="一般 74" xfId="31868"/>
    <cellStyle name="一般 75" xfId="31871"/>
    <cellStyle name="一般 76" xfId="31872"/>
    <cellStyle name="一般 77" xfId="31873"/>
    <cellStyle name="一般 78" xfId="31874"/>
    <cellStyle name="一般 79" xfId="31876"/>
    <cellStyle name="一般 8" xfId="1555"/>
    <cellStyle name="一般 80" xfId="31879"/>
    <cellStyle name="一般 9" xfId="1556"/>
    <cellStyle name="一般_10局-新北市-第3階提報擬辦工程總表" xfId="3"/>
    <cellStyle name="一般_1河局-宜蘭縣-第3階段擬辦治理工程明細表_1000426" xfId="2"/>
    <cellStyle name="一般_950214-縣長交辦四年未疏浚工程明細表_960105-四河局彰化縣各項計畫調查表(會後檢討)_960119-彰化縣-疏浚情形1.2次增辦更新資料_960306彰化縣-疏浚情形1.2次增辦管控表-四河局" xfId="29"/>
    <cellStyle name="千分位" xfId="1" builtinId="3"/>
    <cellStyle name="千分位 10" xfId="31861"/>
    <cellStyle name="千分位 11" xfId="31877"/>
    <cellStyle name="千分位 2" xfId="21"/>
    <cellStyle name="千分位 2 10" xfId="1558"/>
    <cellStyle name="千分位 2 11" xfId="1559"/>
    <cellStyle name="千分位 2 12" xfId="1560"/>
    <cellStyle name="千分位 2 13" xfId="1561"/>
    <cellStyle name="千分位 2 14" xfId="1562"/>
    <cellStyle name="千分位 2 15" xfId="1563"/>
    <cellStyle name="千分位 2 16" xfId="1564"/>
    <cellStyle name="千分位 2 17" xfId="1565"/>
    <cellStyle name="千分位 2 18" xfId="1566"/>
    <cellStyle name="千分位 2 19" xfId="1567"/>
    <cellStyle name="千分位 2 2" xfId="1568"/>
    <cellStyle name="千分位 2 20" xfId="1569"/>
    <cellStyle name="千分位 2 21" xfId="1570"/>
    <cellStyle name="千分位 2 22" xfId="1571"/>
    <cellStyle name="千分位 2 23" xfId="1572"/>
    <cellStyle name="千分位 2 24" xfId="31828"/>
    <cellStyle name="千分位 2 25" xfId="31866"/>
    <cellStyle name="千分位 2 3" xfId="1573"/>
    <cellStyle name="千分位 2 4" xfId="1574"/>
    <cellStyle name="千分位 2 5" xfId="1575"/>
    <cellStyle name="千分位 2 6" xfId="1576"/>
    <cellStyle name="千分位 2 7" xfId="1577"/>
    <cellStyle name="千分位 2 8" xfId="1578"/>
    <cellStyle name="千分位 2 9" xfId="1579"/>
    <cellStyle name="千分位 3" xfId="1580"/>
    <cellStyle name="千分位 3 2" xfId="31867"/>
    <cellStyle name="千分位 4" xfId="31819"/>
    <cellStyle name="千分位 4 2" xfId="31862"/>
    <cellStyle name="千分位 5" xfId="22"/>
    <cellStyle name="千分位 6" xfId="31825"/>
    <cellStyle name="千分位 7" xfId="6"/>
    <cellStyle name="千分位 8" xfId="31857"/>
    <cellStyle name="千分位 9" xfId="31859"/>
    <cellStyle name="中等 2" xfId="10625"/>
    <cellStyle name="合計 2" xfId="10626"/>
    <cellStyle name="合計 2 2" xfId="13670"/>
    <cellStyle name="合計 2 2 2" xfId="19694"/>
    <cellStyle name="合計 2 2 2 2" xfId="31770"/>
    <cellStyle name="合計 2 2 3" xfId="19721"/>
    <cellStyle name="合計 2 2 3 2" xfId="31794"/>
    <cellStyle name="合計 2 2 4" xfId="25746"/>
    <cellStyle name="合計 2 3" xfId="13676"/>
    <cellStyle name="合計 2 3 2" xfId="19700"/>
    <cellStyle name="合計 2 3 2 2" xfId="31776"/>
    <cellStyle name="合計 2 3 3" xfId="19727"/>
    <cellStyle name="合計 2 3 3 2" xfId="31800"/>
    <cellStyle name="合計 2 3 4" xfId="25752"/>
    <cellStyle name="合計 2 4" xfId="16682"/>
    <cellStyle name="合計 2 4 2" xfId="28758"/>
    <cellStyle name="合計 2 5" xfId="19706"/>
    <cellStyle name="合計 2 5 2" xfId="31782"/>
    <cellStyle name="合計 2 6" xfId="22734"/>
    <cellStyle name="合計 3" xfId="10690"/>
    <cellStyle name="合計 3 2" xfId="16723"/>
    <cellStyle name="合計 3 2 2" xfId="28799"/>
    <cellStyle name="合計 3 3" xfId="19714"/>
    <cellStyle name="合計 3 3 2" xfId="31788"/>
    <cellStyle name="合計 3 4" xfId="22775"/>
    <cellStyle name="好 2" xfId="10627"/>
    <cellStyle name="好_103應急" xfId="10692"/>
    <cellStyle name="好_治理工程" xfId="10693"/>
    <cellStyle name="好_省道橋樑改建" xfId="1581"/>
    <cellStyle name="好_第一期治理工程" xfId="10694"/>
    <cellStyle name="好_應急工程" xfId="10695"/>
    <cellStyle name="好_擬辦工程" xfId="23"/>
    <cellStyle name="百分比" xfId="344" builtinId="5"/>
    <cellStyle name="百分比 2" xfId="28"/>
    <cellStyle name="百分比 3" xfId="31822"/>
    <cellStyle name="百分比 3 2" xfId="31869"/>
    <cellStyle name="百分比 4" xfId="31858"/>
    <cellStyle name="百分比 5" xfId="31881"/>
    <cellStyle name="百分比 5 2" xfId="31880"/>
    <cellStyle name="計算方式 2" xfId="10628"/>
    <cellStyle name="計算方式 2 2" xfId="13671"/>
    <cellStyle name="計算方式 2 2 2" xfId="19695"/>
    <cellStyle name="計算方式 2 2 2 2" xfId="31771"/>
    <cellStyle name="計算方式 2 2 3" xfId="19722"/>
    <cellStyle name="計算方式 2 2 3 2" xfId="31795"/>
    <cellStyle name="計算方式 2 2 4" xfId="25747"/>
    <cellStyle name="計算方式 2 3" xfId="13677"/>
    <cellStyle name="計算方式 2 3 2" xfId="19701"/>
    <cellStyle name="計算方式 2 3 2 2" xfId="31777"/>
    <cellStyle name="計算方式 2 3 3" xfId="19728"/>
    <cellStyle name="計算方式 2 3 3 2" xfId="31801"/>
    <cellStyle name="計算方式 2 3 4" xfId="25753"/>
    <cellStyle name="計算方式 2 4" xfId="16683"/>
    <cellStyle name="計算方式 2 4 2" xfId="28759"/>
    <cellStyle name="計算方式 2 5" xfId="19707"/>
    <cellStyle name="計算方式 2 5 2" xfId="31783"/>
    <cellStyle name="計算方式 2 6" xfId="22735"/>
    <cellStyle name="計算方式 3" xfId="10696"/>
    <cellStyle name="計算方式 3 2" xfId="16725"/>
    <cellStyle name="計算方式 3 2 2" xfId="28801"/>
    <cellStyle name="計算方式 3 3" xfId="19715"/>
    <cellStyle name="計算方式 3 3 2" xfId="31789"/>
    <cellStyle name="計算方式 3 4" xfId="22777"/>
    <cellStyle name="連結的儲存格 2" xfId="10629"/>
    <cellStyle name="備註 2" xfId="24"/>
    <cellStyle name="備註 2 2" xfId="10631"/>
    <cellStyle name="備註 2 2 2" xfId="13673"/>
    <cellStyle name="備註 2 2 2 2" xfId="19697"/>
    <cellStyle name="備註 2 2 2 2 2" xfId="31773"/>
    <cellStyle name="備註 2 2 2 3" xfId="19724"/>
    <cellStyle name="備註 2 2 2 3 2" xfId="31797"/>
    <cellStyle name="備註 2 2 2 4" xfId="25749"/>
    <cellStyle name="備註 2 2 3" xfId="13679"/>
    <cellStyle name="備註 2 2 3 2" xfId="19703"/>
    <cellStyle name="備註 2 2 3 2 2" xfId="31779"/>
    <cellStyle name="備註 2 2 3 3" xfId="19730"/>
    <cellStyle name="備註 2 2 3 3 2" xfId="31803"/>
    <cellStyle name="備註 2 2 3 4" xfId="25755"/>
    <cellStyle name="備註 2 2 4" xfId="16685"/>
    <cellStyle name="備註 2 2 4 2" xfId="28761"/>
    <cellStyle name="備註 2 2 5" xfId="19709"/>
    <cellStyle name="備註 2 2 5 2" xfId="31785"/>
    <cellStyle name="備註 2 2 6" xfId="22737"/>
    <cellStyle name="備註 2 3" xfId="10699"/>
    <cellStyle name="備註 2 3 2" xfId="16728"/>
    <cellStyle name="備註 2 3 2 2" xfId="28804"/>
    <cellStyle name="備註 2 3 3" xfId="19717"/>
    <cellStyle name="備註 2 3 3 2" xfId="31791"/>
    <cellStyle name="備註 2 3 4" xfId="22780"/>
    <cellStyle name="備註 3" xfId="10630"/>
    <cellStyle name="備註 3 2" xfId="13672"/>
    <cellStyle name="備註 3 2 2" xfId="19696"/>
    <cellStyle name="備註 3 2 2 2" xfId="31772"/>
    <cellStyle name="備註 3 2 3" xfId="19723"/>
    <cellStyle name="備註 3 2 3 2" xfId="31796"/>
    <cellStyle name="備註 3 2 4" xfId="25748"/>
    <cellStyle name="備註 3 3" xfId="13678"/>
    <cellStyle name="備註 3 3 2" xfId="19702"/>
    <cellStyle name="備註 3 3 2 2" xfId="31778"/>
    <cellStyle name="備註 3 3 3" xfId="19729"/>
    <cellStyle name="備註 3 3 3 2" xfId="31802"/>
    <cellStyle name="備註 3 3 4" xfId="25754"/>
    <cellStyle name="備註 3 4" xfId="16684"/>
    <cellStyle name="備註 3 4 2" xfId="28760"/>
    <cellStyle name="備註 3 5" xfId="19708"/>
    <cellStyle name="備註 3 5 2" xfId="31784"/>
    <cellStyle name="備註 3 6" xfId="22736"/>
    <cellStyle name="備註 4" xfId="10698"/>
    <cellStyle name="備註 4 2" xfId="16727"/>
    <cellStyle name="備註 4 2 2" xfId="28803"/>
    <cellStyle name="備註 4 3" xfId="19716"/>
    <cellStyle name="備註 4 3 2" xfId="31790"/>
    <cellStyle name="備註 4 4" xfId="22779"/>
    <cellStyle name="超連結" xfId="31878" builtinId="8"/>
    <cellStyle name="超連結 2" xfId="25"/>
    <cellStyle name="超連結 2 2" xfId="10632"/>
    <cellStyle name="說明文字" xfId="31855" builtinId="53"/>
    <cellStyle name="說明文字 2" xfId="10633"/>
    <cellStyle name="輔色1 2" xfId="10634"/>
    <cellStyle name="輔色2 2" xfId="10635"/>
    <cellStyle name="輔色3 2" xfId="10636"/>
    <cellStyle name="輔色3 2 2" xfId="31870"/>
    <cellStyle name="輔色4 2" xfId="10637"/>
    <cellStyle name="輔色5 2" xfId="10638"/>
    <cellStyle name="輔色6 2" xfId="10639"/>
    <cellStyle name="輔色6 3" xfId="31823"/>
    <cellStyle name="標題 1 2" xfId="10641"/>
    <cellStyle name="標題 2 2" xfId="10642"/>
    <cellStyle name="標題 3 2" xfId="10643"/>
    <cellStyle name="標題 4 2" xfId="10644"/>
    <cellStyle name="標題 5" xfId="10640"/>
    <cellStyle name="樣式 1" xfId="26"/>
    <cellStyle name="輸入 2" xfId="10645"/>
    <cellStyle name="輸入 2 2" xfId="13674"/>
    <cellStyle name="輸入 2 2 2" xfId="19698"/>
    <cellStyle name="輸入 2 2 2 2" xfId="31774"/>
    <cellStyle name="輸入 2 2 3" xfId="19725"/>
    <cellStyle name="輸入 2 2 3 2" xfId="31798"/>
    <cellStyle name="輸入 2 2 4" xfId="25750"/>
    <cellStyle name="輸入 2 3" xfId="13680"/>
    <cellStyle name="輸入 2 3 2" xfId="19704"/>
    <cellStyle name="輸入 2 3 2 2" xfId="31780"/>
    <cellStyle name="輸入 2 3 3" xfId="19731"/>
    <cellStyle name="輸入 2 3 3 2" xfId="31804"/>
    <cellStyle name="輸入 2 3 4" xfId="25756"/>
    <cellStyle name="輸入 2 4" xfId="16686"/>
    <cellStyle name="輸入 2 4 2" xfId="28762"/>
    <cellStyle name="輸入 2 5" xfId="19711"/>
    <cellStyle name="輸入 2 5 2" xfId="31786"/>
    <cellStyle name="輸入 2 6" xfId="22738"/>
    <cellStyle name="輸入 3" xfId="10714"/>
    <cellStyle name="輸入 3 2" xfId="16743"/>
    <cellStyle name="輸入 3 2 2" xfId="28819"/>
    <cellStyle name="輸入 3 3" xfId="19718"/>
    <cellStyle name="輸入 3 3 2" xfId="31792"/>
    <cellStyle name="輸入 3 4" xfId="22795"/>
    <cellStyle name="輸出 2" xfId="10646"/>
    <cellStyle name="輸出 2 2" xfId="13675"/>
    <cellStyle name="輸出 2 2 2" xfId="19699"/>
    <cellStyle name="輸出 2 2 2 2" xfId="31775"/>
    <cellStyle name="輸出 2 2 3" xfId="19726"/>
    <cellStyle name="輸出 2 2 3 2" xfId="31799"/>
    <cellStyle name="輸出 2 2 4" xfId="25751"/>
    <cellStyle name="輸出 2 3" xfId="13681"/>
    <cellStyle name="輸出 2 3 2" xfId="19705"/>
    <cellStyle name="輸出 2 3 2 2" xfId="31781"/>
    <cellStyle name="輸出 2 3 3" xfId="19732"/>
    <cellStyle name="輸出 2 3 3 2" xfId="31805"/>
    <cellStyle name="輸出 2 3 4" xfId="25757"/>
    <cellStyle name="輸出 2 4" xfId="16687"/>
    <cellStyle name="輸出 2 4 2" xfId="28763"/>
    <cellStyle name="輸出 2 5" xfId="19712"/>
    <cellStyle name="輸出 2 5 2" xfId="31787"/>
    <cellStyle name="輸出 2 6" xfId="22739"/>
    <cellStyle name="輸出 3" xfId="10715"/>
    <cellStyle name="輸出 3 2" xfId="16744"/>
    <cellStyle name="輸出 3 2 2" xfId="28820"/>
    <cellStyle name="輸出 3 3" xfId="19719"/>
    <cellStyle name="輸出 3 3 2" xfId="31793"/>
    <cellStyle name="輸出 3 4" xfId="22796"/>
    <cellStyle name="檢查儲存格 2" xfId="10647"/>
    <cellStyle name="壞 2" xfId="35"/>
    <cellStyle name="壞 2 2" xfId="10649"/>
    <cellStyle name="壞 3" xfId="10648"/>
    <cellStyle name="壞_103應急" xfId="10718"/>
    <cellStyle name="壞_治理工程" xfId="10719"/>
    <cellStyle name="壞_省道橋樑改建" xfId="1582"/>
    <cellStyle name="壞_第一期治理工程" xfId="10720"/>
    <cellStyle name="壞_應急工程" xfId="10721"/>
    <cellStyle name="壞_擬辦工程" xfId="27"/>
    <cellStyle name="警告文字 2" xfId="10650"/>
  </cellStyles>
  <dxfs count="0"/>
  <tableStyles count="0" defaultTableStyle="TableStyleMedium9" defaultPivotStyle="PivotStyleLight16"/>
  <colors>
    <mruColors>
      <color rgb="FFCCFFCC"/>
      <color rgb="FF54D454"/>
      <color rgb="FF33CC33"/>
      <color rgb="FF75FF75"/>
      <color rgb="FFFFFF66"/>
      <color rgb="FFE7FFE7"/>
      <color rgb="FFFFFFCC"/>
      <color rgb="FF66CCFF"/>
      <color rgb="FF71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238\&#27969;&#22495;&#32156;&#21512;&#27835;&#29702;&#35336;&#30059;\Users\fish\Downloads\&#25511;&#31649;&#26371;&#35696;&#33258;&#21205;&#22577;&#34920;&#23436;&#25104;&#29256;201702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6.238\&#27969;&#22495;&#32156;&#21512;&#27835;&#29702;&#35336;&#30059;\&#36039;&#28304;&#26283;&#23384;&#21312;\&#39336;&#20736;\&#36914;&#24230;&#27298;&#35342;&#26371;&#35696;&#36039;&#26009;\&#31574;&#36914;\&#25511;&#31649;&#26371;&#35696;&#33258;&#21205;&#22577;&#34920;&#23436;&#25104;&#29256;2017020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6.238\&#27969;&#22495;&#32156;&#21512;&#27835;&#29702;&#35336;&#30059;\&#27969;&#22495;&#32156;&#21512;&#27835;&#29702;&#35336;&#30059;\&#26371;&#35696;&#30456;&#38364;&#36039;&#26009;\&#25511;&#31649;&#26371;&#35696;\201609\9&#26376;&#25511;&#31649;&#26371;&#35696;&#33258;&#21205;&#22577;&#34920;(&#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流域執行率 "/>
      <sheetName val="第1階段治理工程"/>
      <sheetName val="第1期治理總表"/>
      <sheetName val="第1階段參數欄位"/>
      <sheetName val="第2階段治理工程"/>
      <sheetName val="尚未發包之第1階段治理工程"/>
      <sheetName val="第2期治理總表"/>
      <sheetName val="第2階段參數欄位"/>
      <sheetName val="尚未發包之第2階段治理工程"/>
      <sheetName val="105應急總表 "/>
      <sheetName val="105年度應急工程"/>
      <sheetName val="106應急總表"/>
      <sheetName val="106年度應急工程"/>
      <sheetName val="年底執行率估算"/>
      <sheetName val="執行率估算檢核表"/>
      <sheetName val="工作表1"/>
    </sheetNames>
    <sheetDataSet>
      <sheetData sheetId="0" refreshError="1"/>
      <sheetData sheetId="1" refreshError="1"/>
      <sheetData sheetId="2">
        <row r="5">
          <cell r="Q5">
            <v>-1</v>
          </cell>
        </row>
        <row r="6">
          <cell r="Q6">
            <v>-3</v>
          </cell>
        </row>
        <row r="8">
          <cell r="Q8">
            <v>-1</v>
          </cell>
        </row>
        <row r="9">
          <cell r="Q9">
            <v>0</v>
          </cell>
        </row>
        <row r="10">
          <cell r="Q10">
            <v>0</v>
          </cell>
        </row>
        <row r="11">
          <cell r="Q11">
            <v>0</v>
          </cell>
        </row>
        <row r="12">
          <cell r="Q12">
            <v>0</v>
          </cell>
        </row>
        <row r="14">
          <cell r="Q14">
            <v>0</v>
          </cell>
        </row>
        <row r="15">
          <cell r="Q15">
            <v>0</v>
          </cell>
        </row>
        <row r="16">
          <cell r="Q16">
            <v>0</v>
          </cell>
        </row>
        <row r="18">
          <cell r="Q18">
            <v>-2</v>
          </cell>
        </row>
        <row r="19">
          <cell r="Q19">
            <v>0</v>
          </cell>
        </row>
        <row r="21">
          <cell r="Q21">
            <v>-2</v>
          </cell>
        </row>
        <row r="22">
          <cell r="Q22">
            <v>-6</v>
          </cell>
        </row>
        <row r="23">
          <cell r="Q23">
            <v>-2</v>
          </cell>
        </row>
        <row r="24">
          <cell r="Q24">
            <v>0</v>
          </cell>
        </row>
        <row r="26">
          <cell r="Q26">
            <v>0</v>
          </cell>
        </row>
        <row r="27">
          <cell r="Q27">
            <v>-4</v>
          </cell>
        </row>
        <row r="28">
          <cell r="Q28">
            <v>-1</v>
          </cell>
        </row>
        <row r="30">
          <cell r="Q30">
            <v>-4</v>
          </cell>
        </row>
        <row r="31">
          <cell r="Q31">
            <v>-4</v>
          </cell>
        </row>
        <row r="32">
          <cell r="Q32">
            <v>0</v>
          </cell>
        </row>
        <row r="34">
          <cell r="Q34">
            <v>0</v>
          </cell>
        </row>
        <row r="35">
          <cell r="Q35">
            <v>0</v>
          </cell>
        </row>
        <row r="36">
          <cell r="Q36">
            <v>0</v>
          </cell>
        </row>
        <row r="38">
          <cell r="Q38">
            <v>-1</v>
          </cell>
        </row>
        <row r="39">
          <cell r="Q39">
            <v>-2</v>
          </cell>
        </row>
        <row r="41">
          <cell r="Q41">
            <v>-2</v>
          </cell>
        </row>
        <row r="42">
          <cell r="Q42">
            <v>0</v>
          </cell>
        </row>
        <row r="43">
          <cell r="Q43">
            <v>0</v>
          </cell>
        </row>
      </sheetData>
      <sheetData sheetId="3" refreshError="1"/>
      <sheetData sheetId="4" refreshError="1"/>
      <sheetData sheetId="5" refreshError="1"/>
      <sheetData sheetId="6">
        <row r="5">
          <cell r="Q5">
            <v>-2</v>
          </cell>
        </row>
        <row r="6">
          <cell r="Q6">
            <v>-1</v>
          </cell>
        </row>
        <row r="8">
          <cell r="Q8">
            <v>0</v>
          </cell>
        </row>
        <row r="9">
          <cell r="Q9">
            <v>0</v>
          </cell>
        </row>
        <row r="10">
          <cell r="Q10">
            <v>0</v>
          </cell>
        </row>
        <row r="11">
          <cell r="Q11">
            <v>-1</v>
          </cell>
        </row>
        <row r="12">
          <cell r="Q12">
            <v>0</v>
          </cell>
        </row>
        <row r="14">
          <cell r="Q14">
            <v>-5</v>
          </cell>
        </row>
        <row r="15">
          <cell r="Q15">
            <v>-7</v>
          </cell>
        </row>
        <row r="16">
          <cell r="Q16">
            <v>0</v>
          </cell>
        </row>
        <row r="18">
          <cell r="Q18">
            <v>-1</v>
          </cell>
        </row>
        <row r="19">
          <cell r="Q19">
            <v>-2</v>
          </cell>
        </row>
        <row r="21">
          <cell r="Q21">
            <v>0</v>
          </cell>
        </row>
        <row r="22">
          <cell r="Q22">
            <v>-5</v>
          </cell>
        </row>
        <row r="23">
          <cell r="Q23">
            <v>-2</v>
          </cell>
        </row>
        <row r="24">
          <cell r="Q24">
            <v>0</v>
          </cell>
        </row>
        <row r="26">
          <cell r="Q26">
            <v>-11</v>
          </cell>
        </row>
        <row r="27">
          <cell r="Q27">
            <v>0</v>
          </cell>
        </row>
        <row r="28">
          <cell r="Q28">
            <v>0</v>
          </cell>
        </row>
        <row r="30">
          <cell r="Q30">
            <v>0</v>
          </cell>
        </row>
        <row r="31">
          <cell r="Q31">
            <v>0</v>
          </cell>
        </row>
        <row r="32">
          <cell r="Q32">
            <v>0</v>
          </cell>
        </row>
        <row r="34">
          <cell r="Q34">
            <v>0</v>
          </cell>
        </row>
        <row r="35">
          <cell r="Q35">
            <v>0</v>
          </cell>
        </row>
        <row r="36">
          <cell r="Q36">
            <v>0</v>
          </cell>
        </row>
        <row r="38">
          <cell r="Q38">
            <v>0</v>
          </cell>
        </row>
        <row r="39">
          <cell r="Q39">
            <v>0</v>
          </cell>
        </row>
        <row r="41">
          <cell r="Q41">
            <v>0</v>
          </cell>
        </row>
        <row r="42">
          <cell r="Q42">
            <v>0</v>
          </cell>
        </row>
        <row r="43">
          <cell r="Q4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流域執行率 "/>
      <sheetName val="第1階段治理工程"/>
      <sheetName val="第1期治理總表"/>
      <sheetName val="第1階段參數欄位"/>
      <sheetName val="第2階段治理工程"/>
      <sheetName val="尚未發包之第1階段治理工程"/>
      <sheetName val="第2期治理總表"/>
      <sheetName val="第2階段參數欄位"/>
      <sheetName val="尚未發包之第2階段治理工程"/>
      <sheetName val="105應急總表 "/>
      <sheetName val="105年度應急工程"/>
      <sheetName val="106應急總表"/>
      <sheetName val="106年度應急工程"/>
      <sheetName val="年底執行率估算"/>
      <sheetName val="執行率估算檢核表"/>
      <sheetName val="工作表1"/>
    </sheetNames>
    <sheetDataSet>
      <sheetData sheetId="0" refreshError="1"/>
      <sheetData sheetId="1" refreshError="1"/>
      <sheetData sheetId="2">
        <row r="5">
          <cell r="Q5">
            <v>-1</v>
          </cell>
        </row>
        <row r="6">
          <cell r="Q6">
            <v>-3</v>
          </cell>
        </row>
        <row r="8">
          <cell r="Q8">
            <v>-1</v>
          </cell>
        </row>
        <row r="9">
          <cell r="Q9">
            <v>0</v>
          </cell>
        </row>
        <row r="10">
          <cell r="Q10">
            <v>0</v>
          </cell>
        </row>
        <row r="11">
          <cell r="Q11">
            <v>0</v>
          </cell>
        </row>
        <row r="12">
          <cell r="Q12">
            <v>0</v>
          </cell>
        </row>
        <row r="14">
          <cell r="Q14">
            <v>0</v>
          </cell>
        </row>
        <row r="15">
          <cell r="Q15">
            <v>0</v>
          </cell>
        </row>
        <row r="16">
          <cell r="Q16">
            <v>0</v>
          </cell>
        </row>
        <row r="18">
          <cell r="Q18">
            <v>-2</v>
          </cell>
        </row>
        <row r="19">
          <cell r="Q19">
            <v>0</v>
          </cell>
        </row>
        <row r="21">
          <cell r="Q21">
            <v>-2</v>
          </cell>
        </row>
        <row r="22">
          <cell r="Q22">
            <v>-6</v>
          </cell>
        </row>
        <row r="23">
          <cell r="Q23">
            <v>-2</v>
          </cell>
        </row>
        <row r="24">
          <cell r="Q24">
            <v>0</v>
          </cell>
        </row>
        <row r="26">
          <cell r="Q26">
            <v>0</v>
          </cell>
        </row>
        <row r="27">
          <cell r="Q27">
            <v>-4</v>
          </cell>
        </row>
        <row r="28">
          <cell r="Q28">
            <v>-1</v>
          </cell>
        </row>
        <row r="30">
          <cell r="Q30">
            <v>-4</v>
          </cell>
        </row>
        <row r="31">
          <cell r="Q31">
            <v>-4</v>
          </cell>
        </row>
        <row r="32">
          <cell r="Q32">
            <v>0</v>
          </cell>
        </row>
        <row r="34">
          <cell r="Q34">
            <v>0</v>
          </cell>
        </row>
        <row r="35">
          <cell r="Q35">
            <v>0</v>
          </cell>
        </row>
        <row r="36">
          <cell r="Q36">
            <v>0</v>
          </cell>
        </row>
        <row r="38">
          <cell r="Q38">
            <v>-1</v>
          </cell>
        </row>
        <row r="39">
          <cell r="Q39">
            <v>-2</v>
          </cell>
        </row>
        <row r="41">
          <cell r="Q41">
            <v>-2</v>
          </cell>
        </row>
        <row r="42">
          <cell r="Q42">
            <v>0</v>
          </cell>
        </row>
        <row r="43">
          <cell r="Q43">
            <v>0</v>
          </cell>
        </row>
      </sheetData>
      <sheetData sheetId="3" refreshError="1"/>
      <sheetData sheetId="4" refreshError="1"/>
      <sheetData sheetId="5" refreshError="1"/>
      <sheetData sheetId="6">
        <row r="5">
          <cell r="Q5">
            <v>-2</v>
          </cell>
        </row>
        <row r="6">
          <cell r="Q6">
            <v>-1</v>
          </cell>
        </row>
        <row r="8">
          <cell r="Q8">
            <v>0</v>
          </cell>
        </row>
        <row r="9">
          <cell r="Q9">
            <v>0</v>
          </cell>
        </row>
        <row r="10">
          <cell r="Q10">
            <v>0</v>
          </cell>
        </row>
        <row r="11">
          <cell r="Q11">
            <v>-1</v>
          </cell>
        </row>
        <row r="12">
          <cell r="Q12">
            <v>0</v>
          </cell>
        </row>
        <row r="14">
          <cell r="Q14">
            <v>-5</v>
          </cell>
        </row>
        <row r="15">
          <cell r="Q15">
            <v>-7</v>
          </cell>
        </row>
        <row r="16">
          <cell r="Q16">
            <v>0</v>
          </cell>
        </row>
        <row r="18">
          <cell r="Q18">
            <v>-1</v>
          </cell>
        </row>
        <row r="19">
          <cell r="Q19">
            <v>-2</v>
          </cell>
        </row>
        <row r="21">
          <cell r="Q21">
            <v>0</v>
          </cell>
        </row>
        <row r="22">
          <cell r="Q22">
            <v>-5</v>
          </cell>
        </row>
        <row r="23">
          <cell r="Q23">
            <v>-2</v>
          </cell>
        </row>
        <row r="24">
          <cell r="Q24">
            <v>0</v>
          </cell>
        </row>
        <row r="26">
          <cell r="Q26">
            <v>-11</v>
          </cell>
        </row>
        <row r="27">
          <cell r="Q27">
            <v>0</v>
          </cell>
        </row>
        <row r="28">
          <cell r="Q28">
            <v>0</v>
          </cell>
        </row>
        <row r="30">
          <cell r="Q30">
            <v>0</v>
          </cell>
        </row>
        <row r="31">
          <cell r="Q31">
            <v>0</v>
          </cell>
        </row>
        <row r="32">
          <cell r="Q32">
            <v>0</v>
          </cell>
        </row>
        <row r="34">
          <cell r="Q34">
            <v>0</v>
          </cell>
        </row>
        <row r="35">
          <cell r="Q35">
            <v>0</v>
          </cell>
        </row>
        <row r="36">
          <cell r="Q36">
            <v>0</v>
          </cell>
        </row>
        <row r="38">
          <cell r="Q38">
            <v>0</v>
          </cell>
        </row>
        <row r="39">
          <cell r="Q39">
            <v>0</v>
          </cell>
        </row>
        <row r="41">
          <cell r="Q41">
            <v>0</v>
          </cell>
        </row>
        <row r="42">
          <cell r="Q42">
            <v>0</v>
          </cell>
        </row>
        <row r="43">
          <cell r="Q4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流域執行率"/>
      <sheetName val="第1階段治理工程"/>
      <sheetName val="第1期治理總表"/>
      <sheetName val="第1階段參數欄位"/>
      <sheetName val="第2階段治理工程"/>
      <sheetName val="第2階段參數欄位"/>
      <sheetName val="尚未發包之第1階段治理工程"/>
      <sheetName val="第2期治理總表"/>
      <sheetName val="尚未發包之第2階段治理工程"/>
      <sheetName val="105應急總表 "/>
      <sheetName val="105年度應急工程"/>
      <sheetName val="省道橋樑改建(新)"/>
      <sheetName val="工作表1"/>
    </sheetNames>
    <sheetDataSet>
      <sheetData sheetId="0"/>
      <sheetData sheetId="1"/>
      <sheetData sheetId="2">
        <row r="5">
          <cell r="Q5">
            <v>-1</v>
          </cell>
        </row>
        <row r="38">
          <cell r="Q38">
            <v>0</v>
          </cell>
        </row>
        <row r="39">
          <cell r="Q39">
            <v>-1</v>
          </cell>
        </row>
      </sheetData>
      <sheetData sheetId="3"/>
      <sheetData sheetId="4"/>
      <sheetData sheetId="5"/>
      <sheetData sheetId="6"/>
      <sheetData sheetId="7">
        <row r="5">
          <cell r="Q5">
            <v>0</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maps.google.com/maps?q=23.58642,120.1643" TargetMode="External"/><Relationship Id="rId18" Type="http://schemas.openxmlformats.org/officeDocument/2006/relationships/hyperlink" Target="http://maps.google.com/maps?q=23.41858,120.34442" TargetMode="External"/><Relationship Id="rId26" Type="http://schemas.openxmlformats.org/officeDocument/2006/relationships/hyperlink" Target="http://maps.google.com/maps?q=23.49316,120.33047" TargetMode="External"/><Relationship Id="rId39" Type="http://schemas.openxmlformats.org/officeDocument/2006/relationships/hyperlink" Target="http://maps.google.com/maps?q=22.56485,120.5473" TargetMode="External"/><Relationship Id="rId21" Type="http://schemas.openxmlformats.org/officeDocument/2006/relationships/hyperlink" Target="http://maps.google.com/maps?q=23.54588,120.43391" TargetMode="External"/><Relationship Id="rId34" Type="http://schemas.openxmlformats.org/officeDocument/2006/relationships/hyperlink" Target="http://maps.google.com/maps?q=23.31807,120.28506" TargetMode="External"/><Relationship Id="rId42" Type="http://schemas.openxmlformats.org/officeDocument/2006/relationships/hyperlink" Target="http://maps.google.com/maps?q=23.56298,121.65404" TargetMode="External"/><Relationship Id="rId47" Type="http://schemas.openxmlformats.org/officeDocument/2006/relationships/hyperlink" Target="http://maps.google.com/maps?q=24.99417,121.26148" TargetMode="External"/><Relationship Id="rId50" Type="http://schemas.openxmlformats.org/officeDocument/2006/relationships/hyperlink" Target="http://maps.google.com/maps?q=23.88358,120.52968" TargetMode="External"/><Relationship Id="rId55" Type="http://schemas.openxmlformats.org/officeDocument/2006/relationships/hyperlink" Target="http://maps.google.com/maps?q=23.33367,120.13166" TargetMode="External"/><Relationship Id="rId63" Type="http://schemas.openxmlformats.org/officeDocument/2006/relationships/hyperlink" Target="http://maps.google.com/maps?q=23.47507,120.1576" TargetMode="External"/><Relationship Id="rId68" Type="http://schemas.openxmlformats.org/officeDocument/2006/relationships/hyperlink" Target="http://maps.google.com/maps?q=22.93395,120.26185" TargetMode="External"/><Relationship Id="rId76" Type="http://schemas.openxmlformats.org/officeDocument/2006/relationships/hyperlink" Target="http://maps.google.com/maps?q=23.09323,120.12057" TargetMode="External"/><Relationship Id="rId84" Type="http://schemas.openxmlformats.org/officeDocument/2006/relationships/hyperlink" Target="http://maps.google.com/maps?q=23.04992,120.25331" TargetMode="External"/><Relationship Id="rId89" Type="http://schemas.openxmlformats.org/officeDocument/2006/relationships/hyperlink" Target="http://maps.google.com/maps?q=23.56509,121.66706" TargetMode="External"/><Relationship Id="rId7" Type="http://schemas.openxmlformats.org/officeDocument/2006/relationships/hyperlink" Target="http://maps.google.com/maps?q=24.06853,120.66039" TargetMode="External"/><Relationship Id="rId71" Type="http://schemas.openxmlformats.org/officeDocument/2006/relationships/hyperlink" Target="http://maps.google.com/maps?q=23.0186,120.26632" TargetMode="External"/><Relationship Id="rId2" Type="http://schemas.openxmlformats.org/officeDocument/2006/relationships/hyperlink" Target="http://maps.google.com/maps?q=25.06591,121.21782" TargetMode="External"/><Relationship Id="rId16" Type="http://schemas.openxmlformats.org/officeDocument/2006/relationships/hyperlink" Target="http://maps.google.com/maps?q=23.61896,120.43877" TargetMode="External"/><Relationship Id="rId29" Type="http://schemas.openxmlformats.org/officeDocument/2006/relationships/hyperlink" Target="http://maps.google.com/maps?q=23.32065,120.37932" TargetMode="External"/><Relationship Id="rId11" Type="http://schemas.openxmlformats.org/officeDocument/2006/relationships/hyperlink" Target="http://maps.google.com/maps?q=23.78104,120.28675" TargetMode="External"/><Relationship Id="rId24" Type="http://schemas.openxmlformats.org/officeDocument/2006/relationships/hyperlink" Target="http://maps.google.com/maps?q=23.33362,120.13263" TargetMode="External"/><Relationship Id="rId32" Type="http://schemas.openxmlformats.org/officeDocument/2006/relationships/hyperlink" Target="http://maps.google.com/maps?q=23.33484,120.33583" TargetMode="External"/><Relationship Id="rId37" Type="http://schemas.openxmlformats.org/officeDocument/2006/relationships/hyperlink" Target="http://maps.google.com/maps?q=23.34941,120.40273" TargetMode="External"/><Relationship Id="rId40" Type="http://schemas.openxmlformats.org/officeDocument/2006/relationships/hyperlink" Target="http://maps.google.com/maps?q=22.42594,120.5254" TargetMode="External"/><Relationship Id="rId45" Type="http://schemas.openxmlformats.org/officeDocument/2006/relationships/hyperlink" Target="http://maps.google.com/maps?q=23.97399,121.58821" TargetMode="External"/><Relationship Id="rId53" Type="http://schemas.openxmlformats.org/officeDocument/2006/relationships/hyperlink" Target="http://maps.google.com/maps?q=23.40931,120.17012" TargetMode="External"/><Relationship Id="rId58" Type="http://schemas.openxmlformats.org/officeDocument/2006/relationships/hyperlink" Target="http://maps.google.com/maps?q=23.43043,120.42159" TargetMode="External"/><Relationship Id="rId66" Type="http://schemas.openxmlformats.org/officeDocument/2006/relationships/hyperlink" Target="http://maps.google.com/maps?q=22.92205,120.258" TargetMode="External"/><Relationship Id="rId74" Type="http://schemas.openxmlformats.org/officeDocument/2006/relationships/hyperlink" Target="http://maps.google.com/maps?q=23.21178,120.23193" TargetMode="External"/><Relationship Id="rId79" Type="http://schemas.openxmlformats.org/officeDocument/2006/relationships/hyperlink" Target="http://maps.google.com/maps?q=23.29363,120.35038" TargetMode="External"/><Relationship Id="rId87" Type="http://schemas.openxmlformats.org/officeDocument/2006/relationships/hyperlink" Target="http://maps.google.com/maps?q=22.9085,120.19299" TargetMode="External"/><Relationship Id="rId5" Type="http://schemas.openxmlformats.org/officeDocument/2006/relationships/hyperlink" Target="http://maps.google.com/maps?q=24.81989,120.91247" TargetMode="External"/><Relationship Id="rId61" Type="http://schemas.openxmlformats.org/officeDocument/2006/relationships/hyperlink" Target="http://maps.google.com/maps?q=23.5719,120.37945" TargetMode="External"/><Relationship Id="rId82" Type="http://schemas.openxmlformats.org/officeDocument/2006/relationships/hyperlink" Target="http://maps.google.com/maps?q=23.18348,120.18766" TargetMode="External"/><Relationship Id="rId90" Type="http://schemas.openxmlformats.org/officeDocument/2006/relationships/hyperlink" Target="http://maps.google.com/maps?q=24.45555,120.30249" TargetMode="External"/><Relationship Id="rId19" Type="http://schemas.openxmlformats.org/officeDocument/2006/relationships/hyperlink" Target="http://maps.google.com/maps?q=23.50147,120.25443" TargetMode="External"/><Relationship Id="rId14" Type="http://schemas.openxmlformats.org/officeDocument/2006/relationships/hyperlink" Target="http://maps.google.com/maps?q=23.72088,120.25322" TargetMode="External"/><Relationship Id="rId22" Type="http://schemas.openxmlformats.org/officeDocument/2006/relationships/hyperlink" Target="http://maps.google.com/maps?q=23.41588,120.22953" TargetMode="External"/><Relationship Id="rId27" Type="http://schemas.openxmlformats.org/officeDocument/2006/relationships/hyperlink" Target="http://maps.google.com/maps?q=23.37784,120.33379" TargetMode="External"/><Relationship Id="rId30" Type="http://schemas.openxmlformats.org/officeDocument/2006/relationships/hyperlink" Target="http://maps.google.com/maps?q=23.33484,120.33583" TargetMode="External"/><Relationship Id="rId35" Type="http://schemas.openxmlformats.org/officeDocument/2006/relationships/hyperlink" Target="http://maps.google.com/maps?q=23.29376,120.14655" TargetMode="External"/><Relationship Id="rId43" Type="http://schemas.openxmlformats.org/officeDocument/2006/relationships/hyperlink" Target="http://maps.google.com/maps?q=24.00613,121.60021" TargetMode="External"/><Relationship Id="rId48" Type="http://schemas.openxmlformats.org/officeDocument/2006/relationships/hyperlink" Target="http://maps.google.com/maps?q=24.20535,120.54531" TargetMode="External"/><Relationship Id="rId56" Type="http://schemas.openxmlformats.org/officeDocument/2006/relationships/hyperlink" Target="http://maps.google.com/maps?q=23.58378,120.36373" TargetMode="External"/><Relationship Id="rId64" Type="http://schemas.openxmlformats.org/officeDocument/2006/relationships/hyperlink" Target="http://maps.google.com/maps?q=23.45464,120.19546" TargetMode="External"/><Relationship Id="rId69" Type="http://schemas.openxmlformats.org/officeDocument/2006/relationships/hyperlink" Target="http://maps.google.com/maps?q=22.94066,120.18155" TargetMode="External"/><Relationship Id="rId77" Type="http://schemas.openxmlformats.org/officeDocument/2006/relationships/hyperlink" Target="http://maps.google.com/maps?q=23.30459,120.15767" TargetMode="External"/><Relationship Id="rId8" Type="http://schemas.openxmlformats.org/officeDocument/2006/relationships/hyperlink" Target="http://maps.google.com/maps?q=24.05598,120.66869" TargetMode="External"/><Relationship Id="rId51" Type="http://schemas.openxmlformats.org/officeDocument/2006/relationships/hyperlink" Target="http://maps.google.com/maps?q=23.55664,120.17125" TargetMode="External"/><Relationship Id="rId72" Type="http://schemas.openxmlformats.org/officeDocument/2006/relationships/hyperlink" Target="http://maps.google.com/maps?q=23.20967,120.16727" TargetMode="External"/><Relationship Id="rId80" Type="http://schemas.openxmlformats.org/officeDocument/2006/relationships/hyperlink" Target="http://maps.google.com/maps?q=23.29363,120.35038" TargetMode="External"/><Relationship Id="rId85" Type="http://schemas.openxmlformats.org/officeDocument/2006/relationships/hyperlink" Target="http://maps.google.com/maps?q=22.89865,120.51633" TargetMode="External"/><Relationship Id="rId3" Type="http://schemas.openxmlformats.org/officeDocument/2006/relationships/hyperlink" Target="http://maps.google.com/maps?q=25.06591,121.21782" TargetMode="External"/><Relationship Id="rId12" Type="http://schemas.openxmlformats.org/officeDocument/2006/relationships/hyperlink" Target="http://maps.google.com/maps?q=23.68829,120.24822" TargetMode="External"/><Relationship Id="rId17" Type="http://schemas.openxmlformats.org/officeDocument/2006/relationships/hyperlink" Target="http://maps.google.com/maps?q=23.44228,120.31053" TargetMode="External"/><Relationship Id="rId25" Type="http://schemas.openxmlformats.org/officeDocument/2006/relationships/hyperlink" Target="http://maps.google.com/maps?q=23.5117,120.46049" TargetMode="External"/><Relationship Id="rId33" Type="http://schemas.openxmlformats.org/officeDocument/2006/relationships/hyperlink" Target="http://maps.google.com/maps?q=23.33484,120.33583" TargetMode="External"/><Relationship Id="rId38" Type="http://schemas.openxmlformats.org/officeDocument/2006/relationships/hyperlink" Target="http://maps.google.com/maps?q=23.13616,120.33702" TargetMode="External"/><Relationship Id="rId46" Type="http://schemas.openxmlformats.org/officeDocument/2006/relationships/hyperlink" Target="http://maps.google.com/maps?q=24.81175,121.77485" TargetMode="External"/><Relationship Id="rId59" Type="http://schemas.openxmlformats.org/officeDocument/2006/relationships/hyperlink" Target="http://maps.google.com/maps?q=23.45379,120.14725" TargetMode="External"/><Relationship Id="rId67" Type="http://schemas.openxmlformats.org/officeDocument/2006/relationships/hyperlink" Target="http://maps.google.com/maps?q=23.18949,120.08619" TargetMode="External"/><Relationship Id="rId20" Type="http://schemas.openxmlformats.org/officeDocument/2006/relationships/hyperlink" Target="http://maps.google.com/maps?q=23.49129,120.34725" TargetMode="External"/><Relationship Id="rId41" Type="http://schemas.openxmlformats.org/officeDocument/2006/relationships/hyperlink" Target="http://maps.google.com/maps?q=23.96072,121.60612" TargetMode="External"/><Relationship Id="rId54" Type="http://schemas.openxmlformats.org/officeDocument/2006/relationships/hyperlink" Target="http://maps.google.com/maps?q=23.34553,120.15065" TargetMode="External"/><Relationship Id="rId62" Type="http://schemas.openxmlformats.org/officeDocument/2006/relationships/hyperlink" Target="http://maps.google.com/maps?q=23.55212,120.317" TargetMode="External"/><Relationship Id="rId70" Type="http://schemas.openxmlformats.org/officeDocument/2006/relationships/hyperlink" Target="http://maps.google.com/maps?q=23.30021,120.13095" TargetMode="External"/><Relationship Id="rId75" Type="http://schemas.openxmlformats.org/officeDocument/2006/relationships/hyperlink" Target="http://maps.google.com/maps?q=23.14925,120.33705" TargetMode="External"/><Relationship Id="rId83" Type="http://schemas.openxmlformats.org/officeDocument/2006/relationships/hyperlink" Target="http://maps.google.com/maps?q=23.27057,120.13911" TargetMode="External"/><Relationship Id="rId88" Type="http://schemas.openxmlformats.org/officeDocument/2006/relationships/hyperlink" Target="http://maps.google.com/maps?q=22.87396,120.22388" TargetMode="External"/><Relationship Id="rId91" Type="http://schemas.openxmlformats.org/officeDocument/2006/relationships/printerSettings" Target="../printerSettings/printerSettings1.bin"/><Relationship Id="rId1" Type="http://schemas.openxmlformats.org/officeDocument/2006/relationships/hyperlink" Target="http://maps.google.com/maps?q=24.70441,121.82672" TargetMode="External"/><Relationship Id="rId6" Type="http://schemas.openxmlformats.org/officeDocument/2006/relationships/hyperlink" Target="http://maps.google.com/maps?q=24.54304,120.83587" TargetMode="External"/><Relationship Id="rId15" Type="http://schemas.openxmlformats.org/officeDocument/2006/relationships/hyperlink" Target="http://maps.google.com/maps?q=23.752,120.36705" TargetMode="External"/><Relationship Id="rId23" Type="http://schemas.openxmlformats.org/officeDocument/2006/relationships/hyperlink" Target="http://maps.google.com/maps?q=23.424,120.24425" TargetMode="External"/><Relationship Id="rId28" Type="http://schemas.openxmlformats.org/officeDocument/2006/relationships/hyperlink" Target="http://maps.google.com/maps?q=23.31817,120.25701" TargetMode="External"/><Relationship Id="rId36" Type="http://schemas.openxmlformats.org/officeDocument/2006/relationships/hyperlink" Target="http://maps.google.com/maps?q=23.34941,120.40273" TargetMode="External"/><Relationship Id="rId49" Type="http://schemas.openxmlformats.org/officeDocument/2006/relationships/hyperlink" Target="http://maps.google.com/maps?q=24.25418,120.7487" TargetMode="External"/><Relationship Id="rId57" Type="http://schemas.openxmlformats.org/officeDocument/2006/relationships/hyperlink" Target="http://maps.google.com/maps?q=23.43478,120.18307" TargetMode="External"/><Relationship Id="rId10" Type="http://schemas.openxmlformats.org/officeDocument/2006/relationships/hyperlink" Target="http://maps.google.com/maps?q=23.66412,120.5304" TargetMode="External"/><Relationship Id="rId31" Type="http://schemas.openxmlformats.org/officeDocument/2006/relationships/hyperlink" Target="http://maps.google.com/maps?q=23.33484,120.33583" TargetMode="External"/><Relationship Id="rId44" Type="http://schemas.openxmlformats.org/officeDocument/2006/relationships/hyperlink" Target="http://maps.google.com/maps?q=24.83086,121.79706" TargetMode="External"/><Relationship Id="rId52" Type="http://schemas.openxmlformats.org/officeDocument/2006/relationships/hyperlink" Target="http://maps.google.com/maps?q=23.54057,120.15621" TargetMode="External"/><Relationship Id="rId60" Type="http://schemas.openxmlformats.org/officeDocument/2006/relationships/hyperlink" Target="http://maps.google.com/maps?q=23.47669,120.17342" TargetMode="External"/><Relationship Id="rId65" Type="http://schemas.openxmlformats.org/officeDocument/2006/relationships/hyperlink" Target="http://maps.google.com/maps?q=23.04471,120.30976" TargetMode="External"/><Relationship Id="rId73" Type="http://schemas.openxmlformats.org/officeDocument/2006/relationships/hyperlink" Target="http://maps.google.com/maps?q=23.21178,120.23193" TargetMode="External"/><Relationship Id="rId78" Type="http://schemas.openxmlformats.org/officeDocument/2006/relationships/hyperlink" Target="http://maps.google.com/maps?q=23.29438,120.34899" TargetMode="External"/><Relationship Id="rId81" Type="http://schemas.openxmlformats.org/officeDocument/2006/relationships/hyperlink" Target="http://maps.google.com/maps?q=23.28691,120.35657" TargetMode="External"/><Relationship Id="rId86" Type="http://schemas.openxmlformats.org/officeDocument/2006/relationships/hyperlink" Target="http://maps.google.com/maps?q=22.76199,120.35763" TargetMode="External"/><Relationship Id="rId4" Type="http://schemas.openxmlformats.org/officeDocument/2006/relationships/hyperlink" Target="http://maps.google.com/maps?q=24.90717,120.9789" TargetMode="External"/><Relationship Id="rId9" Type="http://schemas.openxmlformats.org/officeDocument/2006/relationships/hyperlink" Target="http://maps.google.com/maps?q=23.97874,120.5092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abSelected="1" workbookViewId="0">
      <selection activeCell="A93" sqref="A93:XFD101"/>
    </sheetView>
  </sheetViews>
  <sheetFormatPr defaultRowHeight="16.5"/>
  <cols>
    <col min="1" max="1" width="5.25" customWidth="1"/>
    <col min="2" max="2" width="5.125" customWidth="1"/>
    <col min="3" max="3" width="8.25" customWidth="1"/>
    <col min="4" max="4" width="12.625" customWidth="1"/>
    <col min="5" max="5" width="9.75" customWidth="1"/>
    <col min="6" max="6" width="10.125" customWidth="1"/>
    <col min="7" max="7" width="8" customWidth="1"/>
    <col min="8" max="8" width="11.625" customWidth="1"/>
    <col min="9" max="11" width="11.5" bestFit="1" customWidth="1"/>
    <col min="12" max="12" width="10.75" customWidth="1"/>
    <col min="13" max="13" width="27.125" bestFit="1" customWidth="1"/>
    <col min="14" max="14" width="8.625" customWidth="1"/>
    <col min="15" max="16" width="8.25" customWidth="1"/>
    <col min="17" max="17" width="28" customWidth="1"/>
  </cols>
  <sheetData>
    <row r="1" spans="1:17" ht="17.25" thickBot="1">
      <c r="A1" s="912"/>
      <c r="B1" s="912"/>
      <c r="C1" s="912"/>
      <c r="D1" s="912"/>
      <c r="E1" s="912"/>
      <c r="F1" s="912"/>
      <c r="G1" s="912"/>
      <c r="H1" s="912"/>
      <c r="I1" s="912"/>
      <c r="J1" s="912"/>
      <c r="K1" s="912"/>
      <c r="L1" s="912"/>
      <c r="M1" s="912"/>
      <c r="N1" s="912"/>
      <c r="O1" s="912"/>
      <c r="P1" s="912"/>
      <c r="Q1" s="911" t="s">
        <v>4157</v>
      </c>
    </row>
    <row r="2" spans="1:17" ht="76.5">
      <c r="A2" s="913" t="s">
        <v>4144</v>
      </c>
      <c r="B2" s="914" t="s">
        <v>4145</v>
      </c>
      <c r="C2" s="914" t="s">
        <v>4146</v>
      </c>
      <c r="D2" s="915" t="s">
        <v>3934</v>
      </c>
      <c r="E2" s="916" t="s">
        <v>4147</v>
      </c>
      <c r="F2" s="916" t="s">
        <v>4148</v>
      </c>
      <c r="G2" s="916" t="s">
        <v>4149</v>
      </c>
      <c r="H2" s="917" t="s">
        <v>4150</v>
      </c>
      <c r="I2" s="914" t="s">
        <v>3935</v>
      </c>
      <c r="J2" s="914" t="s">
        <v>3936</v>
      </c>
      <c r="K2" s="914" t="s">
        <v>3937</v>
      </c>
      <c r="L2" s="918" t="s">
        <v>4151</v>
      </c>
      <c r="M2" s="918" t="s">
        <v>4152</v>
      </c>
      <c r="N2" s="918" t="s">
        <v>4153</v>
      </c>
      <c r="O2" s="919" t="s">
        <v>4154</v>
      </c>
      <c r="P2" s="919" t="s">
        <v>4155</v>
      </c>
      <c r="Q2" s="920" t="s">
        <v>4156</v>
      </c>
    </row>
    <row r="3" spans="1:17" ht="66">
      <c r="A3" s="921">
        <v>1</v>
      </c>
      <c r="B3" s="922">
        <v>1</v>
      </c>
      <c r="C3" s="922" t="s">
        <v>938</v>
      </c>
      <c r="D3" s="923" t="s">
        <v>822</v>
      </c>
      <c r="E3" s="924">
        <v>0.28199999999999997</v>
      </c>
      <c r="F3" s="924">
        <v>0.44</v>
      </c>
      <c r="G3" s="924">
        <v>0.15800000000000003</v>
      </c>
      <c r="H3" s="925">
        <v>250760</v>
      </c>
      <c r="I3" s="910">
        <v>43539</v>
      </c>
      <c r="J3" s="910">
        <v>44561</v>
      </c>
      <c r="K3" s="910" t="s">
        <v>3683</v>
      </c>
      <c r="L3" s="922" t="s">
        <v>3641</v>
      </c>
      <c r="M3" s="923" t="s">
        <v>4055</v>
      </c>
      <c r="N3" s="922" t="s">
        <v>3678</v>
      </c>
      <c r="O3" s="926" t="s">
        <v>4158</v>
      </c>
      <c r="P3" s="926" t="s">
        <v>4159</v>
      </c>
      <c r="Q3" s="927" t="s">
        <v>4160</v>
      </c>
    </row>
    <row r="4" spans="1:17" ht="66">
      <c r="A4" s="921">
        <v>2</v>
      </c>
      <c r="B4" s="922">
        <v>1</v>
      </c>
      <c r="C4" s="922" t="s">
        <v>4161</v>
      </c>
      <c r="D4" s="923" t="s">
        <v>831</v>
      </c>
      <c r="E4" s="924" t="s">
        <v>3683</v>
      </c>
      <c r="F4" s="924" t="s">
        <v>3683</v>
      </c>
      <c r="G4" s="924" t="s">
        <v>3683</v>
      </c>
      <c r="H4" s="925">
        <v>50100</v>
      </c>
      <c r="I4" s="910" t="s">
        <v>3683</v>
      </c>
      <c r="J4" s="910">
        <v>44074</v>
      </c>
      <c r="K4" s="910" t="s">
        <v>3683</v>
      </c>
      <c r="L4" s="922" t="s">
        <v>4162</v>
      </c>
      <c r="M4" s="923" t="s">
        <v>832</v>
      </c>
      <c r="N4" s="922" t="s">
        <v>3693</v>
      </c>
      <c r="O4" s="926" t="s">
        <v>4163</v>
      </c>
      <c r="P4" s="926" t="s">
        <v>4164</v>
      </c>
      <c r="Q4" s="927" t="s">
        <v>4165</v>
      </c>
    </row>
    <row r="5" spans="1:17" ht="82.5">
      <c r="A5" s="921">
        <v>3</v>
      </c>
      <c r="B5" s="922">
        <v>1</v>
      </c>
      <c r="C5" s="922" t="s">
        <v>876</v>
      </c>
      <c r="D5" s="923" t="s">
        <v>2698</v>
      </c>
      <c r="E5" s="924">
        <v>0.31</v>
      </c>
      <c r="F5" s="924">
        <v>0.28000000000000003</v>
      </c>
      <c r="G5" s="924">
        <v>-2.9999999999999971E-2</v>
      </c>
      <c r="H5" s="925">
        <v>238000</v>
      </c>
      <c r="I5" s="910">
        <v>43522</v>
      </c>
      <c r="J5" s="910">
        <v>44316</v>
      </c>
      <c r="K5" s="910" t="s">
        <v>3683</v>
      </c>
      <c r="L5" s="922" t="s">
        <v>3645</v>
      </c>
      <c r="M5" s="923" t="s">
        <v>2699</v>
      </c>
      <c r="N5" s="922" t="s">
        <v>3690</v>
      </c>
      <c r="O5" s="926" t="s">
        <v>4166</v>
      </c>
      <c r="P5" s="926" t="s">
        <v>4167</v>
      </c>
      <c r="Q5" s="927" t="s">
        <v>4168</v>
      </c>
    </row>
    <row r="6" spans="1:17" ht="49.5">
      <c r="A6" s="921">
        <v>4</v>
      </c>
      <c r="B6" s="922">
        <v>1</v>
      </c>
      <c r="C6" s="922" t="s">
        <v>876</v>
      </c>
      <c r="D6" s="923" t="s">
        <v>2700</v>
      </c>
      <c r="E6" s="924">
        <v>0.28060000000000002</v>
      </c>
      <c r="F6" s="924">
        <v>0.28060000000000002</v>
      </c>
      <c r="G6" s="924">
        <v>0</v>
      </c>
      <c r="H6" s="925">
        <v>45220</v>
      </c>
      <c r="I6" s="910">
        <v>43677</v>
      </c>
      <c r="J6" s="910">
        <v>43877</v>
      </c>
      <c r="K6" s="910" t="s">
        <v>3683</v>
      </c>
      <c r="L6" s="922" t="s">
        <v>4169</v>
      </c>
      <c r="M6" s="923" t="s">
        <v>2701</v>
      </c>
      <c r="N6" s="922" t="s">
        <v>3978</v>
      </c>
      <c r="O6" s="926" t="s">
        <v>4166</v>
      </c>
      <c r="P6" s="926" t="s">
        <v>4167</v>
      </c>
      <c r="Q6" s="927" t="s">
        <v>4168</v>
      </c>
    </row>
    <row r="7" spans="1:17" ht="66">
      <c r="A7" s="921">
        <v>5</v>
      </c>
      <c r="B7" s="922">
        <v>1</v>
      </c>
      <c r="C7" s="922" t="s">
        <v>3598</v>
      </c>
      <c r="D7" s="923" t="s">
        <v>837</v>
      </c>
      <c r="E7" s="924">
        <v>0.98299999999999998</v>
      </c>
      <c r="F7" s="924">
        <v>0.98740000000000006</v>
      </c>
      <c r="G7" s="924">
        <v>4.4000000000000705E-3</v>
      </c>
      <c r="H7" s="925">
        <v>38670</v>
      </c>
      <c r="I7" s="910">
        <v>43435</v>
      </c>
      <c r="J7" s="910">
        <v>43792</v>
      </c>
      <c r="K7" s="910" t="s">
        <v>3683</v>
      </c>
      <c r="L7" s="922" t="s">
        <v>3648</v>
      </c>
      <c r="M7" s="923" t="s">
        <v>840</v>
      </c>
      <c r="N7" s="922" t="s">
        <v>3696</v>
      </c>
      <c r="O7" s="926" t="s">
        <v>4170</v>
      </c>
      <c r="P7" s="926" t="s">
        <v>4171</v>
      </c>
      <c r="Q7" s="927" t="s">
        <v>4172</v>
      </c>
    </row>
    <row r="8" spans="1:17" ht="49.5">
      <c r="A8" s="921">
        <v>6</v>
      </c>
      <c r="B8" s="922">
        <v>1</v>
      </c>
      <c r="C8" s="922" t="s">
        <v>3599</v>
      </c>
      <c r="D8" s="923" t="s">
        <v>4113</v>
      </c>
      <c r="E8" s="924">
        <v>0</v>
      </c>
      <c r="F8" s="924">
        <v>0</v>
      </c>
      <c r="G8" s="924">
        <v>0</v>
      </c>
      <c r="H8" s="925">
        <v>237000</v>
      </c>
      <c r="I8" s="910">
        <v>43657</v>
      </c>
      <c r="J8" s="910">
        <v>44135</v>
      </c>
      <c r="K8" s="910" t="s">
        <v>3683</v>
      </c>
      <c r="L8" s="922" t="s">
        <v>3980</v>
      </c>
      <c r="M8" s="923" t="s">
        <v>4056</v>
      </c>
      <c r="N8" s="922" t="s">
        <v>3981</v>
      </c>
      <c r="O8" s="926" t="s">
        <v>4173</v>
      </c>
      <c r="P8" s="926" t="s">
        <v>4174</v>
      </c>
      <c r="Q8" s="927" t="s">
        <v>4175</v>
      </c>
    </row>
    <row r="9" spans="1:17" ht="82.5">
      <c r="A9" s="921">
        <v>7</v>
      </c>
      <c r="B9" s="922">
        <v>1</v>
      </c>
      <c r="C9" s="922" t="s">
        <v>3600</v>
      </c>
      <c r="D9" s="923" t="s">
        <v>3918</v>
      </c>
      <c r="E9" s="924">
        <v>0.46920000000000001</v>
      </c>
      <c r="F9" s="924">
        <v>0.69110000000000005</v>
      </c>
      <c r="G9" s="924">
        <v>0.22190000000000004</v>
      </c>
      <c r="H9" s="925">
        <v>56180</v>
      </c>
      <c r="I9" s="910">
        <v>43476</v>
      </c>
      <c r="J9" s="910">
        <v>43875</v>
      </c>
      <c r="K9" s="910" t="s">
        <v>3683</v>
      </c>
      <c r="L9" s="922" t="s">
        <v>3650</v>
      </c>
      <c r="M9" s="923" t="s">
        <v>4057</v>
      </c>
      <c r="N9" s="922" t="s">
        <v>3701</v>
      </c>
      <c r="O9" s="926" t="s">
        <v>4176</v>
      </c>
      <c r="P9" s="926" t="s">
        <v>4177</v>
      </c>
      <c r="Q9" s="927" t="s">
        <v>4178</v>
      </c>
    </row>
    <row r="10" spans="1:17" ht="82.5">
      <c r="A10" s="921">
        <v>8</v>
      </c>
      <c r="B10" s="922">
        <v>1</v>
      </c>
      <c r="C10" s="922" t="s">
        <v>3600</v>
      </c>
      <c r="D10" s="923" t="s">
        <v>3919</v>
      </c>
      <c r="E10" s="924">
        <v>0.46450000000000002</v>
      </c>
      <c r="F10" s="924">
        <v>0.7056</v>
      </c>
      <c r="G10" s="924">
        <v>0.24109999999999998</v>
      </c>
      <c r="H10" s="925">
        <v>51890</v>
      </c>
      <c r="I10" s="910">
        <v>43476</v>
      </c>
      <c r="J10" s="910">
        <v>43875</v>
      </c>
      <c r="K10" s="910" t="s">
        <v>3683</v>
      </c>
      <c r="L10" s="922" t="s">
        <v>3650</v>
      </c>
      <c r="M10" s="923" t="s">
        <v>4058</v>
      </c>
      <c r="N10" s="922" t="s">
        <v>3701</v>
      </c>
      <c r="O10" s="926" t="s">
        <v>4179</v>
      </c>
      <c r="P10" s="926" t="s">
        <v>4180</v>
      </c>
      <c r="Q10" s="927" t="s">
        <v>4181</v>
      </c>
    </row>
    <row r="11" spans="1:17" ht="49.5">
      <c r="A11" s="921">
        <v>9</v>
      </c>
      <c r="B11" s="922">
        <v>1</v>
      </c>
      <c r="C11" s="922" t="s">
        <v>3601</v>
      </c>
      <c r="D11" s="923" t="s">
        <v>3967</v>
      </c>
      <c r="E11" s="924">
        <v>0.18149999999999999</v>
      </c>
      <c r="F11" s="924">
        <v>0.26350000000000001</v>
      </c>
      <c r="G11" s="924">
        <v>8.2000000000000017E-2</v>
      </c>
      <c r="H11" s="925">
        <v>20840</v>
      </c>
      <c r="I11" s="910">
        <v>43728</v>
      </c>
      <c r="J11" s="910">
        <v>43981</v>
      </c>
      <c r="K11" s="910" t="s">
        <v>3683</v>
      </c>
      <c r="L11" s="922" t="s">
        <v>3982</v>
      </c>
      <c r="M11" s="923" t="s">
        <v>4114</v>
      </c>
      <c r="N11" s="922" t="s">
        <v>3983</v>
      </c>
      <c r="O11" s="926" t="s">
        <v>4182</v>
      </c>
      <c r="P11" s="926" t="s">
        <v>4183</v>
      </c>
      <c r="Q11" s="927" t="s">
        <v>4184</v>
      </c>
    </row>
    <row r="12" spans="1:17" ht="66">
      <c r="A12" s="921">
        <v>10</v>
      </c>
      <c r="B12" s="922">
        <v>1</v>
      </c>
      <c r="C12" s="922" t="s">
        <v>3601</v>
      </c>
      <c r="D12" s="923" t="s">
        <v>4185</v>
      </c>
      <c r="E12" s="924">
        <v>1E-4</v>
      </c>
      <c r="F12" s="924">
        <v>1.23E-2</v>
      </c>
      <c r="G12" s="924">
        <v>1.2200000000000001E-2</v>
      </c>
      <c r="H12" s="925">
        <v>91330</v>
      </c>
      <c r="I12" s="910">
        <v>43770</v>
      </c>
      <c r="J12" s="910">
        <v>44134</v>
      </c>
      <c r="K12" s="910" t="s">
        <v>3683</v>
      </c>
      <c r="L12" s="922" t="s">
        <v>4186</v>
      </c>
      <c r="M12" s="923" t="s">
        <v>4187</v>
      </c>
      <c r="N12" s="922" t="s">
        <v>3983</v>
      </c>
      <c r="O12" s="926" t="s">
        <v>4188</v>
      </c>
      <c r="P12" s="926" t="s">
        <v>4189</v>
      </c>
      <c r="Q12" s="927" t="s">
        <v>4190</v>
      </c>
    </row>
    <row r="13" spans="1:17" ht="66">
      <c r="A13" s="921">
        <v>11</v>
      </c>
      <c r="B13" s="922">
        <v>1</v>
      </c>
      <c r="C13" s="922" t="s">
        <v>3602</v>
      </c>
      <c r="D13" s="923" t="s">
        <v>3942</v>
      </c>
      <c r="E13" s="924">
        <v>0.41210000000000002</v>
      </c>
      <c r="F13" s="924">
        <v>0.72260000000000002</v>
      </c>
      <c r="G13" s="924">
        <v>0.3105</v>
      </c>
      <c r="H13" s="925">
        <v>53950</v>
      </c>
      <c r="I13" s="910">
        <v>43565</v>
      </c>
      <c r="J13" s="910">
        <v>43895</v>
      </c>
      <c r="K13" s="910" t="s">
        <v>3683</v>
      </c>
      <c r="L13" s="922" t="s">
        <v>3984</v>
      </c>
      <c r="M13" s="923" t="s">
        <v>4059</v>
      </c>
      <c r="N13" s="922" t="s">
        <v>3710</v>
      </c>
      <c r="O13" s="926" t="s">
        <v>4191</v>
      </c>
      <c r="P13" s="926" t="s">
        <v>4192</v>
      </c>
      <c r="Q13" s="927" t="s">
        <v>4193</v>
      </c>
    </row>
    <row r="14" spans="1:17" ht="66">
      <c r="A14" s="921">
        <v>12</v>
      </c>
      <c r="B14" s="922">
        <v>1</v>
      </c>
      <c r="C14" s="922" t="s">
        <v>3602</v>
      </c>
      <c r="D14" s="923" t="s">
        <v>3968</v>
      </c>
      <c r="E14" s="924">
        <v>0.32819999999999999</v>
      </c>
      <c r="F14" s="924">
        <v>0.38140000000000002</v>
      </c>
      <c r="G14" s="924">
        <v>5.3200000000000025E-2</v>
      </c>
      <c r="H14" s="925">
        <v>88990</v>
      </c>
      <c r="I14" s="910">
        <v>43617</v>
      </c>
      <c r="J14" s="910">
        <v>44439</v>
      </c>
      <c r="K14" s="910" t="s">
        <v>3683</v>
      </c>
      <c r="L14" s="922" t="s">
        <v>3985</v>
      </c>
      <c r="M14" s="923" t="s">
        <v>4060</v>
      </c>
      <c r="N14" s="922" t="s">
        <v>3712</v>
      </c>
      <c r="O14" s="926" t="s">
        <v>4194</v>
      </c>
      <c r="P14" s="926" t="s">
        <v>4195</v>
      </c>
      <c r="Q14" s="927" t="s">
        <v>4196</v>
      </c>
    </row>
    <row r="15" spans="1:17" ht="82.5">
      <c r="A15" s="921">
        <v>13</v>
      </c>
      <c r="B15" s="922">
        <v>1</v>
      </c>
      <c r="C15" s="922" t="s">
        <v>3602</v>
      </c>
      <c r="D15" s="923" t="s">
        <v>3969</v>
      </c>
      <c r="E15" s="924">
        <v>0.1263</v>
      </c>
      <c r="F15" s="924">
        <v>0.19120000000000001</v>
      </c>
      <c r="G15" s="924">
        <v>6.4900000000000013E-2</v>
      </c>
      <c r="H15" s="925">
        <v>72630</v>
      </c>
      <c r="I15" s="910">
        <v>43673</v>
      </c>
      <c r="J15" s="910">
        <v>44439</v>
      </c>
      <c r="K15" s="910" t="s">
        <v>3683</v>
      </c>
      <c r="L15" s="922" t="s">
        <v>3986</v>
      </c>
      <c r="M15" s="923" t="s">
        <v>4061</v>
      </c>
      <c r="N15" s="922" t="s">
        <v>3987</v>
      </c>
      <c r="O15" s="926" t="s">
        <v>4197</v>
      </c>
      <c r="P15" s="926" t="s">
        <v>4198</v>
      </c>
      <c r="Q15" s="927" t="s">
        <v>4199</v>
      </c>
    </row>
    <row r="16" spans="1:17" ht="66">
      <c r="A16" s="921">
        <v>14</v>
      </c>
      <c r="B16" s="922">
        <v>1</v>
      </c>
      <c r="C16" s="922" t="s">
        <v>3602</v>
      </c>
      <c r="D16" s="923" t="s">
        <v>3970</v>
      </c>
      <c r="E16" s="924">
        <v>0.73260000000000003</v>
      </c>
      <c r="F16" s="924">
        <v>0.80320000000000003</v>
      </c>
      <c r="G16" s="924">
        <v>7.0599999999999996E-2</v>
      </c>
      <c r="H16" s="925">
        <v>46220</v>
      </c>
      <c r="I16" s="910">
        <v>43462</v>
      </c>
      <c r="J16" s="910">
        <v>44377</v>
      </c>
      <c r="K16" s="910" t="s">
        <v>3683</v>
      </c>
      <c r="L16" s="922" t="s">
        <v>3655</v>
      </c>
      <c r="M16" s="923" t="s">
        <v>4062</v>
      </c>
      <c r="N16" s="922" t="s">
        <v>3710</v>
      </c>
      <c r="O16" s="926" t="s">
        <v>4200</v>
      </c>
      <c r="P16" s="926" t="s">
        <v>4201</v>
      </c>
      <c r="Q16" s="927" t="s">
        <v>4202</v>
      </c>
    </row>
    <row r="17" spans="1:17" ht="49.5">
      <c r="A17" s="921">
        <v>15</v>
      </c>
      <c r="B17" s="922">
        <v>1</v>
      </c>
      <c r="C17" s="922" t="s">
        <v>3602</v>
      </c>
      <c r="D17" s="923" t="s">
        <v>3971</v>
      </c>
      <c r="E17" s="924">
        <v>0.54339999999999999</v>
      </c>
      <c r="F17" s="924">
        <v>0.63470000000000004</v>
      </c>
      <c r="G17" s="924">
        <v>9.1300000000000048E-2</v>
      </c>
      <c r="H17" s="925">
        <v>36490</v>
      </c>
      <c r="I17" s="910">
        <v>43661</v>
      </c>
      <c r="J17" s="910" t="s">
        <v>4046</v>
      </c>
      <c r="K17" s="910" t="s">
        <v>3683</v>
      </c>
      <c r="L17" s="922" t="s">
        <v>3988</v>
      </c>
      <c r="M17" s="923" t="s">
        <v>4063</v>
      </c>
      <c r="N17" s="922" t="s">
        <v>3987</v>
      </c>
      <c r="O17" s="926" t="s">
        <v>4203</v>
      </c>
      <c r="P17" s="926" t="s">
        <v>4204</v>
      </c>
      <c r="Q17" s="927" t="s">
        <v>4205</v>
      </c>
    </row>
    <row r="18" spans="1:17" ht="82.5">
      <c r="A18" s="921">
        <v>16</v>
      </c>
      <c r="B18" s="922">
        <v>1</v>
      </c>
      <c r="C18" s="922" t="s">
        <v>3602</v>
      </c>
      <c r="D18" s="923" t="s">
        <v>4206</v>
      </c>
      <c r="E18" s="924">
        <v>0</v>
      </c>
      <c r="F18" s="924">
        <v>0</v>
      </c>
      <c r="G18" s="924">
        <v>0</v>
      </c>
      <c r="H18" s="925">
        <v>26500</v>
      </c>
      <c r="I18" s="910">
        <v>43795</v>
      </c>
      <c r="J18" s="910" t="s">
        <v>4207</v>
      </c>
      <c r="K18" s="910" t="s">
        <v>3683</v>
      </c>
      <c r="L18" s="922" t="s">
        <v>3656</v>
      </c>
      <c r="M18" s="923" t="s">
        <v>4208</v>
      </c>
      <c r="N18" s="922" t="s">
        <v>3705</v>
      </c>
      <c r="O18" s="926" t="s">
        <v>4209</v>
      </c>
      <c r="P18" s="926" t="s">
        <v>4210</v>
      </c>
      <c r="Q18" s="927" t="s">
        <v>4211</v>
      </c>
    </row>
    <row r="19" spans="1:17" ht="49.5">
      <c r="A19" s="921">
        <v>17</v>
      </c>
      <c r="B19" s="922">
        <v>1</v>
      </c>
      <c r="C19" s="922" t="s">
        <v>3602</v>
      </c>
      <c r="D19" s="923" t="s">
        <v>3972</v>
      </c>
      <c r="E19" s="924">
        <v>0.82730000000000004</v>
      </c>
      <c r="F19" s="924">
        <v>0.84889999999999999</v>
      </c>
      <c r="G19" s="924">
        <v>2.1599999999999953E-2</v>
      </c>
      <c r="H19" s="925">
        <v>35600</v>
      </c>
      <c r="I19" s="910">
        <v>43511</v>
      </c>
      <c r="J19" s="910">
        <v>44316</v>
      </c>
      <c r="K19" s="910" t="s">
        <v>3683</v>
      </c>
      <c r="L19" s="922" t="s">
        <v>3657</v>
      </c>
      <c r="M19" s="923" t="s">
        <v>4064</v>
      </c>
      <c r="N19" s="922" t="s">
        <v>3712</v>
      </c>
      <c r="O19" s="926" t="s">
        <v>4212</v>
      </c>
      <c r="P19" s="926" t="s">
        <v>4213</v>
      </c>
      <c r="Q19" s="927" t="s">
        <v>4214</v>
      </c>
    </row>
    <row r="20" spans="1:17" ht="49.5">
      <c r="A20" s="921">
        <v>18</v>
      </c>
      <c r="B20" s="922">
        <v>1</v>
      </c>
      <c r="C20" s="922" t="s">
        <v>3603</v>
      </c>
      <c r="D20" s="923" t="s">
        <v>4047</v>
      </c>
      <c r="E20" s="924">
        <v>4.7000000000000002E-3</v>
      </c>
      <c r="F20" s="924">
        <v>3.3E-3</v>
      </c>
      <c r="G20" s="924">
        <v>-1.4000000000000002E-3</v>
      </c>
      <c r="H20" s="925">
        <v>69910</v>
      </c>
      <c r="I20" s="910">
        <v>43734</v>
      </c>
      <c r="J20" s="910">
        <v>44033</v>
      </c>
      <c r="K20" s="910" t="s">
        <v>3683</v>
      </c>
      <c r="L20" s="922" t="s">
        <v>4115</v>
      </c>
      <c r="M20" s="923" t="s">
        <v>4116</v>
      </c>
      <c r="N20" s="922" t="s">
        <v>3989</v>
      </c>
      <c r="O20" s="926" t="s">
        <v>4215</v>
      </c>
      <c r="P20" s="926" t="s">
        <v>4216</v>
      </c>
      <c r="Q20" s="927" t="s">
        <v>4217</v>
      </c>
    </row>
    <row r="21" spans="1:17" ht="66">
      <c r="A21" s="921">
        <v>19</v>
      </c>
      <c r="B21" s="922">
        <v>1</v>
      </c>
      <c r="C21" s="922" t="s">
        <v>3603</v>
      </c>
      <c r="D21" s="923" t="s">
        <v>3973</v>
      </c>
      <c r="E21" s="924">
        <v>4.3E-3</v>
      </c>
      <c r="F21" s="924">
        <v>1.35E-2</v>
      </c>
      <c r="G21" s="924">
        <v>9.1999999999999998E-3</v>
      </c>
      <c r="H21" s="925">
        <v>76240</v>
      </c>
      <c r="I21" s="910">
        <v>43695</v>
      </c>
      <c r="J21" s="910" t="s">
        <v>4218</v>
      </c>
      <c r="K21" s="910" t="s">
        <v>3683</v>
      </c>
      <c r="L21" s="922" t="s">
        <v>3659</v>
      </c>
      <c r="M21" s="923" t="s">
        <v>4117</v>
      </c>
      <c r="N21" s="922" t="s">
        <v>3990</v>
      </c>
      <c r="O21" s="926" t="s">
        <v>4219</v>
      </c>
      <c r="P21" s="926" t="s">
        <v>4220</v>
      </c>
      <c r="Q21" s="927" t="s">
        <v>4221</v>
      </c>
    </row>
    <row r="22" spans="1:17" ht="66">
      <c r="A22" s="921">
        <v>20</v>
      </c>
      <c r="B22" s="922">
        <v>1</v>
      </c>
      <c r="C22" s="922" t="s">
        <v>3603</v>
      </c>
      <c r="D22" s="923" t="s">
        <v>4040</v>
      </c>
      <c r="E22" s="924">
        <v>0.1053</v>
      </c>
      <c r="F22" s="924">
        <v>6.6400000000000001E-2</v>
      </c>
      <c r="G22" s="924">
        <v>-3.8900000000000004E-2</v>
      </c>
      <c r="H22" s="925">
        <v>38870</v>
      </c>
      <c r="I22" s="910">
        <v>43721</v>
      </c>
      <c r="J22" s="910" t="s">
        <v>4222</v>
      </c>
      <c r="K22" s="910" t="s">
        <v>3683</v>
      </c>
      <c r="L22" s="922" t="s">
        <v>4044</v>
      </c>
      <c r="M22" s="923" t="s">
        <v>4118</v>
      </c>
      <c r="N22" s="922" t="s">
        <v>3715</v>
      </c>
      <c r="O22" s="926" t="s">
        <v>4223</v>
      </c>
      <c r="P22" s="926" t="s">
        <v>4224</v>
      </c>
      <c r="Q22" s="927" t="s">
        <v>4225</v>
      </c>
    </row>
    <row r="23" spans="1:17" ht="49.5">
      <c r="A23" s="921">
        <v>21</v>
      </c>
      <c r="B23" s="922">
        <v>1</v>
      </c>
      <c r="C23" s="922" t="s">
        <v>3603</v>
      </c>
      <c r="D23" s="923" t="s">
        <v>4226</v>
      </c>
      <c r="E23" s="924">
        <v>3.1E-2</v>
      </c>
      <c r="F23" s="924">
        <v>0.06</v>
      </c>
      <c r="G23" s="924">
        <v>2.8999999999999998E-2</v>
      </c>
      <c r="H23" s="925">
        <v>77489</v>
      </c>
      <c r="I23" s="910">
        <v>43754</v>
      </c>
      <c r="J23" s="910" t="s">
        <v>4227</v>
      </c>
      <c r="K23" s="910" t="s">
        <v>3683</v>
      </c>
      <c r="L23" s="922" t="s">
        <v>3993</v>
      </c>
      <c r="M23" s="923" t="s">
        <v>4062</v>
      </c>
      <c r="N23" s="922" t="s">
        <v>3989</v>
      </c>
      <c r="O23" s="926" t="s">
        <v>4228</v>
      </c>
      <c r="P23" s="926" t="s">
        <v>4229</v>
      </c>
      <c r="Q23" s="927" t="s">
        <v>4230</v>
      </c>
    </row>
    <row r="24" spans="1:17" ht="49.5">
      <c r="A24" s="921">
        <v>22</v>
      </c>
      <c r="B24" s="922">
        <v>1</v>
      </c>
      <c r="C24" s="922" t="s">
        <v>3603</v>
      </c>
      <c r="D24" s="923" t="s">
        <v>4041</v>
      </c>
      <c r="E24" s="924">
        <v>0.43090000000000001</v>
      </c>
      <c r="F24" s="924">
        <v>0.54490000000000005</v>
      </c>
      <c r="G24" s="924">
        <v>0.11400000000000005</v>
      </c>
      <c r="H24" s="925">
        <v>55920</v>
      </c>
      <c r="I24" s="910">
        <v>43676</v>
      </c>
      <c r="J24" s="910" t="s">
        <v>4231</v>
      </c>
      <c r="K24" s="910" t="s">
        <v>3683</v>
      </c>
      <c r="L24" s="922" t="s">
        <v>3991</v>
      </c>
      <c r="M24" s="923" t="s">
        <v>4119</v>
      </c>
      <c r="N24" s="922" t="s">
        <v>3992</v>
      </c>
      <c r="O24" s="926" t="s">
        <v>4232</v>
      </c>
      <c r="P24" s="926" t="s">
        <v>4233</v>
      </c>
      <c r="Q24" s="927" t="s">
        <v>4234</v>
      </c>
    </row>
    <row r="25" spans="1:17" ht="49.5">
      <c r="A25" s="921">
        <v>23</v>
      </c>
      <c r="B25" s="922">
        <v>1</v>
      </c>
      <c r="C25" s="922" t="s">
        <v>3603</v>
      </c>
      <c r="D25" s="923" t="s">
        <v>4042</v>
      </c>
      <c r="E25" s="924">
        <v>3.4500000000000003E-2</v>
      </c>
      <c r="F25" s="924">
        <v>9.5399999999999999E-2</v>
      </c>
      <c r="G25" s="924">
        <v>6.0899999999999996E-2</v>
      </c>
      <c r="H25" s="925">
        <v>31500</v>
      </c>
      <c r="I25" s="910">
        <v>43718</v>
      </c>
      <c r="J25" s="910" t="s">
        <v>4235</v>
      </c>
      <c r="K25" s="910" t="s">
        <v>3683</v>
      </c>
      <c r="L25" s="922" t="s">
        <v>3993</v>
      </c>
      <c r="M25" s="923" t="s">
        <v>4120</v>
      </c>
      <c r="N25" s="922" t="s">
        <v>3712</v>
      </c>
      <c r="O25" s="926" t="s">
        <v>4236</v>
      </c>
      <c r="P25" s="926" t="s">
        <v>4237</v>
      </c>
      <c r="Q25" s="927" t="s">
        <v>4238</v>
      </c>
    </row>
    <row r="26" spans="1:17" ht="49.5">
      <c r="A26" s="921">
        <v>24</v>
      </c>
      <c r="B26" s="922">
        <v>1</v>
      </c>
      <c r="C26" s="922" t="s">
        <v>3603</v>
      </c>
      <c r="D26" s="923" t="s">
        <v>4043</v>
      </c>
      <c r="E26" s="924">
        <v>4.0000000000000001E-3</v>
      </c>
      <c r="F26" s="924">
        <v>8.8999999999999996E-2</v>
      </c>
      <c r="G26" s="924">
        <v>8.4999999999999992E-2</v>
      </c>
      <c r="H26" s="925">
        <v>69130</v>
      </c>
      <c r="I26" s="910">
        <v>43702</v>
      </c>
      <c r="J26" s="910" t="s">
        <v>4239</v>
      </c>
      <c r="K26" s="910" t="s">
        <v>3683</v>
      </c>
      <c r="L26" s="922" t="s">
        <v>3994</v>
      </c>
      <c r="M26" s="923" t="s">
        <v>4121</v>
      </c>
      <c r="N26" s="922" t="s">
        <v>3990</v>
      </c>
      <c r="O26" s="926" t="s">
        <v>4240</v>
      </c>
      <c r="P26" s="926" t="s">
        <v>4241</v>
      </c>
      <c r="Q26" s="927" t="s">
        <v>4242</v>
      </c>
    </row>
    <row r="27" spans="1:17" ht="49.5">
      <c r="A27" s="921">
        <v>25</v>
      </c>
      <c r="B27" s="922">
        <v>1</v>
      </c>
      <c r="C27" s="922" t="s">
        <v>3603</v>
      </c>
      <c r="D27" s="923" t="s">
        <v>3957</v>
      </c>
      <c r="E27" s="924">
        <v>0.1636</v>
      </c>
      <c r="F27" s="924">
        <v>0.16450000000000001</v>
      </c>
      <c r="G27" s="924">
        <v>9.000000000000119E-4</v>
      </c>
      <c r="H27" s="925">
        <v>39499</v>
      </c>
      <c r="I27" s="910">
        <v>43663</v>
      </c>
      <c r="J27" s="910" t="s">
        <v>4048</v>
      </c>
      <c r="K27" s="910" t="s">
        <v>3683</v>
      </c>
      <c r="L27" s="922" t="s">
        <v>3990</v>
      </c>
      <c r="M27" s="923" t="s">
        <v>4065</v>
      </c>
      <c r="N27" s="922" t="s">
        <v>3990</v>
      </c>
      <c r="O27" s="926" t="s">
        <v>4243</v>
      </c>
      <c r="P27" s="926" t="s">
        <v>4244</v>
      </c>
      <c r="Q27" s="927" t="s">
        <v>4245</v>
      </c>
    </row>
    <row r="28" spans="1:17" ht="49.5">
      <c r="A28" s="921">
        <v>26</v>
      </c>
      <c r="B28" s="922">
        <v>1</v>
      </c>
      <c r="C28" s="922" t="s">
        <v>3603</v>
      </c>
      <c r="D28" s="923" t="s">
        <v>4246</v>
      </c>
      <c r="E28" s="924">
        <v>1.03E-2</v>
      </c>
      <c r="F28" s="924">
        <v>8.8000000000000005E-3</v>
      </c>
      <c r="G28" s="924">
        <v>-1.4999999999999996E-3</v>
      </c>
      <c r="H28" s="925">
        <v>24920</v>
      </c>
      <c r="I28" s="910">
        <v>43779</v>
      </c>
      <c r="J28" s="910" t="s">
        <v>4247</v>
      </c>
      <c r="K28" s="910" t="s">
        <v>3683</v>
      </c>
      <c r="L28" s="922" t="s">
        <v>4248</v>
      </c>
      <c r="M28" s="923" t="s">
        <v>4249</v>
      </c>
      <c r="N28" s="922" t="s">
        <v>3989</v>
      </c>
      <c r="O28" s="926" t="s">
        <v>4250</v>
      </c>
      <c r="P28" s="926" t="s">
        <v>4251</v>
      </c>
      <c r="Q28" s="927" t="s">
        <v>4252</v>
      </c>
    </row>
    <row r="29" spans="1:17" ht="49.5">
      <c r="A29" s="921">
        <v>27</v>
      </c>
      <c r="B29" s="922">
        <v>1</v>
      </c>
      <c r="C29" s="922" t="s">
        <v>3603</v>
      </c>
      <c r="D29" s="923" t="s">
        <v>3920</v>
      </c>
      <c r="E29" s="924">
        <v>1</v>
      </c>
      <c r="F29" s="924">
        <v>0.99299999999999999</v>
      </c>
      <c r="G29" s="924">
        <v>-7.0000000000000062E-3</v>
      </c>
      <c r="H29" s="925">
        <v>11760</v>
      </c>
      <c r="I29" s="910">
        <v>43336</v>
      </c>
      <c r="J29" s="910" t="s">
        <v>4253</v>
      </c>
      <c r="K29" s="910" t="s">
        <v>3683</v>
      </c>
      <c r="L29" s="922" t="s">
        <v>3660</v>
      </c>
      <c r="M29" s="923" t="s">
        <v>4066</v>
      </c>
      <c r="N29" s="922" t="s">
        <v>3712</v>
      </c>
      <c r="O29" s="926" t="s">
        <v>4254</v>
      </c>
      <c r="P29" s="926" t="s">
        <v>4255</v>
      </c>
      <c r="Q29" s="927" t="s">
        <v>4256</v>
      </c>
    </row>
    <row r="30" spans="1:17" ht="99">
      <c r="A30" s="921">
        <v>28</v>
      </c>
      <c r="B30" s="922">
        <v>1</v>
      </c>
      <c r="C30" s="922" t="s">
        <v>3603</v>
      </c>
      <c r="D30" s="923" t="s">
        <v>3921</v>
      </c>
      <c r="E30" s="924">
        <v>0.56830000000000003</v>
      </c>
      <c r="F30" s="924">
        <v>1</v>
      </c>
      <c r="G30" s="924">
        <v>0.43169999999999997</v>
      </c>
      <c r="H30" s="925">
        <v>38360</v>
      </c>
      <c r="I30" s="910">
        <v>43433</v>
      </c>
      <c r="J30" s="910">
        <v>43881</v>
      </c>
      <c r="K30" s="910" t="s">
        <v>3683</v>
      </c>
      <c r="L30" s="922" t="s">
        <v>3661</v>
      </c>
      <c r="M30" s="923" t="s">
        <v>4067</v>
      </c>
      <c r="N30" s="922" t="s">
        <v>3712</v>
      </c>
      <c r="O30" s="926" t="s">
        <v>4257</v>
      </c>
      <c r="P30" s="926" t="s">
        <v>4258</v>
      </c>
      <c r="Q30" s="927" t="s">
        <v>4259</v>
      </c>
    </row>
    <row r="31" spans="1:17" ht="49.5">
      <c r="A31" s="921">
        <v>29</v>
      </c>
      <c r="B31" s="922">
        <v>1</v>
      </c>
      <c r="C31" s="922" t="s">
        <v>3603</v>
      </c>
      <c r="D31" s="923" t="s">
        <v>4049</v>
      </c>
      <c r="E31" s="924">
        <v>3.1300000000000001E-2</v>
      </c>
      <c r="F31" s="924">
        <v>1.03E-2</v>
      </c>
      <c r="G31" s="924">
        <v>-2.1000000000000001E-2</v>
      </c>
      <c r="H31" s="925">
        <v>81700</v>
      </c>
      <c r="I31" s="910">
        <v>43714</v>
      </c>
      <c r="J31" s="910" t="s">
        <v>4260</v>
      </c>
      <c r="K31" s="910" t="s">
        <v>3683</v>
      </c>
      <c r="L31" s="922" t="s">
        <v>4045</v>
      </c>
      <c r="M31" s="923" t="s">
        <v>4122</v>
      </c>
      <c r="N31" s="922" t="s">
        <v>3995</v>
      </c>
      <c r="O31" s="926" t="s">
        <v>4261</v>
      </c>
      <c r="P31" s="926" t="s">
        <v>4262</v>
      </c>
      <c r="Q31" s="927" t="s">
        <v>4263</v>
      </c>
    </row>
    <row r="32" spans="1:17" ht="82.5">
      <c r="A32" s="921">
        <v>30</v>
      </c>
      <c r="B32" s="922">
        <v>1</v>
      </c>
      <c r="C32" s="922" t="s">
        <v>3604</v>
      </c>
      <c r="D32" s="923" t="s">
        <v>3947</v>
      </c>
      <c r="E32" s="924">
        <v>0.6</v>
      </c>
      <c r="F32" s="924">
        <v>0.6</v>
      </c>
      <c r="G32" s="924">
        <v>0</v>
      </c>
      <c r="H32" s="925">
        <v>17210</v>
      </c>
      <c r="I32" s="910">
        <v>43678</v>
      </c>
      <c r="J32" s="910" t="s">
        <v>4264</v>
      </c>
      <c r="K32" s="910" t="s">
        <v>3683</v>
      </c>
      <c r="L32" s="922" t="s">
        <v>3996</v>
      </c>
      <c r="M32" s="923" t="s">
        <v>4068</v>
      </c>
      <c r="N32" s="922" t="s">
        <v>3715</v>
      </c>
      <c r="O32" s="926" t="s">
        <v>4265</v>
      </c>
      <c r="P32" s="926" t="s">
        <v>4266</v>
      </c>
      <c r="Q32" s="927" t="s">
        <v>4267</v>
      </c>
    </row>
    <row r="33" spans="1:17" ht="82.5">
      <c r="A33" s="921">
        <v>31</v>
      </c>
      <c r="B33" s="922">
        <v>1</v>
      </c>
      <c r="C33" s="922" t="s">
        <v>3604</v>
      </c>
      <c r="D33" s="923" t="s">
        <v>3943</v>
      </c>
      <c r="E33" s="924">
        <v>0.5</v>
      </c>
      <c r="F33" s="924">
        <v>0.5</v>
      </c>
      <c r="G33" s="924">
        <v>0</v>
      </c>
      <c r="H33" s="925">
        <v>29780</v>
      </c>
      <c r="I33" s="910">
        <v>43529</v>
      </c>
      <c r="J33" s="910" t="s">
        <v>4268</v>
      </c>
      <c r="K33" s="910" t="s">
        <v>3683</v>
      </c>
      <c r="L33" s="922" t="s">
        <v>3663</v>
      </c>
      <c r="M33" s="923" t="s">
        <v>4069</v>
      </c>
      <c r="N33" s="922" t="s">
        <v>3721</v>
      </c>
      <c r="O33" s="926" t="s">
        <v>4269</v>
      </c>
      <c r="P33" s="926" t="s">
        <v>4270</v>
      </c>
      <c r="Q33" s="927" t="s">
        <v>4271</v>
      </c>
    </row>
    <row r="34" spans="1:17" ht="82.5">
      <c r="A34" s="921">
        <v>32</v>
      </c>
      <c r="B34" s="922">
        <v>1</v>
      </c>
      <c r="C34" s="922" t="s">
        <v>3604</v>
      </c>
      <c r="D34" s="923" t="s">
        <v>3922</v>
      </c>
      <c r="E34" s="924">
        <v>0.98599999999999999</v>
      </c>
      <c r="F34" s="924">
        <v>0.98599999999999999</v>
      </c>
      <c r="G34" s="924">
        <v>0</v>
      </c>
      <c r="H34" s="925">
        <v>13887</v>
      </c>
      <c r="I34" s="910">
        <v>43439</v>
      </c>
      <c r="J34" s="910" t="s">
        <v>4272</v>
      </c>
      <c r="K34" s="910" t="s">
        <v>3683</v>
      </c>
      <c r="L34" s="922" t="s">
        <v>3664</v>
      </c>
      <c r="M34" s="923" t="s">
        <v>4070</v>
      </c>
      <c r="N34" s="922" t="s">
        <v>3726</v>
      </c>
      <c r="O34" s="926" t="s">
        <v>4273</v>
      </c>
      <c r="P34" s="926" t="s">
        <v>4274</v>
      </c>
      <c r="Q34" s="927" t="s">
        <v>4275</v>
      </c>
    </row>
    <row r="35" spans="1:17" ht="49.5">
      <c r="A35" s="921">
        <v>33</v>
      </c>
      <c r="B35" s="922">
        <v>1</v>
      </c>
      <c r="C35" s="922" t="s">
        <v>3604</v>
      </c>
      <c r="D35" s="923" t="s">
        <v>3938</v>
      </c>
      <c r="E35" s="924">
        <v>0.54</v>
      </c>
      <c r="F35" s="924">
        <v>0.54</v>
      </c>
      <c r="G35" s="924">
        <v>0</v>
      </c>
      <c r="H35" s="925">
        <v>13750</v>
      </c>
      <c r="I35" s="910">
        <v>43565</v>
      </c>
      <c r="J35" s="910">
        <v>44196</v>
      </c>
      <c r="K35" s="910" t="s">
        <v>3683</v>
      </c>
      <c r="L35" s="922" t="s">
        <v>3997</v>
      </c>
      <c r="M35" s="923" t="s">
        <v>4071</v>
      </c>
      <c r="N35" s="922" t="s">
        <v>3721</v>
      </c>
      <c r="O35" s="926" t="s">
        <v>4276</v>
      </c>
      <c r="P35" s="926" t="s">
        <v>4277</v>
      </c>
      <c r="Q35" s="927" t="s">
        <v>4278</v>
      </c>
    </row>
    <row r="36" spans="1:17" ht="66">
      <c r="A36" s="921">
        <v>34</v>
      </c>
      <c r="B36" s="922">
        <v>1</v>
      </c>
      <c r="C36" s="922" t="s">
        <v>3604</v>
      </c>
      <c r="D36" s="923" t="s">
        <v>3948</v>
      </c>
      <c r="E36" s="924">
        <v>0.21249999999999999</v>
      </c>
      <c r="F36" s="924">
        <v>0.24690000000000001</v>
      </c>
      <c r="G36" s="924">
        <v>3.4400000000000014E-2</v>
      </c>
      <c r="H36" s="925">
        <v>55300</v>
      </c>
      <c r="I36" s="910">
        <v>43619</v>
      </c>
      <c r="J36" s="910" t="s">
        <v>4264</v>
      </c>
      <c r="K36" s="910" t="s">
        <v>3683</v>
      </c>
      <c r="L36" s="922" t="s">
        <v>3998</v>
      </c>
      <c r="M36" s="923" t="s">
        <v>4072</v>
      </c>
      <c r="N36" s="922" t="s">
        <v>3999</v>
      </c>
      <c r="O36" s="926" t="s">
        <v>4279</v>
      </c>
      <c r="P36" s="926" t="s">
        <v>4280</v>
      </c>
      <c r="Q36" s="927" t="s">
        <v>4281</v>
      </c>
    </row>
    <row r="37" spans="1:17" ht="66">
      <c r="A37" s="921">
        <v>35</v>
      </c>
      <c r="B37" s="922">
        <v>1</v>
      </c>
      <c r="C37" s="922" t="s">
        <v>3604</v>
      </c>
      <c r="D37" s="923" t="s">
        <v>3952</v>
      </c>
      <c r="E37" s="924">
        <v>0.27189999999999998</v>
      </c>
      <c r="F37" s="924">
        <v>0.28220000000000001</v>
      </c>
      <c r="G37" s="924">
        <v>1.0300000000000031E-2</v>
      </c>
      <c r="H37" s="925">
        <v>118612.355</v>
      </c>
      <c r="I37" s="910">
        <v>43544</v>
      </c>
      <c r="J37" s="910">
        <v>44073</v>
      </c>
      <c r="K37" s="910" t="s">
        <v>3683</v>
      </c>
      <c r="L37" s="922" t="s">
        <v>4000</v>
      </c>
      <c r="M37" s="923" t="s">
        <v>4073</v>
      </c>
      <c r="N37" s="922" t="s">
        <v>4001</v>
      </c>
      <c r="O37" s="926" t="s">
        <v>4282</v>
      </c>
      <c r="P37" s="926" t="s">
        <v>4283</v>
      </c>
      <c r="Q37" s="927" t="s">
        <v>4284</v>
      </c>
    </row>
    <row r="38" spans="1:17" ht="66">
      <c r="A38" s="921">
        <v>36</v>
      </c>
      <c r="B38" s="922">
        <v>1</v>
      </c>
      <c r="C38" s="922" t="s">
        <v>3606</v>
      </c>
      <c r="D38" s="923" t="s">
        <v>4123</v>
      </c>
      <c r="E38" s="924">
        <v>0.53</v>
      </c>
      <c r="F38" s="924">
        <v>0.57999999999999996</v>
      </c>
      <c r="G38" s="924">
        <v>4.9999999999999933E-2</v>
      </c>
      <c r="H38" s="925">
        <v>39750</v>
      </c>
      <c r="I38" s="910">
        <v>43554</v>
      </c>
      <c r="J38" s="910" t="s">
        <v>4285</v>
      </c>
      <c r="K38" s="910" t="s">
        <v>3683</v>
      </c>
      <c r="L38" s="922" t="s">
        <v>4004</v>
      </c>
      <c r="M38" s="923" t="s">
        <v>4074</v>
      </c>
      <c r="N38" s="922" t="s">
        <v>4005</v>
      </c>
      <c r="O38" s="926" t="s">
        <v>4286</v>
      </c>
      <c r="P38" s="926" t="s">
        <v>4287</v>
      </c>
      <c r="Q38" s="927" t="s">
        <v>4288</v>
      </c>
    </row>
    <row r="39" spans="1:17" ht="49.5">
      <c r="A39" s="921">
        <v>37</v>
      </c>
      <c r="B39" s="922">
        <v>1</v>
      </c>
      <c r="C39" s="922" t="s">
        <v>3606</v>
      </c>
      <c r="D39" s="923" t="s">
        <v>4289</v>
      </c>
      <c r="E39" s="924">
        <v>0.01</v>
      </c>
      <c r="F39" s="924">
        <v>6.0000000000000001E-3</v>
      </c>
      <c r="G39" s="924">
        <v>-4.0000000000000001E-3</v>
      </c>
      <c r="H39" s="925">
        <v>89300</v>
      </c>
      <c r="I39" s="910">
        <v>43750</v>
      </c>
      <c r="J39" s="910" t="s">
        <v>4290</v>
      </c>
      <c r="K39" s="910" t="s">
        <v>3683</v>
      </c>
      <c r="L39" s="922" t="s">
        <v>4291</v>
      </c>
      <c r="M39" s="923" t="s">
        <v>4292</v>
      </c>
      <c r="N39" s="922" t="s">
        <v>3999</v>
      </c>
      <c r="O39" s="926" t="s">
        <v>4293</v>
      </c>
      <c r="P39" s="926" t="s">
        <v>4294</v>
      </c>
      <c r="Q39" s="927" t="s">
        <v>4295</v>
      </c>
    </row>
    <row r="40" spans="1:17" ht="66">
      <c r="A40" s="921">
        <v>38</v>
      </c>
      <c r="B40" s="922">
        <v>1</v>
      </c>
      <c r="C40" s="922" t="s">
        <v>3606</v>
      </c>
      <c r="D40" s="923" t="s">
        <v>3974</v>
      </c>
      <c r="E40" s="924">
        <v>0.99</v>
      </c>
      <c r="F40" s="924">
        <v>0.99</v>
      </c>
      <c r="G40" s="924">
        <v>0</v>
      </c>
      <c r="H40" s="925">
        <v>12800</v>
      </c>
      <c r="I40" s="910">
        <v>43520</v>
      </c>
      <c r="J40" s="910">
        <v>44134</v>
      </c>
      <c r="K40" s="910" t="s">
        <v>3683</v>
      </c>
      <c r="L40" s="922" t="s">
        <v>4296</v>
      </c>
      <c r="M40" s="923" t="s">
        <v>4075</v>
      </c>
      <c r="N40" s="922" t="s">
        <v>3258</v>
      </c>
      <c r="O40" s="926" t="s">
        <v>4297</v>
      </c>
      <c r="P40" s="926" t="s">
        <v>4298</v>
      </c>
      <c r="Q40" s="927" t="s">
        <v>4299</v>
      </c>
    </row>
    <row r="41" spans="1:17" ht="49.5">
      <c r="A41" s="921">
        <v>39</v>
      </c>
      <c r="B41" s="922">
        <v>1</v>
      </c>
      <c r="C41" s="922" t="s">
        <v>1027</v>
      </c>
      <c r="D41" s="923" t="s">
        <v>3944</v>
      </c>
      <c r="E41" s="924">
        <v>0.72799999999999998</v>
      </c>
      <c r="F41" s="924">
        <v>0.77534999999999998</v>
      </c>
      <c r="G41" s="924">
        <v>4.7350000000000003E-2</v>
      </c>
      <c r="H41" s="925">
        <v>34170</v>
      </c>
      <c r="I41" s="910">
        <v>43580</v>
      </c>
      <c r="J41" s="910">
        <v>43830</v>
      </c>
      <c r="K41" s="910" t="s">
        <v>3683</v>
      </c>
      <c r="L41" s="922" t="s">
        <v>4006</v>
      </c>
      <c r="M41" s="923" t="s">
        <v>4076</v>
      </c>
      <c r="N41" s="922" t="s">
        <v>4007</v>
      </c>
      <c r="O41" s="926" t="s">
        <v>4300</v>
      </c>
      <c r="P41" s="926" t="s">
        <v>4301</v>
      </c>
      <c r="Q41" s="927" t="s">
        <v>4302</v>
      </c>
    </row>
    <row r="42" spans="1:17" ht="49.5">
      <c r="A42" s="921">
        <v>40</v>
      </c>
      <c r="B42" s="922">
        <v>1</v>
      </c>
      <c r="C42" s="922" t="s">
        <v>3607</v>
      </c>
      <c r="D42" s="923" t="s">
        <v>3958</v>
      </c>
      <c r="E42" s="924">
        <v>0.60770000000000002</v>
      </c>
      <c r="F42" s="924">
        <v>0.60540000000000005</v>
      </c>
      <c r="G42" s="924">
        <v>-2.2999999999999687E-3</v>
      </c>
      <c r="H42" s="925">
        <v>77930</v>
      </c>
      <c r="I42" s="910">
        <v>43516</v>
      </c>
      <c r="J42" s="910">
        <v>43901</v>
      </c>
      <c r="K42" s="910" t="s">
        <v>3683</v>
      </c>
      <c r="L42" s="922" t="s">
        <v>3674</v>
      </c>
      <c r="M42" s="923" t="s">
        <v>4077</v>
      </c>
      <c r="N42" s="922" t="s">
        <v>3708</v>
      </c>
      <c r="O42" s="926" t="s">
        <v>4303</v>
      </c>
      <c r="P42" s="926" t="s">
        <v>4304</v>
      </c>
      <c r="Q42" s="927" t="s">
        <v>4305</v>
      </c>
    </row>
    <row r="43" spans="1:17" ht="66">
      <c r="A43" s="921">
        <v>41</v>
      </c>
      <c r="B43" s="922">
        <v>1</v>
      </c>
      <c r="C43" s="922" t="s">
        <v>4306</v>
      </c>
      <c r="D43" s="923" t="s">
        <v>4307</v>
      </c>
      <c r="E43" s="924" t="s">
        <v>3683</v>
      </c>
      <c r="F43" s="924" t="s">
        <v>3683</v>
      </c>
      <c r="G43" s="924" t="s">
        <v>3683</v>
      </c>
      <c r="H43" s="925">
        <v>33500</v>
      </c>
      <c r="I43" s="910" t="s">
        <v>3683</v>
      </c>
      <c r="J43" s="910">
        <v>43784</v>
      </c>
      <c r="K43" s="910" t="s">
        <v>3683</v>
      </c>
      <c r="L43" s="922" t="s">
        <v>4308</v>
      </c>
      <c r="M43" s="923" t="s">
        <v>4309</v>
      </c>
      <c r="N43" s="922" t="s">
        <v>4310</v>
      </c>
      <c r="O43" s="926" t="s">
        <v>4311</v>
      </c>
      <c r="P43" s="926" t="s">
        <v>4312</v>
      </c>
      <c r="Q43" s="927" t="s">
        <v>4313</v>
      </c>
    </row>
    <row r="44" spans="1:17" ht="49.5">
      <c r="A44" s="921">
        <v>42</v>
      </c>
      <c r="B44" s="922">
        <v>2</v>
      </c>
      <c r="C44" s="922" t="s">
        <v>3923</v>
      </c>
      <c r="D44" s="923" t="s">
        <v>3924</v>
      </c>
      <c r="E44" s="924">
        <v>0.76790000000000003</v>
      </c>
      <c r="F44" s="924">
        <v>0.88249999999999995</v>
      </c>
      <c r="G44" s="924">
        <v>0.11459999999999992</v>
      </c>
      <c r="H44" s="925">
        <v>74398</v>
      </c>
      <c r="I44" s="910">
        <v>43486</v>
      </c>
      <c r="J44" s="910">
        <v>43845</v>
      </c>
      <c r="K44" s="910" t="s">
        <v>3683</v>
      </c>
      <c r="L44" s="922" t="s">
        <v>4124</v>
      </c>
      <c r="M44" s="923" t="s">
        <v>4078</v>
      </c>
      <c r="N44" s="922" t="s">
        <v>4008</v>
      </c>
      <c r="O44" s="926" t="s">
        <v>4314</v>
      </c>
      <c r="P44" s="926" t="s">
        <v>4315</v>
      </c>
      <c r="Q44" s="927" t="s">
        <v>4316</v>
      </c>
    </row>
    <row r="45" spans="1:17" ht="99">
      <c r="A45" s="921">
        <v>43</v>
      </c>
      <c r="B45" s="922">
        <v>2</v>
      </c>
      <c r="C45" s="922" t="s">
        <v>876</v>
      </c>
      <c r="D45" s="923" t="s">
        <v>3939</v>
      </c>
      <c r="E45" s="924">
        <v>0.41</v>
      </c>
      <c r="F45" s="924">
        <v>0.41</v>
      </c>
      <c r="G45" s="924">
        <v>0</v>
      </c>
      <c r="H45" s="925">
        <v>57720</v>
      </c>
      <c r="I45" s="910">
        <v>43567</v>
      </c>
      <c r="J45" s="910">
        <v>43877</v>
      </c>
      <c r="K45" s="910" t="s">
        <v>3683</v>
      </c>
      <c r="L45" s="922" t="s">
        <v>3979</v>
      </c>
      <c r="M45" s="923" t="s">
        <v>4079</v>
      </c>
      <c r="N45" s="922" t="s">
        <v>3690</v>
      </c>
      <c r="O45" s="926" t="s">
        <v>4317</v>
      </c>
      <c r="P45" s="926" t="s">
        <v>4318</v>
      </c>
      <c r="Q45" s="927" t="s">
        <v>4319</v>
      </c>
    </row>
    <row r="46" spans="1:17" ht="66">
      <c r="A46" s="921">
        <v>44</v>
      </c>
      <c r="B46" s="922">
        <v>2</v>
      </c>
      <c r="C46" s="922" t="s">
        <v>3600</v>
      </c>
      <c r="D46" s="923" t="s">
        <v>4125</v>
      </c>
      <c r="E46" s="924">
        <v>0.6</v>
      </c>
      <c r="F46" s="924">
        <v>0.48</v>
      </c>
      <c r="G46" s="924">
        <v>-0.12</v>
      </c>
      <c r="H46" s="925">
        <v>57720</v>
      </c>
      <c r="I46" s="910">
        <v>43523</v>
      </c>
      <c r="J46" s="910">
        <v>43822</v>
      </c>
      <c r="K46" s="910" t="s">
        <v>3683</v>
      </c>
      <c r="L46" s="922" t="s">
        <v>4009</v>
      </c>
      <c r="M46" s="923" t="s">
        <v>4080</v>
      </c>
      <c r="N46" s="922" t="s">
        <v>4010</v>
      </c>
      <c r="O46" s="926" t="s">
        <v>4320</v>
      </c>
      <c r="P46" s="926" t="s">
        <v>4321</v>
      </c>
      <c r="Q46" s="927" t="s">
        <v>4322</v>
      </c>
    </row>
    <row r="47" spans="1:17" ht="66">
      <c r="A47" s="921">
        <v>45</v>
      </c>
      <c r="B47" s="922">
        <v>2</v>
      </c>
      <c r="C47" s="922" t="s">
        <v>3600</v>
      </c>
      <c r="D47" s="923" t="s">
        <v>4126</v>
      </c>
      <c r="E47" s="924">
        <v>0.86</v>
      </c>
      <c r="F47" s="924">
        <v>0.98</v>
      </c>
      <c r="G47" s="924">
        <v>0.12</v>
      </c>
      <c r="H47" s="925">
        <v>29850</v>
      </c>
      <c r="I47" s="910">
        <v>43441</v>
      </c>
      <c r="J47" s="910" t="s">
        <v>4050</v>
      </c>
      <c r="K47" s="910" t="s">
        <v>3683</v>
      </c>
      <c r="L47" s="922" t="s">
        <v>4011</v>
      </c>
      <c r="M47" s="923" t="s">
        <v>4127</v>
      </c>
      <c r="N47" s="922" t="s">
        <v>4012</v>
      </c>
      <c r="O47" s="926" t="s">
        <v>4323</v>
      </c>
      <c r="P47" s="926" t="s">
        <v>4324</v>
      </c>
      <c r="Q47" s="927" t="s">
        <v>4325</v>
      </c>
    </row>
    <row r="48" spans="1:17" ht="66">
      <c r="A48" s="921">
        <v>46</v>
      </c>
      <c r="B48" s="922">
        <v>2</v>
      </c>
      <c r="C48" s="922" t="s">
        <v>3601</v>
      </c>
      <c r="D48" s="923" t="s">
        <v>3959</v>
      </c>
      <c r="E48" s="924">
        <v>0.51390000000000002</v>
      </c>
      <c r="F48" s="924">
        <v>0.54959999999999998</v>
      </c>
      <c r="G48" s="924">
        <v>3.5699999999999954E-2</v>
      </c>
      <c r="H48" s="925">
        <v>68860</v>
      </c>
      <c r="I48" s="910">
        <v>43521</v>
      </c>
      <c r="J48" s="910" t="s">
        <v>4326</v>
      </c>
      <c r="K48" s="910" t="s">
        <v>3683</v>
      </c>
      <c r="L48" s="922" t="s">
        <v>4013</v>
      </c>
      <c r="M48" s="923" t="s">
        <v>4081</v>
      </c>
      <c r="N48" s="922" t="s">
        <v>4014</v>
      </c>
      <c r="O48" s="926" t="s">
        <v>4327</v>
      </c>
      <c r="P48" s="926" t="s">
        <v>4328</v>
      </c>
      <c r="Q48" s="927" t="s">
        <v>4329</v>
      </c>
    </row>
    <row r="49" spans="1:17" ht="49.5">
      <c r="A49" s="921">
        <v>47</v>
      </c>
      <c r="B49" s="922">
        <v>2</v>
      </c>
      <c r="C49" s="922" t="s">
        <v>3602</v>
      </c>
      <c r="D49" s="923" t="s">
        <v>3975</v>
      </c>
      <c r="E49" s="924">
        <v>0.17582999999999999</v>
      </c>
      <c r="F49" s="924">
        <v>0.222</v>
      </c>
      <c r="G49" s="924">
        <v>4.6170000000000017E-2</v>
      </c>
      <c r="H49" s="925">
        <v>72158</v>
      </c>
      <c r="I49" s="910">
        <v>43497</v>
      </c>
      <c r="J49" s="910">
        <v>43799</v>
      </c>
      <c r="K49" s="910" t="s">
        <v>3683</v>
      </c>
      <c r="L49" s="922" t="s">
        <v>3654</v>
      </c>
      <c r="M49" s="923" t="s">
        <v>4082</v>
      </c>
      <c r="N49" s="922" t="s">
        <v>3990</v>
      </c>
      <c r="O49" s="926" t="s">
        <v>4330</v>
      </c>
      <c r="P49" s="926" t="s">
        <v>4331</v>
      </c>
      <c r="Q49" s="927" t="s">
        <v>4332</v>
      </c>
    </row>
    <row r="50" spans="1:17" ht="66">
      <c r="A50" s="921">
        <v>48</v>
      </c>
      <c r="B50" s="922">
        <v>2</v>
      </c>
      <c r="C50" s="922" t="s">
        <v>3602</v>
      </c>
      <c r="D50" s="923" t="s">
        <v>3925</v>
      </c>
      <c r="E50" s="924">
        <v>0.15825</v>
      </c>
      <c r="F50" s="924">
        <v>0.30281999999999998</v>
      </c>
      <c r="G50" s="924">
        <v>0.14456999999999998</v>
      </c>
      <c r="H50" s="925">
        <v>19338</v>
      </c>
      <c r="I50" s="910">
        <v>43474</v>
      </c>
      <c r="J50" s="910">
        <v>43873</v>
      </c>
      <c r="K50" s="910" t="s">
        <v>3683</v>
      </c>
      <c r="L50" s="922" t="s">
        <v>4015</v>
      </c>
      <c r="M50" s="923" t="s">
        <v>4083</v>
      </c>
      <c r="N50" s="922" t="s">
        <v>3990</v>
      </c>
      <c r="O50" s="926" t="s">
        <v>4333</v>
      </c>
      <c r="P50" s="926" t="s">
        <v>4334</v>
      </c>
      <c r="Q50" s="927" t="s">
        <v>4335</v>
      </c>
    </row>
    <row r="51" spans="1:17" ht="49.5">
      <c r="A51" s="921">
        <v>49</v>
      </c>
      <c r="B51" s="922">
        <v>2</v>
      </c>
      <c r="C51" s="922" t="s">
        <v>3603</v>
      </c>
      <c r="D51" s="923" t="s">
        <v>4128</v>
      </c>
      <c r="E51" s="924">
        <v>0.3241</v>
      </c>
      <c r="F51" s="924">
        <v>0.31740000000000002</v>
      </c>
      <c r="G51" s="924">
        <v>-6.6999999999999837E-3</v>
      </c>
      <c r="H51" s="925">
        <v>82685.462</v>
      </c>
      <c r="I51" s="910">
        <v>43593</v>
      </c>
      <c r="J51" s="910" t="s">
        <v>4336</v>
      </c>
      <c r="K51" s="910" t="s">
        <v>3683</v>
      </c>
      <c r="L51" s="922" t="s">
        <v>4016</v>
      </c>
      <c r="M51" s="923" t="s">
        <v>4084</v>
      </c>
      <c r="N51" s="922" t="s">
        <v>3712</v>
      </c>
      <c r="O51" s="926" t="s">
        <v>4337</v>
      </c>
      <c r="P51" s="926" t="s">
        <v>4338</v>
      </c>
      <c r="Q51" s="927" t="s">
        <v>4339</v>
      </c>
    </row>
    <row r="52" spans="1:17" ht="66">
      <c r="A52" s="921">
        <v>50</v>
      </c>
      <c r="B52" s="922">
        <v>2</v>
      </c>
      <c r="C52" s="922" t="s">
        <v>3603</v>
      </c>
      <c r="D52" s="923" t="s">
        <v>4129</v>
      </c>
      <c r="E52" s="924">
        <v>0.308</v>
      </c>
      <c r="F52" s="924">
        <v>0.29959999999999998</v>
      </c>
      <c r="G52" s="924">
        <v>-8.4000000000000186E-3</v>
      </c>
      <c r="H52" s="925">
        <v>70600</v>
      </c>
      <c r="I52" s="910">
        <v>43444</v>
      </c>
      <c r="J52" s="910" t="s">
        <v>4051</v>
      </c>
      <c r="K52" s="910" t="s">
        <v>3683</v>
      </c>
      <c r="L52" s="922" t="s">
        <v>4017</v>
      </c>
      <c r="M52" s="923" t="s">
        <v>4085</v>
      </c>
      <c r="N52" s="922" t="s">
        <v>3712</v>
      </c>
      <c r="O52" s="926" t="s">
        <v>4340</v>
      </c>
      <c r="P52" s="926" t="s">
        <v>4341</v>
      </c>
      <c r="Q52" s="927" t="s">
        <v>4342</v>
      </c>
    </row>
    <row r="53" spans="1:17" ht="49.5">
      <c r="A53" s="921">
        <v>51</v>
      </c>
      <c r="B53" s="922">
        <v>2</v>
      </c>
      <c r="C53" s="922" t="s">
        <v>3603</v>
      </c>
      <c r="D53" s="923" t="s">
        <v>3976</v>
      </c>
      <c r="E53" s="924">
        <v>0.54449999999999998</v>
      </c>
      <c r="F53" s="924">
        <v>0.55510000000000004</v>
      </c>
      <c r="G53" s="924">
        <v>1.0600000000000054E-2</v>
      </c>
      <c r="H53" s="925">
        <v>44800</v>
      </c>
      <c r="I53" s="910">
        <v>43438</v>
      </c>
      <c r="J53" s="910" t="s">
        <v>4052</v>
      </c>
      <c r="K53" s="910" t="s">
        <v>3683</v>
      </c>
      <c r="L53" s="922" t="s">
        <v>4017</v>
      </c>
      <c r="M53" s="923" t="s">
        <v>4086</v>
      </c>
      <c r="N53" s="922" t="s">
        <v>3712</v>
      </c>
      <c r="O53" s="926" t="s">
        <v>4343</v>
      </c>
      <c r="P53" s="926" t="s">
        <v>4344</v>
      </c>
      <c r="Q53" s="927" t="s">
        <v>4345</v>
      </c>
    </row>
    <row r="54" spans="1:17" ht="66">
      <c r="A54" s="921">
        <v>52</v>
      </c>
      <c r="B54" s="922">
        <v>2</v>
      </c>
      <c r="C54" s="922" t="s">
        <v>3603</v>
      </c>
      <c r="D54" s="923" t="s">
        <v>3926</v>
      </c>
      <c r="E54" s="924">
        <v>0.93320000000000003</v>
      </c>
      <c r="F54" s="924">
        <v>0.93689999999999996</v>
      </c>
      <c r="G54" s="924">
        <v>3.6999999999999256E-3</v>
      </c>
      <c r="H54" s="925">
        <v>69130</v>
      </c>
      <c r="I54" s="910">
        <v>43429</v>
      </c>
      <c r="J54" s="910" t="s">
        <v>4346</v>
      </c>
      <c r="K54" s="910" t="s">
        <v>3683</v>
      </c>
      <c r="L54" s="922" t="s">
        <v>4018</v>
      </c>
      <c r="M54" s="923" t="s">
        <v>4087</v>
      </c>
      <c r="N54" s="922" t="s">
        <v>4019</v>
      </c>
      <c r="O54" s="926" t="s">
        <v>4347</v>
      </c>
      <c r="P54" s="926" t="s">
        <v>4348</v>
      </c>
      <c r="Q54" s="927" t="s">
        <v>4349</v>
      </c>
    </row>
    <row r="55" spans="1:17" ht="66">
      <c r="A55" s="921">
        <v>53</v>
      </c>
      <c r="B55" s="922">
        <v>2</v>
      </c>
      <c r="C55" s="922" t="s">
        <v>3603</v>
      </c>
      <c r="D55" s="923" t="s">
        <v>3927</v>
      </c>
      <c r="E55" s="924">
        <v>0.45490000000000003</v>
      </c>
      <c r="F55" s="924">
        <v>0.59660000000000002</v>
      </c>
      <c r="G55" s="924">
        <v>0.14169999999999999</v>
      </c>
      <c r="H55" s="925">
        <v>91540</v>
      </c>
      <c r="I55" s="910">
        <v>43436</v>
      </c>
      <c r="J55" s="910" t="s">
        <v>4350</v>
      </c>
      <c r="K55" s="910" t="s">
        <v>3683</v>
      </c>
      <c r="L55" s="922" t="s">
        <v>3994</v>
      </c>
      <c r="M55" s="923" t="s">
        <v>4088</v>
      </c>
      <c r="N55" s="922" t="s">
        <v>3715</v>
      </c>
      <c r="O55" s="926" t="s">
        <v>4351</v>
      </c>
      <c r="P55" s="926" t="s">
        <v>4352</v>
      </c>
      <c r="Q55" s="927" t="s">
        <v>4353</v>
      </c>
    </row>
    <row r="56" spans="1:17" ht="49.5">
      <c r="A56" s="921">
        <v>54</v>
      </c>
      <c r="B56" s="922">
        <v>2</v>
      </c>
      <c r="C56" s="922" t="s">
        <v>3603</v>
      </c>
      <c r="D56" s="923" t="s">
        <v>3928</v>
      </c>
      <c r="E56" s="924">
        <v>0.99729999999999996</v>
      </c>
      <c r="F56" s="924">
        <v>0.98880000000000001</v>
      </c>
      <c r="G56" s="924">
        <v>-8.499999999999952E-3</v>
      </c>
      <c r="H56" s="925">
        <v>28800</v>
      </c>
      <c r="I56" s="910">
        <v>43424</v>
      </c>
      <c r="J56" s="910" t="s">
        <v>4354</v>
      </c>
      <c r="K56" s="910" t="s">
        <v>3683</v>
      </c>
      <c r="L56" s="922" t="s">
        <v>4016</v>
      </c>
      <c r="M56" s="923" t="s">
        <v>4089</v>
      </c>
      <c r="N56" s="922" t="s">
        <v>3992</v>
      </c>
      <c r="O56" s="926" t="s">
        <v>4355</v>
      </c>
      <c r="P56" s="926" t="s">
        <v>4356</v>
      </c>
      <c r="Q56" s="927" t="s">
        <v>4357</v>
      </c>
    </row>
    <row r="57" spans="1:17" ht="49.5">
      <c r="A57" s="921">
        <v>55</v>
      </c>
      <c r="B57" s="922">
        <v>2</v>
      </c>
      <c r="C57" s="922" t="s">
        <v>3603</v>
      </c>
      <c r="D57" s="923" t="s">
        <v>3977</v>
      </c>
      <c r="E57" s="924">
        <v>1</v>
      </c>
      <c r="F57" s="924">
        <v>0.99419999999999997</v>
      </c>
      <c r="G57" s="924">
        <v>-5.8000000000000274E-3</v>
      </c>
      <c r="H57" s="925">
        <v>33500</v>
      </c>
      <c r="I57" s="910">
        <v>43439</v>
      </c>
      <c r="J57" s="910">
        <v>43740</v>
      </c>
      <c r="K57" s="910" t="s">
        <v>3683</v>
      </c>
      <c r="L57" s="922" t="s">
        <v>4020</v>
      </c>
      <c r="M57" s="923" t="s">
        <v>4090</v>
      </c>
      <c r="N57" s="922" t="s">
        <v>3715</v>
      </c>
      <c r="O57" s="926" t="s">
        <v>4358</v>
      </c>
      <c r="P57" s="926" t="s">
        <v>4359</v>
      </c>
      <c r="Q57" s="927" t="s">
        <v>4360</v>
      </c>
    </row>
    <row r="58" spans="1:17" ht="49.5">
      <c r="A58" s="921">
        <v>56</v>
      </c>
      <c r="B58" s="922">
        <v>2</v>
      </c>
      <c r="C58" s="922" t="s">
        <v>3603</v>
      </c>
      <c r="D58" s="923" t="s">
        <v>4130</v>
      </c>
      <c r="E58" s="924">
        <v>0.36330000000000001</v>
      </c>
      <c r="F58" s="924">
        <v>0.44</v>
      </c>
      <c r="G58" s="924">
        <v>7.669999999999999E-2</v>
      </c>
      <c r="H58" s="925">
        <v>56000</v>
      </c>
      <c r="I58" s="910">
        <v>43478</v>
      </c>
      <c r="J58" s="910" t="s">
        <v>4361</v>
      </c>
      <c r="K58" s="910" t="s">
        <v>3683</v>
      </c>
      <c r="L58" s="922" t="s">
        <v>4021</v>
      </c>
      <c r="M58" s="923" t="s">
        <v>4091</v>
      </c>
      <c r="N58" s="922" t="s">
        <v>4022</v>
      </c>
      <c r="O58" s="926" t="s">
        <v>4362</v>
      </c>
      <c r="P58" s="926" t="s">
        <v>4363</v>
      </c>
      <c r="Q58" s="927" t="s">
        <v>4364</v>
      </c>
    </row>
    <row r="59" spans="1:17" ht="49.5">
      <c r="A59" s="921">
        <v>57</v>
      </c>
      <c r="B59" s="922">
        <v>2</v>
      </c>
      <c r="C59" s="922" t="s">
        <v>3603</v>
      </c>
      <c r="D59" s="923" t="s">
        <v>3960</v>
      </c>
      <c r="E59" s="924">
        <v>0.98250000000000004</v>
      </c>
      <c r="F59" s="924">
        <v>0.99180000000000001</v>
      </c>
      <c r="G59" s="924">
        <v>9.299999999999975E-3</v>
      </c>
      <c r="H59" s="925">
        <v>58219</v>
      </c>
      <c r="I59" s="910">
        <v>43444</v>
      </c>
      <c r="J59" s="910" t="s">
        <v>4053</v>
      </c>
      <c r="K59" s="910" t="s">
        <v>3683</v>
      </c>
      <c r="L59" s="922" t="s">
        <v>4023</v>
      </c>
      <c r="M59" s="923" t="s">
        <v>4092</v>
      </c>
      <c r="N59" s="922" t="s">
        <v>3992</v>
      </c>
      <c r="O59" s="926" t="s">
        <v>4365</v>
      </c>
      <c r="P59" s="926" t="s">
        <v>4366</v>
      </c>
      <c r="Q59" s="927" t="s">
        <v>4367</v>
      </c>
    </row>
    <row r="60" spans="1:17" ht="66">
      <c r="A60" s="921">
        <v>58</v>
      </c>
      <c r="B60" s="922">
        <v>2</v>
      </c>
      <c r="C60" s="922" t="s">
        <v>3603</v>
      </c>
      <c r="D60" s="923" t="s">
        <v>4131</v>
      </c>
      <c r="E60" s="924">
        <v>0.98640000000000005</v>
      </c>
      <c r="F60" s="924">
        <v>0.96609999999999996</v>
      </c>
      <c r="G60" s="924">
        <v>-2.0300000000000096E-2</v>
      </c>
      <c r="H60" s="925">
        <v>87000</v>
      </c>
      <c r="I60" s="910">
        <v>43456</v>
      </c>
      <c r="J60" s="910" t="s">
        <v>4054</v>
      </c>
      <c r="K60" s="910" t="s">
        <v>3683</v>
      </c>
      <c r="L60" s="922" t="s">
        <v>3991</v>
      </c>
      <c r="M60" s="923" t="s">
        <v>4093</v>
      </c>
      <c r="N60" s="922" t="s">
        <v>3992</v>
      </c>
      <c r="O60" s="926" t="s">
        <v>4368</v>
      </c>
      <c r="P60" s="926" t="s">
        <v>4369</v>
      </c>
      <c r="Q60" s="927" t="s">
        <v>4370</v>
      </c>
    </row>
    <row r="61" spans="1:17" ht="49.5">
      <c r="A61" s="921">
        <v>59</v>
      </c>
      <c r="B61" s="922">
        <v>2</v>
      </c>
      <c r="C61" s="922" t="s">
        <v>3604</v>
      </c>
      <c r="D61" s="923" t="s">
        <v>3953</v>
      </c>
      <c r="E61" s="924">
        <v>0.1099</v>
      </c>
      <c r="F61" s="924">
        <v>0.1099</v>
      </c>
      <c r="G61" s="924">
        <v>0</v>
      </c>
      <c r="H61" s="925">
        <v>44310</v>
      </c>
      <c r="I61" s="910">
        <v>43635</v>
      </c>
      <c r="J61" s="910">
        <v>43861</v>
      </c>
      <c r="K61" s="910" t="s">
        <v>3683</v>
      </c>
      <c r="L61" s="922" t="s">
        <v>3663</v>
      </c>
      <c r="M61" s="923" t="s">
        <v>4094</v>
      </c>
      <c r="N61" s="922" t="s">
        <v>3721</v>
      </c>
      <c r="O61" s="926" t="s">
        <v>4371</v>
      </c>
      <c r="P61" s="926" t="s">
        <v>4372</v>
      </c>
      <c r="Q61" s="927" t="s">
        <v>4373</v>
      </c>
    </row>
    <row r="62" spans="1:17" ht="66">
      <c r="A62" s="921">
        <v>60</v>
      </c>
      <c r="B62" s="922">
        <v>2</v>
      </c>
      <c r="C62" s="922" t="s">
        <v>3604</v>
      </c>
      <c r="D62" s="923" t="s">
        <v>3961</v>
      </c>
      <c r="E62" s="924">
        <v>0.3201</v>
      </c>
      <c r="F62" s="924">
        <v>0.3397</v>
      </c>
      <c r="G62" s="924">
        <v>1.9600000000000006E-2</v>
      </c>
      <c r="H62" s="925">
        <v>21116.799999999999</v>
      </c>
      <c r="I62" s="910">
        <v>43705</v>
      </c>
      <c r="J62" s="910" t="s">
        <v>4374</v>
      </c>
      <c r="K62" s="910" t="s">
        <v>3683</v>
      </c>
      <c r="L62" s="922" t="s">
        <v>4132</v>
      </c>
      <c r="M62" s="923" t="s">
        <v>4095</v>
      </c>
      <c r="N62" s="922" t="s">
        <v>4001</v>
      </c>
      <c r="O62" s="926" t="s">
        <v>4375</v>
      </c>
      <c r="P62" s="926" t="s">
        <v>4376</v>
      </c>
      <c r="Q62" s="927" t="s">
        <v>4377</v>
      </c>
    </row>
    <row r="63" spans="1:17" ht="49.5">
      <c r="A63" s="921">
        <v>61</v>
      </c>
      <c r="B63" s="922">
        <v>2</v>
      </c>
      <c r="C63" s="922" t="s">
        <v>3604</v>
      </c>
      <c r="D63" s="923" t="s">
        <v>3954</v>
      </c>
      <c r="E63" s="924">
        <v>0.10340000000000001</v>
      </c>
      <c r="F63" s="924">
        <v>0.1043</v>
      </c>
      <c r="G63" s="924">
        <v>8.9999999999999802E-4</v>
      </c>
      <c r="H63" s="925">
        <v>76000</v>
      </c>
      <c r="I63" s="910">
        <v>43658</v>
      </c>
      <c r="J63" s="910">
        <v>44196</v>
      </c>
      <c r="K63" s="910" t="s">
        <v>3683</v>
      </c>
      <c r="L63" s="922" t="s">
        <v>4024</v>
      </c>
      <c r="M63" s="923" t="s">
        <v>4096</v>
      </c>
      <c r="N63" s="922" t="s">
        <v>3721</v>
      </c>
      <c r="O63" s="926" t="s">
        <v>4378</v>
      </c>
      <c r="P63" s="926" t="s">
        <v>4379</v>
      </c>
      <c r="Q63" s="927" t="s">
        <v>4380</v>
      </c>
    </row>
    <row r="64" spans="1:17" ht="49.5">
      <c r="A64" s="921">
        <v>62</v>
      </c>
      <c r="B64" s="922">
        <v>2</v>
      </c>
      <c r="C64" s="922" t="s">
        <v>3604</v>
      </c>
      <c r="D64" s="923" t="s">
        <v>3949</v>
      </c>
      <c r="E64" s="924">
        <v>0.46229999999999999</v>
      </c>
      <c r="F64" s="924">
        <v>0.46229999999999999</v>
      </c>
      <c r="G64" s="924">
        <v>0</v>
      </c>
      <c r="H64" s="925">
        <v>10930</v>
      </c>
      <c r="I64" s="910">
        <v>43588</v>
      </c>
      <c r="J64" s="910" t="s">
        <v>4381</v>
      </c>
      <c r="K64" s="910" t="s">
        <v>3683</v>
      </c>
      <c r="L64" s="922" t="s">
        <v>4025</v>
      </c>
      <c r="M64" s="923" t="s">
        <v>4097</v>
      </c>
      <c r="N64" s="922" t="s">
        <v>3708</v>
      </c>
      <c r="O64" s="926" t="s">
        <v>4382</v>
      </c>
      <c r="P64" s="926" t="s">
        <v>4383</v>
      </c>
      <c r="Q64" s="927" t="s">
        <v>4384</v>
      </c>
    </row>
    <row r="65" spans="1:17" ht="49.5">
      <c r="A65" s="921">
        <v>63</v>
      </c>
      <c r="B65" s="922">
        <v>2</v>
      </c>
      <c r="C65" s="922" t="s">
        <v>3604</v>
      </c>
      <c r="D65" s="923" t="s">
        <v>3962</v>
      </c>
      <c r="E65" s="924">
        <v>0.31909999999999999</v>
      </c>
      <c r="F65" s="924">
        <v>0.48220000000000002</v>
      </c>
      <c r="G65" s="924">
        <v>0.16310000000000002</v>
      </c>
      <c r="H65" s="925">
        <v>19920</v>
      </c>
      <c r="I65" s="910">
        <v>43687</v>
      </c>
      <c r="J65" s="910" t="s">
        <v>4385</v>
      </c>
      <c r="K65" s="910" t="s">
        <v>3683</v>
      </c>
      <c r="L65" s="922" t="s">
        <v>4133</v>
      </c>
      <c r="M65" s="923" t="s">
        <v>4098</v>
      </c>
      <c r="N65" s="922" t="s">
        <v>3999</v>
      </c>
      <c r="O65" s="926" t="s">
        <v>4386</v>
      </c>
      <c r="P65" s="926" t="s">
        <v>4387</v>
      </c>
      <c r="Q65" s="927" t="s">
        <v>4388</v>
      </c>
    </row>
    <row r="66" spans="1:17" ht="66">
      <c r="A66" s="921">
        <v>64</v>
      </c>
      <c r="B66" s="922">
        <v>2</v>
      </c>
      <c r="C66" s="922" t="s">
        <v>3604</v>
      </c>
      <c r="D66" s="923" t="s">
        <v>3929</v>
      </c>
      <c r="E66" s="924">
        <v>0.68799999999999994</v>
      </c>
      <c r="F66" s="924">
        <v>0.74690000000000001</v>
      </c>
      <c r="G66" s="924">
        <v>5.8900000000000063E-2</v>
      </c>
      <c r="H66" s="925">
        <v>11070</v>
      </c>
      <c r="I66" s="910">
        <v>43515</v>
      </c>
      <c r="J66" s="910" t="s">
        <v>4389</v>
      </c>
      <c r="K66" s="910" t="s">
        <v>3683</v>
      </c>
      <c r="L66" s="922" t="s">
        <v>4025</v>
      </c>
      <c r="M66" s="923" t="s">
        <v>4099</v>
      </c>
      <c r="N66" s="922" t="s">
        <v>3708</v>
      </c>
      <c r="O66" s="926" t="s">
        <v>4390</v>
      </c>
      <c r="P66" s="926" t="s">
        <v>4391</v>
      </c>
      <c r="Q66" s="927" t="s">
        <v>4392</v>
      </c>
    </row>
    <row r="67" spans="1:17" ht="49.5">
      <c r="A67" s="921">
        <v>65</v>
      </c>
      <c r="B67" s="922">
        <v>2</v>
      </c>
      <c r="C67" s="922" t="s">
        <v>3604</v>
      </c>
      <c r="D67" s="923" t="s">
        <v>3963</v>
      </c>
      <c r="E67" s="924">
        <v>0.1661</v>
      </c>
      <c r="F67" s="924">
        <v>0.25829999999999997</v>
      </c>
      <c r="G67" s="924">
        <v>9.2199999999999976E-2</v>
      </c>
      <c r="H67" s="925">
        <v>12281</v>
      </c>
      <c r="I67" s="910">
        <v>43708</v>
      </c>
      <c r="J67" s="910" t="s">
        <v>4393</v>
      </c>
      <c r="K67" s="910" t="s">
        <v>3683</v>
      </c>
      <c r="L67" s="922" t="s">
        <v>4026</v>
      </c>
      <c r="M67" s="923" t="s">
        <v>4100</v>
      </c>
      <c r="N67" s="922" t="s">
        <v>3726</v>
      </c>
      <c r="O67" s="926" t="s">
        <v>4394</v>
      </c>
      <c r="P67" s="926" t="s">
        <v>4395</v>
      </c>
      <c r="Q67" s="927" t="s">
        <v>4396</v>
      </c>
    </row>
    <row r="68" spans="1:17" ht="66">
      <c r="A68" s="921">
        <v>66</v>
      </c>
      <c r="B68" s="922">
        <v>2</v>
      </c>
      <c r="C68" s="922" t="s">
        <v>3604</v>
      </c>
      <c r="D68" s="923" t="s">
        <v>3964</v>
      </c>
      <c r="E68" s="924">
        <v>0.1661</v>
      </c>
      <c r="F68" s="924">
        <v>0.25829999999999997</v>
      </c>
      <c r="G68" s="924">
        <v>9.2199999999999976E-2</v>
      </c>
      <c r="H68" s="925">
        <v>19299</v>
      </c>
      <c r="I68" s="910">
        <v>43708</v>
      </c>
      <c r="J68" s="910">
        <v>43769</v>
      </c>
      <c r="K68" s="910" t="s">
        <v>3683</v>
      </c>
      <c r="L68" s="922" t="s">
        <v>4026</v>
      </c>
      <c r="M68" s="923" t="s">
        <v>4101</v>
      </c>
      <c r="N68" s="922" t="s">
        <v>3726</v>
      </c>
      <c r="O68" s="926" t="s">
        <v>4394</v>
      </c>
      <c r="P68" s="926" t="s">
        <v>4395</v>
      </c>
      <c r="Q68" s="927" t="s">
        <v>4396</v>
      </c>
    </row>
    <row r="69" spans="1:17" ht="66">
      <c r="A69" s="921">
        <v>67</v>
      </c>
      <c r="B69" s="922">
        <v>2</v>
      </c>
      <c r="C69" s="922" t="s">
        <v>3604</v>
      </c>
      <c r="D69" s="923" t="s">
        <v>3955</v>
      </c>
      <c r="E69" s="924">
        <v>0.48010000000000003</v>
      </c>
      <c r="F69" s="924">
        <v>0.48010000000000003</v>
      </c>
      <c r="G69" s="924">
        <v>0</v>
      </c>
      <c r="H69" s="925">
        <v>37800</v>
      </c>
      <c r="I69" s="910">
        <v>43578</v>
      </c>
      <c r="J69" s="910">
        <v>43921</v>
      </c>
      <c r="K69" s="910" t="s">
        <v>3683</v>
      </c>
      <c r="L69" s="922" t="s">
        <v>4027</v>
      </c>
      <c r="M69" s="923" t="s">
        <v>4102</v>
      </c>
      <c r="N69" s="922" t="s">
        <v>4001</v>
      </c>
      <c r="O69" s="926" t="s">
        <v>4397</v>
      </c>
      <c r="P69" s="926" t="s">
        <v>4398</v>
      </c>
      <c r="Q69" s="927" t="s">
        <v>4399</v>
      </c>
    </row>
    <row r="70" spans="1:17" ht="49.5">
      <c r="A70" s="921">
        <v>68</v>
      </c>
      <c r="B70" s="922">
        <v>2</v>
      </c>
      <c r="C70" s="922" t="s">
        <v>3917</v>
      </c>
      <c r="D70" s="923" t="s">
        <v>3930</v>
      </c>
      <c r="E70" s="924">
        <v>0.61109999999999998</v>
      </c>
      <c r="F70" s="924">
        <v>0.72330000000000005</v>
      </c>
      <c r="G70" s="924">
        <v>0.11220000000000008</v>
      </c>
      <c r="H70" s="925">
        <v>55860</v>
      </c>
      <c r="I70" s="910">
        <v>43538</v>
      </c>
      <c r="J70" s="910">
        <v>43987</v>
      </c>
      <c r="K70" s="910" t="s">
        <v>3683</v>
      </c>
      <c r="L70" s="922" t="s">
        <v>4028</v>
      </c>
      <c r="M70" s="923" t="s">
        <v>4103</v>
      </c>
      <c r="N70" s="922" t="s">
        <v>3721</v>
      </c>
      <c r="O70" s="926" t="s">
        <v>4400</v>
      </c>
      <c r="P70" s="926" t="s">
        <v>4401</v>
      </c>
      <c r="Q70" s="927" t="s">
        <v>4402</v>
      </c>
    </row>
    <row r="71" spans="1:17" ht="66">
      <c r="A71" s="921">
        <v>69</v>
      </c>
      <c r="B71" s="922">
        <v>2</v>
      </c>
      <c r="C71" s="922" t="s">
        <v>3604</v>
      </c>
      <c r="D71" s="923" t="s">
        <v>3965</v>
      </c>
      <c r="E71" s="924">
        <v>0.90029999999999999</v>
      </c>
      <c r="F71" s="924">
        <v>0.90029999999999999</v>
      </c>
      <c r="G71" s="924">
        <v>0</v>
      </c>
      <c r="H71" s="925">
        <v>17400</v>
      </c>
      <c r="I71" s="910">
        <v>43542</v>
      </c>
      <c r="J71" s="910" t="s">
        <v>4403</v>
      </c>
      <c r="K71" s="910" t="s">
        <v>3683</v>
      </c>
      <c r="L71" s="922" t="s">
        <v>4029</v>
      </c>
      <c r="M71" s="923" t="s">
        <v>4104</v>
      </c>
      <c r="N71" s="922" t="s">
        <v>3721</v>
      </c>
      <c r="O71" s="926" t="s">
        <v>4404</v>
      </c>
      <c r="P71" s="926" t="s">
        <v>4405</v>
      </c>
      <c r="Q71" s="927" t="s">
        <v>4406</v>
      </c>
    </row>
    <row r="72" spans="1:17" ht="66">
      <c r="A72" s="921">
        <v>70</v>
      </c>
      <c r="B72" s="922">
        <v>2</v>
      </c>
      <c r="C72" s="922" t="s">
        <v>3917</v>
      </c>
      <c r="D72" s="923" t="s">
        <v>3940</v>
      </c>
      <c r="E72" s="924">
        <v>0.5877</v>
      </c>
      <c r="F72" s="924">
        <v>0.73140000000000005</v>
      </c>
      <c r="G72" s="924">
        <v>0.14370000000000005</v>
      </c>
      <c r="H72" s="925">
        <v>45820</v>
      </c>
      <c r="I72" s="910">
        <v>43465</v>
      </c>
      <c r="J72" s="910">
        <v>43830</v>
      </c>
      <c r="K72" s="910" t="s">
        <v>3683</v>
      </c>
      <c r="L72" s="922" t="s">
        <v>4030</v>
      </c>
      <c r="M72" s="923" t="s">
        <v>4105</v>
      </c>
      <c r="N72" s="922" t="s">
        <v>3726</v>
      </c>
      <c r="O72" s="926" t="s">
        <v>4407</v>
      </c>
      <c r="P72" s="926" t="s">
        <v>4408</v>
      </c>
      <c r="Q72" s="927" t="s">
        <v>4409</v>
      </c>
    </row>
    <row r="73" spans="1:17" ht="66">
      <c r="A73" s="921">
        <v>71</v>
      </c>
      <c r="B73" s="922">
        <v>2</v>
      </c>
      <c r="C73" s="922" t="s">
        <v>3917</v>
      </c>
      <c r="D73" s="923" t="s">
        <v>3941</v>
      </c>
      <c r="E73" s="924">
        <v>0.60009999999999997</v>
      </c>
      <c r="F73" s="924">
        <v>0.76290000000000002</v>
      </c>
      <c r="G73" s="924">
        <v>0.16280000000000006</v>
      </c>
      <c r="H73" s="925">
        <v>45580</v>
      </c>
      <c r="I73" s="910">
        <v>43465</v>
      </c>
      <c r="J73" s="910">
        <v>43830</v>
      </c>
      <c r="K73" s="910" t="s">
        <v>3683</v>
      </c>
      <c r="L73" s="922" t="s">
        <v>4030</v>
      </c>
      <c r="M73" s="923" t="s">
        <v>4105</v>
      </c>
      <c r="N73" s="922" t="s">
        <v>3726</v>
      </c>
      <c r="O73" s="926" t="s">
        <v>4407</v>
      </c>
      <c r="P73" s="926" t="s">
        <v>4408</v>
      </c>
      <c r="Q73" s="927" t="s">
        <v>4409</v>
      </c>
    </row>
    <row r="74" spans="1:17" ht="82.5">
      <c r="A74" s="921">
        <v>72</v>
      </c>
      <c r="B74" s="922">
        <v>2</v>
      </c>
      <c r="C74" s="922" t="s">
        <v>3604</v>
      </c>
      <c r="D74" s="923" t="s">
        <v>3931</v>
      </c>
      <c r="E74" s="924">
        <v>0.8952</v>
      </c>
      <c r="F74" s="924">
        <v>0.8952</v>
      </c>
      <c r="G74" s="924">
        <v>0</v>
      </c>
      <c r="H74" s="925">
        <v>31850</v>
      </c>
      <c r="I74" s="910">
        <v>43527</v>
      </c>
      <c r="J74" s="910">
        <v>43830</v>
      </c>
      <c r="K74" s="910" t="s">
        <v>3683</v>
      </c>
      <c r="L74" s="922" t="s">
        <v>4024</v>
      </c>
      <c r="M74" s="923" t="s">
        <v>4106</v>
      </c>
      <c r="N74" s="922" t="s">
        <v>3721</v>
      </c>
      <c r="O74" s="926" t="s">
        <v>4410</v>
      </c>
      <c r="P74" s="926" t="s">
        <v>4411</v>
      </c>
      <c r="Q74" s="927" t="s">
        <v>4412</v>
      </c>
    </row>
    <row r="75" spans="1:17" ht="66">
      <c r="A75" s="921">
        <v>73</v>
      </c>
      <c r="B75" s="922">
        <v>2</v>
      </c>
      <c r="C75" s="922" t="s">
        <v>3604</v>
      </c>
      <c r="D75" s="923" t="s">
        <v>3932</v>
      </c>
      <c r="E75" s="924">
        <v>0.95309999999999995</v>
      </c>
      <c r="F75" s="924">
        <v>0.95309999999999995</v>
      </c>
      <c r="G75" s="924">
        <v>0</v>
      </c>
      <c r="H75" s="925">
        <v>28280</v>
      </c>
      <c r="I75" s="910">
        <v>43517</v>
      </c>
      <c r="J75" s="910" t="s">
        <v>4413</v>
      </c>
      <c r="K75" s="910" t="s">
        <v>3683</v>
      </c>
      <c r="L75" s="922" t="s">
        <v>4024</v>
      </c>
      <c r="M75" s="923" t="s">
        <v>4107</v>
      </c>
      <c r="N75" s="922" t="s">
        <v>3708</v>
      </c>
      <c r="O75" s="926" t="s">
        <v>4414</v>
      </c>
      <c r="P75" s="926" t="s">
        <v>4415</v>
      </c>
      <c r="Q75" s="927" t="s">
        <v>4416</v>
      </c>
    </row>
    <row r="76" spans="1:17" ht="49.5">
      <c r="A76" s="921">
        <v>74</v>
      </c>
      <c r="B76" s="922">
        <v>2</v>
      </c>
      <c r="C76" s="922" t="s">
        <v>3604</v>
      </c>
      <c r="D76" s="923" t="s">
        <v>3950</v>
      </c>
      <c r="E76" s="924">
        <v>0.5212</v>
      </c>
      <c r="F76" s="924">
        <v>0.5212</v>
      </c>
      <c r="G76" s="924">
        <v>0</v>
      </c>
      <c r="H76" s="925">
        <v>35858</v>
      </c>
      <c r="I76" s="910">
        <v>43609</v>
      </c>
      <c r="J76" s="910">
        <v>43921</v>
      </c>
      <c r="K76" s="910" t="s">
        <v>3683</v>
      </c>
      <c r="L76" s="922" t="s">
        <v>4031</v>
      </c>
      <c r="M76" s="923" t="s">
        <v>4108</v>
      </c>
      <c r="N76" s="922" t="s">
        <v>3708</v>
      </c>
      <c r="O76" s="926" t="s">
        <v>4417</v>
      </c>
      <c r="P76" s="926" t="s">
        <v>4418</v>
      </c>
      <c r="Q76" s="927" t="s">
        <v>4419</v>
      </c>
    </row>
    <row r="77" spans="1:17" ht="49.5">
      <c r="A77" s="921">
        <v>75</v>
      </c>
      <c r="B77" s="922">
        <v>2</v>
      </c>
      <c r="C77" s="922" t="s">
        <v>3605</v>
      </c>
      <c r="D77" s="923" t="s">
        <v>3966</v>
      </c>
      <c r="E77" s="924">
        <v>0.95</v>
      </c>
      <c r="F77" s="924">
        <v>0.98</v>
      </c>
      <c r="G77" s="924">
        <v>3.0000000000000027E-2</v>
      </c>
      <c r="H77" s="925">
        <v>5819</v>
      </c>
      <c r="I77" s="910">
        <v>43473</v>
      </c>
      <c r="J77" s="910">
        <v>43815</v>
      </c>
      <c r="K77" s="910" t="s">
        <v>3683</v>
      </c>
      <c r="L77" s="922" t="s">
        <v>4032</v>
      </c>
      <c r="M77" s="923" t="s">
        <v>4109</v>
      </c>
      <c r="N77" s="922" t="s">
        <v>4003</v>
      </c>
      <c r="O77" s="926" t="s">
        <v>4420</v>
      </c>
      <c r="P77" s="926" t="s">
        <v>4421</v>
      </c>
      <c r="Q77" s="927" t="s">
        <v>4422</v>
      </c>
    </row>
    <row r="78" spans="1:17" ht="49.5">
      <c r="A78" s="921">
        <v>76</v>
      </c>
      <c r="B78" s="922">
        <v>2</v>
      </c>
      <c r="C78" s="922" t="s">
        <v>3606</v>
      </c>
      <c r="D78" s="923" t="s">
        <v>4423</v>
      </c>
      <c r="E78" s="924">
        <v>0</v>
      </c>
      <c r="F78" s="924">
        <v>0</v>
      </c>
      <c r="G78" s="924">
        <v>0</v>
      </c>
      <c r="H78" s="925">
        <v>63500</v>
      </c>
      <c r="I78" s="910" t="s">
        <v>3683</v>
      </c>
      <c r="J78" s="910">
        <v>43829</v>
      </c>
      <c r="K78" s="910" t="s">
        <v>3683</v>
      </c>
      <c r="L78" s="922" t="s">
        <v>3258</v>
      </c>
      <c r="M78" s="923" t="s">
        <v>4424</v>
      </c>
      <c r="N78" s="922" t="s">
        <v>3258</v>
      </c>
      <c r="O78" s="926" t="s">
        <v>4425</v>
      </c>
      <c r="P78" s="926" t="s">
        <v>4426</v>
      </c>
      <c r="Q78" s="927" t="s">
        <v>4427</v>
      </c>
    </row>
    <row r="79" spans="1:17" ht="49.5">
      <c r="A79" s="921">
        <v>77</v>
      </c>
      <c r="B79" s="922">
        <v>2</v>
      </c>
      <c r="C79" s="922" t="s">
        <v>3607</v>
      </c>
      <c r="D79" s="923" t="s">
        <v>3933</v>
      </c>
      <c r="E79" s="924">
        <v>0.69950000000000001</v>
      </c>
      <c r="F79" s="924">
        <v>0.76200000000000001</v>
      </c>
      <c r="G79" s="924">
        <v>6.25E-2</v>
      </c>
      <c r="H79" s="925">
        <v>40380</v>
      </c>
      <c r="I79" s="910">
        <v>43516</v>
      </c>
      <c r="J79" s="910" t="s">
        <v>4428</v>
      </c>
      <c r="K79" s="910" t="s">
        <v>3683</v>
      </c>
      <c r="L79" s="922" t="s">
        <v>4035</v>
      </c>
      <c r="M79" s="923" t="s">
        <v>4110</v>
      </c>
      <c r="N79" s="922" t="s">
        <v>3708</v>
      </c>
      <c r="O79" s="926" t="s">
        <v>4429</v>
      </c>
      <c r="P79" s="926" t="s">
        <v>4430</v>
      </c>
      <c r="Q79" s="927" t="s">
        <v>4431</v>
      </c>
    </row>
    <row r="80" spans="1:17" ht="82.5">
      <c r="A80" s="921">
        <v>78</v>
      </c>
      <c r="B80" s="922">
        <v>3</v>
      </c>
      <c r="C80" s="922" t="s">
        <v>3917</v>
      </c>
      <c r="D80" s="923" t="s">
        <v>3945</v>
      </c>
      <c r="E80" s="924">
        <v>0.1056</v>
      </c>
      <c r="F80" s="924">
        <v>0.17299999999999999</v>
      </c>
      <c r="G80" s="924">
        <v>6.7399999999999988E-2</v>
      </c>
      <c r="H80" s="925">
        <v>92785</v>
      </c>
      <c r="I80" s="910">
        <v>43591</v>
      </c>
      <c r="J80" s="910">
        <v>44130</v>
      </c>
      <c r="K80" s="910" t="s">
        <v>3683</v>
      </c>
      <c r="L80" s="922" t="s">
        <v>4031</v>
      </c>
      <c r="M80" s="923" t="s">
        <v>4111</v>
      </c>
      <c r="N80" s="922" t="s">
        <v>3917</v>
      </c>
      <c r="O80" s="926" t="s">
        <v>4432</v>
      </c>
      <c r="P80" s="926" t="s">
        <v>4433</v>
      </c>
      <c r="Q80" s="927" t="s">
        <v>4434</v>
      </c>
    </row>
    <row r="81" spans="1:17" ht="82.5">
      <c r="A81" s="921">
        <v>79</v>
      </c>
      <c r="B81" s="922">
        <v>3</v>
      </c>
      <c r="C81" s="922" t="s">
        <v>3917</v>
      </c>
      <c r="D81" s="923" t="s">
        <v>3946</v>
      </c>
      <c r="E81" s="924">
        <v>0.28060000000000002</v>
      </c>
      <c r="F81" s="924">
        <v>0.30959999999999999</v>
      </c>
      <c r="G81" s="924">
        <v>2.899999999999997E-2</v>
      </c>
      <c r="H81" s="925">
        <v>158880</v>
      </c>
      <c r="I81" s="910">
        <v>43591</v>
      </c>
      <c r="J81" s="910">
        <v>44190</v>
      </c>
      <c r="K81" s="910" t="s">
        <v>3683</v>
      </c>
      <c r="L81" s="922" t="s">
        <v>4031</v>
      </c>
      <c r="M81" s="923" t="s">
        <v>4112</v>
      </c>
      <c r="N81" s="922" t="s">
        <v>3917</v>
      </c>
      <c r="O81" s="926" t="s">
        <v>4435</v>
      </c>
      <c r="P81" s="926" t="s">
        <v>4436</v>
      </c>
      <c r="Q81" s="927" t="s">
        <v>4437</v>
      </c>
    </row>
    <row r="82" spans="1:17" ht="66">
      <c r="A82" s="921">
        <v>80</v>
      </c>
      <c r="B82" s="922">
        <v>4</v>
      </c>
      <c r="C82" s="922" t="s">
        <v>3602</v>
      </c>
      <c r="D82" s="923" t="s">
        <v>4438</v>
      </c>
      <c r="E82" s="924">
        <v>8.9999999999999998E-4</v>
      </c>
      <c r="F82" s="924">
        <v>1.72E-2</v>
      </c>
      <c r="G82" s="924">
        <v>1.6299999999999999E-2</v>
      </c>
      <c r="H82" s="925">
        <v>74450</v>
      </c>
      <c r="I82" s="910">
        <v>43780</v>
      </c>
      <c r="J82" s="910">
        <v>44199</v>
      </c>
      <c r="K82" s="910" t="s">
        <v>3683</v>
      </c>
      <c r="L82" s="922" t="s">
        <v>4439</v>
      </c>
      <c r="M82" s="923" t="s">
        <v>4440</v>
      </c>
      <c r="N82" s="922" t="s">
        <v>3710</v>
      </c>
      <c r="O82" s="926" t="s">
        <v>4441</v>
      </c>
      <c r="P82" s="926" t="s">
        <v>4442</v>
      </c>
      <c r="Q82" s="927" t="s">
        <v>4443</v>
      </c>
    </row>
    <row r="83" spans="1:17" ht="49.5">
      <c r="A83" s="921">
        <v>81</v>
      </c>
      <c r="B83" s="922">
        <v>4</v>
      </c>
      <c r="C83" s="922" t="s">
        <v>3602</v>
      </c>
      <c r="D83" s="923" t="s">
        <v>4444</v>
      </c>
      <c r="E83" s="924">
        <v>2.5000000000000001E-3</v>
      </c>
      <c r="F83" s="924">
        <v>3.2000000000000002E-3</v>
      </c>
      <c r="G83" s="924">
        <v>7.000000000000001E-4</v>
      </c>
      <c r="H83" s="925">
        <v>0</v>
      </c>
      <c r="I83" s="910">
        <v>43787</v>
      </c>
      <c r="J83" s="910">
        <v>44561</v>
      </c>
      <c r="K83" s="910" t="s">
        <v>3683</v>
      </c>
      <c r="L83" s="922" t="s">
        <v>4445</v>
      </c>
      <c r="M83" s="923" t="s">
        <v>4446</v>
      </c>
      <c r="N83" s="922" t="s">
        <v>3712</v>
      </c>
      <c r="O83" s="926" t="s">
        <v>4447</v>
      </c>
      <c r="P83" s="926" t="s">
        <v>4448</v>
      </c>
      <c r="Q83" s="927" t="s">
        <v>4449</v>
      </c>
    </row>
    <row r="84" spans="1:17" ht="49.5">
      <c r="A84" s="921">
        <v>82</v>
      </c>
      <c r="B84" s="922">
        <v>4</v>
      </c>
      <c r="C84" s="922" t="s">
        <v>3603</v>
      </c>
      <c r="D84" s="923" t="s">
        <v>4450</v>
      </c>
      <c r="E84" s="924" t="s">
        <v>3683</v>
      </c>
      <c r="F84" s="924" t="s">
        <v>3683</v>
      </c>
      <c r="G84" s="924" t="s">
        <v>3683</v>
      </c>
      <c r="H84" s="925">
        <v>0</v>
      </c>
      <c r="I84" s="910" t="s">
        <v>3683</v>
      </c>
      <c r="J84" s="910" t="s">
        <v>3683</v>
      </c>
      <c r="K84" s="910" t="s">
        <v>3683</v>
      </c>
      <c r="L84" s="922">
        <v>0</v>
      </c>
      <c r="M84" s="923" t="s">
        <v>4451</v>
      </c>
      <c r="N84" s="922" t="s">
        <v>3712</v>
      </c>
      <c r="O84" s="926" t="s">
        <v>4452</v>
      </c>
      <c r="P84" s="926" t="s">
        <v>4453</v>
      </c>
      <c r="Q84" s="927" t="s">
        <v>4454</v>
      </c>
    </row>
    <row r="85" spans="1:17" ht="49.5">
      <c r="A85" s="921">
        <v>83</v>
      </c>
      <c r="B85" s="922">
        <v>4</v>
      </c>
      <c r="C85" s="922" t="s">
        <v>3604</v>
      </c>
      <c r="D85" s="923" t="s">
        <v>4134</v>
      </c>
      <c r="E85" s="924">
        <v>0.12670000000000001</v>
      </c>
      <c r="F85" s="924">
        <v>0.12670000000000001</v>
      </c>
      <c r="G85" s="924">
        <v>0</v>
      </c>
      <c r="H85" s="925">
        <v>0</v>
      </c>
      <c r="I85" s="910">
        <v>43682</v>
      </c>
      <c r="J85" s="910">
        <v>44074</v>
      </c>
      <c r="K85" s="910" t="s">
        <v>3683</v>
      </c>
      <c r="L85" s="922" t="s">
        <v>4455</v>
      </c>
      <c r="M85" s="923" t="s">
        <v>4135</v>
      </c>
      <c r="N85" s="922" t="s">
        <v>3715</v>
      </c>
      <c r="O85" s="926" t="s">
        <v>4456</v>
      </c>
      <c r="P85" s="926" t="s">
        <v>4457</v>
      </c>
      <c r="Q85" s="927" t="s">
        <v>4458</v>
      </c>
    </row>
    <row r="86" spans="1:17" ht="49.5">
      <c r="A86" s="921">
        <v>84</v>
      </c>
      <c r="B86" s="922">
        <v>4</v>
      </c>
      <c r="C86" s="922" t="s">
        <v>3604</v>
      </c>
      <c r="D86" s="923" t="s">
        <v>4459</v>
      </c>
      <c r="E86" s="924">
        <v>0.21990000000000001</v>
      </c>
      <c r="F86" s="924">
        <v>0.21990000000000001</v>
      </c>
      <c r="G86" s="924">
        <v>0</v>
      </c>
      <c r="H86" s="925">
        <v>19949.999</v>
      </c>
      <c r="I86" s="910">
        <v>43665</v>
      </c>
      <c r="J86" s="910">
        <v>43861</v>
      </c>
      <c r="K86" s="910" t="s">
        <v>3683</v>
      </c>
      <c r="L86" s="922" t="s">
        <v>4460</v>
      </c>
      <c r="M86" s="923" t="s">
        <v>4461</v>
      </c>
      <c r="N86" s="922" t="s">
        <v>3721</v>
      </c>
      <c r="O86" s="926" t="s">
        <v>4462</v>
      </c>
      <c r="P86" s="926" t="s">
        <v>4463</v>
      </c>
      <c r="Q86" s="927" t="s">
        <v>4464</v>
      </c>
    </row>
    <row r="87" spans="1:17" ht="49.5">
      <c r="A87" s="921">
        <v>85</v>
      </c>
      <c r="B87" s="922">
        <v>4</v>
      </c>
      <c r="C87" s="922" t="s">
        <v>3604</v>
      </c>
      <c r="D87" s="923" t="s">
        <v>3951</v>
      </c>
      <c r="E87" s="924">
        <v>0.55679999999999996</v>
      </c>
      <c r="F87" s="924">
        <v>0.55679999999999996</v>
      </c>
      <c r="G87" s="924">
        <v>0</v>
      </c>
      <c r="H87" s="925">
        <v>20468.794000000002</v>
      </c>
      <c r="I87" s="910">
        <v>43600</v>
      </c>
      <c r="J87" s="910">
        <v>43830</v>
      </c>
      <c r="K87" s="910" t="s">
        <v>3683</v>
      </c>
      <c r="L87" s="922" t="s">
        <v>4036</v>
      </c>
      <c r="M87" s="923" t="s">
        <v>4136</v>
      </c>
      <c r="N87" s="922" t="s">
        <v>4001</v>
      </c>
      <c r="O87" s="926" t="s">
        <v>4465</v>
      </c>
      <c r="P87" s="926" t="s">
        <v>4466</v>
      </c>
      <c r="Q87" s="927" t="s">
        <v>4467</v>
      </c>
    </row>
    <row r="88" spans="1:17" ht="99">
      <c r="A88" s="921">
        <v>86</v>
      </c>
      <c r="B88" s="922">
        <v>4</v>
      </c>
      <c r="C88" s="922" t="s">
        <v>3605</v>
      </c>
      <c r="D88" s="923" t="s">
        <v>4137</v>
      </c>
      <c r="E88" s="924">
        <v>0.81340000000000001</v>
      </c>
      <c r="F88" s="924">
        <v>0.64419999999999999</v>
      </c>
      <c r="G88" s="924">
        <v>-0.16920000000000002</v>
      </c>
      <c r="H88" s="925">
        <v>0</v>
      </c>
      <c r="I88" s="910">
        <v>43636</v>
      </c>
      <c r="J88" s="910" t="s">
        <v>4468</v>
      </c>
      <c r="K88" s="910" t="s">
        <v>3683</v>
      </c>
      <c r="L88" s="922" t="s">
        <v>4034</v>
      </c>
      <c r="M88" s="923" t="s">
        <v>4138</v>
      </c>
      <c r="N88" s="922" t="s">
        <v>4002</v>
      </c>
      <c r="O88" s="926" t="s">
        <v>4469</v>
      </c>
      <c r="P88" s="926" t="s">
        <v>4470</v>
      </c>
      <c r="Q88" s="927" t="s">
        <v>4471</v>
      </c>
    </row>
    <row r="89" spans="1:17" ht="49.5">
      <c r="A89" s="921">
        <v>87</v>
      </c>
      <c r="B89" s="922">
        <v>4</v>
      </c>
      <c r="C89" s="922" t="s">
        <v>3605</v>
      </c>
      <c r="D89" s="923" t="s">
        <v>4472</v>
      </c>
      <c r="E89" s="924">
        <v>3.5000000000000001E-3</v>
      </c>
      <c r="F89" s="924">
        <v>1.9900000000000001E-2</v>
      </c>
      <c r="G89" s="924">
        <v>1.6400000000000001E-2</v>
      </c>
      <c r="H89" s="925">
        <v>0</v>
      </c>
      <c r="I89" s="910">
        <v>43780</v>
      </c>
      <c r="J89" s="910">
        <v>44196</v>
      </c>
      <c r="K89" s="910" t="s">
        <v>3683</v>
      </c>
      <c r="L89" s="922" t="s">
        <v>4473</v>
      </c>
      <c r="M89" s="923" t="s">
        <v>4474</v>
      </c>
      <c r="N89" s="922" t="s">
        <v>4003</v>
      </c>
      <c r="O89" s="926" t="s">
        <v>4475</v>
      </c>
      <c r="P89" s="926" t="s">
        <v>4476</v>
      </c>
      <c r="Q89" s="927" t="s">
        <v>4477</v>
      </c>
    </row>
    <row r="90" spans="1:17" ht="49.5">
      <c r="A90" s="921">
        <v>88</v>
      </c>
      <c r="B90" s="922">
        <v>4</v>
      </c>
      <c r="C90" s="922" t="s">
        <v>3605</v>
      </c>
      <c r="D90" s="923" t="s">
        <v>3956</v>
      </c>
      <c r="E90" s="924">
        <v>0.89500000000000002</v>
      </c>
      <c r="F90" s="924">
        <v>0.96650000000000003</v>
      </c>
      <c r="G90" s="924">
        <v>7.1500000000000008E-2</v>
      </c>
      <c r="H90" s="925">
        <v>7860</v>
      </c>
      <c r="I90" s="910">
        <v>43486</v>
      </c>
      <c r="J90" s="910">
        <v>43835</v>
      </c>
      <c r="K90" s="910" t="s">
        <v>3683</v>
      </c>
      <c r="L90" s="922" t="s">
        <v>4037</v>
      </c>
      <c r="M90" s="923" t="s">
        <v>4139</v>
      </c>
      <c r="N90" s="922" t="s">
        <v>4033</v>
      </c>
      <c r="O90" s="926" t="s">
        <v>4478</v>
      </c>
      <c r="P90" s="926" t="s">
        <v>4479</v>
      </c>
      <c r="Q90" s="927" t="s">
        <v>4480</v>
      </c>
    </row>
    <row r="91" spans="1:17" ht="82.5">
      <c r="A91" s="921">
        <v>89</v>
      </c>
      <c r="B91" s="922">
        <v>4</v>
      </c>
      <c r="C91" s="922" t="s">
        <v>3605</v>
      </c>
      <c r="D91" s="923" t="s">
        <v>4140</v>
      </c>
      <c r="E91" s="924">
        <v>0.188</v>
      </c>
      <c r="F91" s="924">
        <v>0.2019</v>
      </c>
      <c r="G91" s="924">
        <v>1.3899999999999996E-2</v>
      </c>
      <c r="H91" s="925">
        <v>0</v>
      </c>
      <c r="I91" s="910">
        <v>43644</v>
      </c>
      <c r="J91" s="910">
        <v>44012</v>
      </c>
      <c r="K91" s="910" t="s">
        <v>3683</v>
      </c>
      <c r="L91" s="922" t="s">
        <v>4038</v>
      </c>
      <c r="M91" s="923" t="s">
        <v>4141</v>
      </c>
      <c r="N91" s="922" t="s">
        <v>4003</v>
      </c>
      <c r="O91" s="926" t="s">
        <v>4481</v>
      </c>
      <c r="P91" s="926" t="s">
        <v>4482</v>
      </c>
      <c r="Q91" s="927" t="s">
        <v>4483</v>
      </c>
    </row>
    <row r="92" spans="1:17" ht="165">
      <c r="A92" s="921">
        <v>90</v>
      </c>
      <c r="B92" s="922">
        <v>4</v>
      </c>
      <c r="C92" s="922" t="s">
        <v>3605</v>
      </c>
      <c r="D92" s="923" t="s">
        <v>4142</v>
      </c>
      <c r="E92" s="924">
        <v>0.71899999999999997</v>
      </c>
      <c r="F92" s="924">
        <v>0.74319999999999997</v>
      </c>
      <c r="G92" s="924">
        <v>2.4199999999999999E-2</v>
      </c>
      <c r="H92" s="925">
        <v>0</v>
      </c>
      <c r="I92" s="910">
        <v>43574</v>
      </c>
      <c r="J92" s="910">
        <v>43951</v>
      </c>
      <c r="K92" s="910" t="s">
        <v>3683</v>
      </c>
      <c r="L92" s="922" t="s">
        <v>4039</v>
      </c>
      <c r="M92" s="923" t="s">
        <v>4143</v>
      </c>
      <c r="N92" s="922" t="s">
        <v>4003</v>
      </c>
      <c r="O92" s="926" t="s">
        <v>4484</v>
      </c>
      <c r="P92" s="926" t="s">
        <v>4485</v>
      </c>
      <c r="Q92" s="927" t="s">
        <v>4486</v>
      </c>
    </row>
  </sheetData>
  <phoneticPr fontId="18" type="noConversion"/>
  <hyperlinks>
    <hyperlink ref="Q3" r:id="rId1" display="http://maps.google.com/maps?q=24.70441,121.82672"/>
    <hyperlink ref="Q4" r:id="rId2" display="http://maps.google.com/maps?q=25.06591,121.21782"/>
    <hyperlink ref="Q5" r:id="rId3" display="http://maps.google.com/maps?q=25.06591,121.21782"/>
    <hyperlink ref="Q6" r:id="rId4" display="http://maps.google.com/maps?q=24.90717,120.9789"/>
    <hyperlink ref="Q7" r:id="rId5" display="http://maps.google.com/maps?q=24.81989,120.91247"/>
    <hyperlink ref="Q8" r:id="rId6" display="http://maps.google.com/maps?q=24.54304,120.83587"/>
    <hyperlink ref="Q9" r:id="rId7" display="http://maps.google.com/maps?q=24.06853,120.66039"/>
    <hyperlink ref="Q10" r:id="rId8" display="http://maps.google.com/maps?q=24.05598,120.66869"/>
    <hyperlink ref="Q11" r:id="rId9" display="http://maps.google.com/maps?q=23.97874,120.50925"/>
    <hyperlink ref="Q12" r:id="rId10" display="http://maps.google.com/maps?q=23.66412,120.5304"/>
    <hyperlink ref="Q13" r:id="rId11" display="http://maps.google.com/maps?q=23.78104,120.28675"/>
    <hyperlink ref="Q14" r:id="rId12" display="http://maps.google.com/maps?q=23.68829,120.24822"/>
    <hyperlink ref="Q15" r:id="rId13" display="http://maps.google.com/maps?q=23.58642,120.1643"/>
    <hyperlink ref="Q16" r:id="rId14" display="http://maps.google.com/maps?q=23.72088,120.25322"/>
    <hyperlink ref="Q17" r:id="rId15" display="http://maps.google.com/maps?q=23.752,120.36705"/>
    <hyperlink ref="Q18" r:id="rId16" display="http://maps.google.com/maps?q=23.61896,120.43877"/>
    <hyperlink ref="Q19" r:id="rId17" display="http://maps.google.com/maps?q=23.44228,120.31053"/>
    <hyperlink ref="Q20" r:id="rId18" display="http://maps.google.com/maps?q=23.41858,120.34442"/>
    <hyperlink ref="Q21" r:id="rId19" display="http://maps.google.com/maps?q=23.50147,120.25443"/>
    <hyperlink ref="Q22" r:id="rId20" display="http://maps.google.com/maps?q=23.49129,120.34725"/>
    <hyperlink ref="Q23" r:id="rId21" display="http://maps.google.com/maps?q=23.54588,120.43391"/>
    <hyperlink ref="Q24" r:id="rId22" display="http://maps.google.com/maps?q=23.41588,120.22953"/>
    <hyperlink ref="Q25" r:id="rId23" display="http://maps.google.com/maps?q=23.424,120.24425"/>
    <hyperlink ref="Q26" r:id="rId24" display="http://maps.google.com/maps?q=23.33362,120.13263"/>
    <hyperlink ref="Q27" r:id="rId25" display="http://maps.google.com/maps?q=23.5117,120.46049"/>
    <hyperlink ref="Q28" r:id="rId26" display="http://maps.google.com/maps?q=23.49316,120.33047"/>
    <hyperlink ref="Q29" r:id="rId27" display="http://maps.google.com/maps?q=23.37784,120.33379"/>
    <hyperlink ref="Q30" r:id="rId28" display="http://maps.google.com/maps?q=23.31817,120.25701"/>
    <hyperlink ref="Q31" r:id="rId29" display="http://maps.google.com/maps?q=23.32065,120.37932"/>
    <hyperlink ref="Q32" r:id="rId30" display="http://maps.google.com/maps?q=23.33484,120.33583"/>
    <hyperlink ref="Q33" r:id="rId31" display="http://maps.google.com/maps?q=23.33484,120.33583"/>
    <hyperlink ref="Q34" r:id="rId32" display="http://maps.google.com/maps?q=23.33484,120.33583"/>
    <hyperlink ref="Q35" r:id="rId33" display="http://maps.google.com/maps?q=23.33484,120.33583"/>
    <hyperlink ref="Q36" r:id="rId34" display="http://maps.google.com/maps?q=23.31807,120.28506"/>
    <hyperlink ref="Q37" r:id="rId35" display="http://maps.google.com/maps?q=23.29376,120.14655"/>
    <hyperlink ref="Q38" r:id="rId36" display="http://maps.google.com/maps?q=23.34941,120.40273"/>
    <hyperlink ref="Q39" r:id="rId37" display="http://maps.google.com/maps?q=23.34941,120.40273"/>
    <hyperlink ref="Q40" r:id="rId38" display="http://maps.google.com/maps?q=23.13616,120.33702"/>
    <hyperlink ref="Q41" r:id="rId39" display="http://maps.google.com/maps?q=22.56485,120.5473"/>
    <hyperlink ref="Q42" r:id="rId40" display="http://maps.google.com/maps?q=22.42594,120.5254"/>
    <hyperlink ref="Q43" r:id="rId41" display="http://maps.google.com/maps?q=23.96072,121.60612"/>
    <hyperlink ref="Q44" r:id="rId42" display="http://maps.google.com/maps?q=23.56298,121.65404"/>
    <hyperlink ref="Q45" r:id="rId43" display="http://maps.google.com/maps?q=24.00613,121.60021"/>
    <hyperlink ref="Q47" r:id="rId44" display="http://maps.google.com/maps?q=24.83086,121.79706"/>
    <hyperlink ref="Q46" r:id="rId45" display="http://maps.google.com/maps?q=23.97399,121.58821"/>
    <hyperlink ref="Q48" r:id="rId46" display="http://maps.google.com/maps?q=24.81175,121.77485"/>
    <hyperlink ref="Q49" r:id="rId47" display="http://maps.google.com/maps?q=24.99417,121.26148"/>
    <hyperlink ref="Q50" r:id="rId48" display="http://maps.google.com/maps?q=24.20535,120.54531"/>
    <hyperlink ref="Q51" r:id="rId49" display="http://maps.google.com/maps?q=24.25418,120.7487"/>
    <hyperlink ref="Q52" r:id="rId50" display="http://maps.google.com/maps?q=23.88358,120.52968"/>
    <hyperlink ref="Q53" r:id="rId51" display="http://maps.google.com/maps?q=23.55664,120.17125"/>
    <hyperlink ref="Q54" r:id="rId52" display="http://maps.google.com/maps?q=23.54057,120.15621"/>
    <hyperlink ref="Q55" r:id="rId53" display="http://maps.google.com/maps?q=23.40931,120.17012"/>
    <hyperlink ref="Q56" r:id="rId54" display="http://maps.google.com/maps?q=23.34553,120.15065"/>
    <hyperlink ref="Q57" r:id="rId55" display="http://maps.google.com/maps?q=23.33367,120.13166"/>
    <hyperlink ref="Q58" r:id="rId56" display="http://maps.google.com/maps?q=23.58378,120.36373"/>
    <hyperlink ref="Q59" r:id="rId57" display="http://maps.google.com/maps?q=23.43478,120.18307"/>
    <hyperlink ref="Q60" r:id="rId58" display="http://maps.google.com/maps?q=23.43043,120.42159"/>
    <hyperlink ref="Q61" r:id="rId59" display="http://maps.google.com/maps?q=23.45379,120.14725"/>
    <hyperlink ref="Q62" r:id="rId60" display="http://maps.google.com/maps?q=23.47669,120.17342"/>
    <hyperlink ref="Q63" r:id="rId61" display="http://maps.google.com/maps?q=23.5719,120.37945"/>
    <hyperlink ref="Q64" r:id="rId62" display="http://maps.google.com/maps?q=23.55212,120.317"/>
    <hyperlink ref="Q65" r:id="rId63" display="http://maps.google.com/maps?q=23.47507,120.1576"/>
    <hyperlink ref="Q66" r:id="rId64" display="http://maps.google.com/maps?q=23.45464,120.19546"/>
    <hyperlink ref="Q67" r:id="rId65" display="http://maps.google.com/maps?q=23.04471,120.30976"/>
    <hyperlink ref="Q68" r:id="rId66" display="http://maps.google.com/maps?q=22.92205,120.258"/>
    <hyperlink ref="Q69" r:id="rId67" display="http://maps.google.com/maps?q=23.18949,120.08619"/>
    <hyperlink ref="Q70" r:id="rId68" display="http://maps.google.com/maps?q=22.93395,120.26185"/>
    <hyperlink ref="Q71" r:id="rId69" display="http://maps.google.com/maps?q=22.94066,120.18155"/>
    <hyperlink ref="Q72" r:id="rId70" display="http://maps.google.com/maps?q=23.30021,120.13095"/>
    <hyperlink ref="Q73" r:id="rId71" display="http://maps.google.com/maps?q=23.0186,120.26632"/>
    <hyperlink ref="Q74" r:id="rId72" display="http://maps.google.com/maps?q=23.20967,120.16727"/>
    <hyperlink ref="Q75" r:id="rId73" display="http://maps.google.com/maps?q=23.21178,120.23193"/>
    <hyperlink ref="Q76" r:id="rId74" display="http://maps.google.com/maps?q=23.21178,120.23193"/>
    <hyperlink ref="Q77" r:id="rId75" display="http://maps.google.com/maps?q=23.14925,120.33705"/>
    <hyperlink ref="Q78" r:id="rId76" display="http://maps.google.com/maps?q=23.09323,120.12057"/>
    <hyperlink ref="Q79" r:id="rId77" display="http://maps.google.com/maps?q=23.30459,120.15767"/>
    <hyperlink ref="Q80" r:id="rId78" display="http://maps.google.com/maps?q=23.29438,120.34899"/>
    <hyperlink ref="Q81" r:id="rId79" display="http://maps.google.com/maps?q=23.29363,120.35038"/>
    <hyperlink ref="Q82" r:id="rId80" display="http://maps.google.com/maps?q=23.29363,120.35038"/>
    <hyperlink ref="Q83" r:id="rId81" display="http://maps.google.com/maps?q=23.28691,120.35657"/>
    <hyperlink ref="Q84" r:id="rId82" display="http://maps.google.com/maps?q=23.18348,120.18766"/>
    <hyperlink ref="Q85" r:id="rId83" display="http://maps.google.com/maps?q=23.27057,120.13911"/>
    <hyperlink ref="Q86" r:id="rId84" display="http://maps.google.com/maps?q=23.04992,120.25331"/>
    <hyperlink ref="Q87" r:id="rId85" display="http://maps.google.com/maps?q=22.89865,120.51633"/>
    <hyperlink ref="Q88" r:id="rId86" display="http://maps.google.com/maps?q=22.76199,120.35763"/>
    <hyperlink ref="Q89" r:id="rId87" display="http://maps.google.com/maps?q=22.9085,120.19299"/>
    <hyperlink ref="Q90" r:id="rId88" display="http://maps.google.com/maps?q=22.87396,120.22388"/>
    <hyperlink ref="Q91" r:id="rId89" display="http://maps.google.com/maps?q=23.56509,121.66706"/>
    <hyperlink ref="Q92" r:id="rId90" display="http://maps.google.com/maps?q=24.45555,120.30249"/>
  </hyperlinks>
  <pageMargins left="0.25" right="0.25" top="0.75" bottom="0.75" header="0.3" footer="0.3"/>
  <pageSetup paperSize="8" orientation="landscape" r:id="rId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tabColor rgb="FFFFFF66"/>
  </sheetPr>
  <dimension ref="A1:P63"/>
  <sheetViews>
    <sheetView zoomScale="55" zoomScaleNormal="55" workbookViewId="0">
      <pane ySplit="1" topLeftCell="A2" activePane="bottomLeft" state="frozen"/>
      <selection pane="bottomLeft" activeCell="K15" sqref="K15"/>
    </sheetView>
  </sheetViews>
  <sheetFormatPr defaultRowHeight="16.5"/>
  <cols>
    <col min="1" max="1" width="9.875" customWidth="1"/>
    <col min="2" max="2" width="4.875" customWidth="1"/>
    <col min="3" max="3" width="8.875" style="161"/>
    <col min="4" max="4" width="8.875" style="162"/>
    <col min="5" max="5" width="28.875" style="146" customWidth="1"/>
    <col min="6" max="6" width="17.5" customWidth="1"/>
    <col min="7" max="7" width="12.875" customWidth="1"/>
    <col min="10" max="11" width="11.875" customWidth="1"/>
    <col min="12" max="12" width="12.625" customWidth="1"/>
    <col min="13" max="15" width="8.75" style="217"/>
  </cols>
  <sheetData>
    <row r="1" spans="1:16" ht="28.5">
      <c r="A1" s="147" t="s">
        <v>1121</v>
      </c>
      <c r="B1" s="147" t="s">
        <v>1122</v>
      </c>
      <c r="C1" s="145" t="s">
        <v>1058</v>
      </c>
      <c r="D1" s="147" t="s">
        <v>1123</v>
      </c>
      <c r="E1" s="147" t="s">
        <v>1124</v>
      </c>
      <c r="F1" s="147" t="s">
        <v>1125</v>
      </c>
      <c r="G1" s="147" t="s">
        <v>1126</v>
      </c>
      <c r="H1" s="147" t="s">
        <v>1127</v>
      </c>
      <c r="I1" s="147" t="s">
        <v>1128</v>
      </c>
      <c r="J1" s="147" t="s">
        <v>1129</v>
      </c>
      <c r="K1" s="147" t="s">
        <v>1130</v>
      </c>
      <c r="L1" s="147" t="s">
        <v>1131</v>
      </c>
      <c r="M1" s="147" t="s">
        <v>1612</v>
      </c>
      <c r="N1" s="147" t="s">
        <v>1613</v>
      </c>
      <c r="O1" s="147" t="s">
        <v>1614</v>
      </c>
      <c r="P1" s="147" t="s">
        <v>1132</v>
      </c>
    </row>
    <row r="2" spans="1:16" ht="28.5">
      <c r="A2" s="147" t="s">
        <v>1133</v>
      </c>
      <c r="B2" s="147">
        <v>1</v>
      </c>
      <c r="C2" s="147" t="s">
        <v>1134</v>
      </c>
      <c r="D2" s="147" t="s">
        <v>1135</v>
      </c>
      <c r="E2" s="149" t="s">
        <v>1136</v>
      </c>
      <c r="F2" s="147" t="s">
        <v>1137</v>
      </c>
      <c r="G2" s="147" t="s">
        <v>1059</v>
      </c>
      <c r="H2" s="150">
        <v>5520</v>
      </c>
      <c r="I2" s="150">
        <v>4527</v>
      </c>
      <c r="J2" s="150">
        <v>1358</v>
      </c>
      <c r="K2" s="150">
        <v>1358</v>
      </c>
      <c r="L2" s="150">
        <v>1811</v>
      </c>
      <c r="M2" s="150">
        <v>298</v>
      </c>
      <c r="N2" s="150">
        <v>298</v>
      </c>
      <c r="O2" s="150">
        <v>397</v>
      </c>
      <c r="P2" s="150">
        <f>M2+N2+O2</f>
        <v>993</v>
      </c>
    </row>
    <row r="3" spans="1:16" ht="42.75">
      <c r="A3" s="147" t="s">
        <v>1133</v>
      </c>
      <c r="B3" s="147">
        <v>2</v>
      </c>
      <c r="C3" s="147" t="s">
        <v>1138</v>
      </c>
      <c r="D3" s="147" t="s">
        <v>1139</v>
      </c>
      <c r="E3" s="149" t="s">
        <v>1140</v>
      </c>
      <c r="F3" s="147" t="s">
        <v>1141</v>
      </c>
      <c r="G3" s="147" t="s">
        <v>1060</v>
      </c>
      <c r="H3" s="150">
        <v>2740</v>
      </c>
      <c r="I3" s="150">
        <v>2138</v>
      </c>
      <c r="J3" s="150">
        <v>1069</v>
      </c>
      <c r="K3" s="150">
        <v>855</v>
      </c>
      <c r="L3" s="150">
        <v>214</v>
      </c>
      <c r="M3" s="150">
        <v>301</v>
      </c>
      <c r="N3" s="150">
        <v>241</v>
      </c>
      <c r="O3" s="150">
        <v>60</v>
      </c>
      <c r="P3" s="150">
        <f t="shared" ref="P3:P63" si="0">M3+N3+O3</f>
        <v>602</v>
      </c>
    </row>
    <row r="4" spans="1:16" ht="71.25">
      <c r="A4" s="147" t="s">
        <v>1133</v>
      </c>
      <c r="B4" s="147">
        <v>3</v>
      </c>
      <c r="C4" s="147" t="s">
        <v>1142</v>
      </c>
      <c r="D4" s="147" t="s">
        <v>1143</v>
      </c>
      <c r="E4" s="149" t="s">
        <v>1144</v>
      </c>
      <c r="F4" s="147" t="s">
        <v>1145</v>
      </c>
      <c r="G4" s="147" t="s">
        <v>1061</v>
      </c>
      <c r="H4" s="150">
        <v>2558</v>
      </c>
      <c r="I4" s="150">
        <v>1996</v>
      </c>
      <c r="J4" s="150">
        <v>998</v>
      </c>
      <c r="K4" s="150">
        <v>799</v>
      </c>
      <c r="L4" s="150">
        <v>199</v>
      </c>
      <c r="M4" s="150">
        <v>281</v>
      </c>
      <c r="N4" s="150">
        <v>225</v>
      </c>
      <c r="O4" s="150">
        <v>56</v>
      </c>
      <c r="P4" s="150">
        <f t="shared" si="0"/>
        <v>562</v>
      </c>
    </row>
    <row r="5" spans="1:16" ht="28.5">
      <c r="A5" s="147" t="s">
        <v>1133</v>
      </c>
      <c r="B5" s="147">
        <v>4</v>
      </c>
      <c r="C5" s="147" t="s">
        <v>1142</v>
      </c>
      <c r="D5" s="147" t="s">
        <v>1146</v>
      </c>
      <c r="E5" s="149" t="s">
        <v>1147</v>
      </c>
      <c r="F5" s="147" t="s">
        <v>1148</v>
      </c>
      <c r="G5" s="147" t="s">
        <v>1062</v>
      </c>
      <c r="H5" s="150">
        <v>3900</v>
      </c>
      <c r="I5" s="150">
        <f>H5*0.78</f>
        <v>3042</v>
      </c>
      <c r="J5" s="150">
        <v>1521</v>
      </c>
      <c r="K5" s="150">
        <v>1216</v>
      </c>
      <c r="L5" s="150">
        <v>305</v>
      </c>
      <c r="M5" s="150">
        <v>429</v>
      </c>
      <c r="N5" s="150">
        <v>343</v>
      </c>
      <c r="O5" s="150">
        <v>86</v>
      </c>
      <c r="P5" s="150">
        <f t="shared" si="0"/>
        <v>858</v>
      </c>
    </row>
    <row r="6" spans="1:16" ht="25.5">
      <c r="A6" s="147" t="s">
        <v>1133</v>
      </c>
      <c r="B6" s="147">
        <v>5</v>
      </c>
      <c r="C6" s="147" t="s">
        <v>1149</v>
      </c>
      <c r="D6" s="147" t="s">
        <v>1150</v>
      </c>
      <c r="E6" s="149" t="s">
        <v>1151</v>
      </c>
      <c r="F6" s="147" t="s">
        <v>1152</v>
      </c>
      <c r="G6" s="147" t="s">
        <v>1063</v>
      </c>
      <c r="H6" s="150">
        <v>2620</v>
      </c>
      <c r="I6" s="150">
        <v>2148</v>
      </c>
      <c r="J6" s="150">
        <v>645</v>
      </c>
      <c r="K6" s="150">
        <v>1503</v>
      </c>
      <c r="L6" s="150">
        <v>0</v>
      </c>
      <c r="M6" s="150">
        <v>142</v>
      </c>
      <c r="N6" s="150">
        <v>330</v>
      </c>
      <c r="O6" s="150"/>
      <c r="P6" s="150">
        <f t="shared" si="0"/>
        <v>472</v>
      </c>
    </row>
    <row r="7" spans="1:16" ht="28.5">
      <c r="A7" s="147" t="s">
        <v>1133</v>
      </c>
      <c r="B7" s="147">
        <v>6</v>
      </c>
      <c r="C7" s="147" t="s">
        <v>1149</v>
      </c>
      <c r="D7" s="147" t="s">
        <v>1153</v>
      </c>
      <c r="E7" s="149" t="s">
        <v>1154</v>
      </c>
      <c r="F7" s="147" t="s">
        <v>1155</v>
      </c>
      <c r="G7" s="147" t="s">
        <v>1064</v>
      </c>
      <c r="H7" s="150">
        <v>2928</v>
      </c>
      <c r="I7" s="150">
        <v>2401</v>
      </c>
      <c r="J7" s="150">
        <v>720</v>
      </c>
      <c r="K7" s="150">
        <v>1681</v>
      </c>
      <c r="L7" s="150">
        <v>0</v>
      </c>
      <c r="M7" s="150">
        <v>158</v>
      </c>
      <c r="N7" s="150">
        <v>369</v>
      </c>
      <c r="O7" s="150"/>
      <c r="P7" s="150">
        <f t="shared" si="0"/>
        <v>527</v>
      </c>
    </row>
    <row r="8" spans="1:16" ht="28.5">
      <c r="A8" s="147" t="s">
        <v>1133</v>
      </c>
      <c r="B8" s="147">
        <v>7</v>
      </c>
      <c r="C8" s="147" t="s">
        <v>1156</v>
      </c>
      <c r="D8" s="147" t="s">
        <v>1157</v>
      </c>
      <c r="E8" s="149" t="s">
        <v>1158</v>
      </c>
      <c r="F8" s="147" t="s">
        <v>1159</v>
      </c>
      <c r="G8" s="147" t="s">
        <v>1064</v>
      </c>
      <c r="H8" s="150">
        <v>2759</v>
      </c>
      <c r="I8" s="150">
        <v>2262</v>
      </c>
      <c r="J8" s="150">
        <v>678</v>
      </c>
      <c r="K8" s="150">
        <v>1584</v>
      </c>
      <c r="L8" s="150">
        <v>0</v>
      </c>
      <c r="M8" s="150">
        <v>149</v>
      </c>
      <c r="N8" s="150">
        <v>348</v>
      </c>
      <c r="O8" s="150"/>
      <c r="P8" s="150">
        <f t="shared" si="0"/>
        <v>497</v>
      </c>
    </row>
    <row r="9" spans="1:16" ht="25.5">
      <c r="A9" s="147" t="s">
        <v>1133</v>
      </c>
      <c r="B9" s="147">
        <v>8</v>
      </c>
      <c r="C9" s="147" t="s">
        <v>1160</v>
      </c>
      <c r="D9" s="147" t="s">
        <v>1161</v>
      </c>
      <c r="E9" s="149" t="s">
        <v>1162</v>
      </c>
      <c r="F9" s="147" t="s">
        <v>1163</v>
      </c>
      <c r="G9" s="147" t="s">
        <v>1065</v>
      </c>
      <c r="H9" s="150">
        <v>2000</v>
      </c>
      <c r="I9" s="150">
        <v>1800</v>
      </c>
      <c r="J9" s="150">
        <v>900</v>
      </c>
      <c r="K9" s="150">
        <v>900</v>
      </c>
      <c r="L9" s="150">
        <v>0</v>
      </c>
      <c r="M9" s="150">
        <v>100</v>
      </c>
      <c r="N9" s="150">
        <v>100</v>
      </c>
      <c r="O9" s="150"/>
      <c r="P9" s="150">
        <f t="shared" si="0"/>
        <v>200</v>
      </c>
    </row>
    <row r="10" spans="1:16" ht="25.5">
      <c r="A10" s="147" t="s">
        <v>1133</v>
      </c>
      <c r="B10" s="147">
        <v>9</v>
      </c>
      <c r="C10" s="147" t="s">
        <v>1160</v>
      </c>
      <c r="D10" s="147" t="s">
        <v>1164</v>
      </c>
      <c r="E10" s="149" t="s">
        <v>1165</v>
      </c>
      <c r="F10" s="147" t="s">
        <v>1166</v>
      </c>
      <c r="G10" s="147" t="s">
        <v>1066</v>
      </c>
      <c r="H10" s="150">
        <v>2053</v>
      </c>
      <c r="I10" s="150">
        <v>1848</v>
      </c>
      <c r="J10" s="150">
        <v>924</v>
      </c>
      <c r="K10" s="150">
        <v>924</v>
      </c>
      <c r="L10" s="150">
        <v>0</v>
      </c>
      <c r="M10" s="150">
        <v>102</v>
      </c>
      <c r="N10" s="150">
        <v>103</v>
      </c>
      <c r="O10" s="150"/>
      <c r="P10" s="150">
        <f t="shared" si="0"/>
        <v>205</v>
      </c>
    </row>
    <row r="11" spans="1:16" ht="25.5">
      <c r="A11" s="147" t="s">
        <v>1133</v>
      </c>
      <c r="B11" s="147">
        <v>10</v>
      </c>
      <c r="C11" s="147" t="s">
        <v>1167</v>
      </c>
      <c r="D11" s="147" t="s">
        <v>1168</v>
      </c>
      <c r="E11" s="149" t="s">
        <v>1169</v>
      </c>
      <c r="F11" s="147" t="s">
        <v>1170</v>
      </c>
      <c r="G11" s="147" t="s">
        <v>1067</v>
      </c>
      <c r="H11" s="150">
        <v>6800</v>
      </c>
      <c r="I11" s="150">
        <f>H11*0.78</f>
        <v>5304</v>
      </c>
      <c r="J11" s="150">
        <v>2652</v>
      </c>
      <c r="K11" s="150">
        <v>2652</v>
      </c>
      <c r="L11" s="150">
        <v>0</v>
      </c>
      <c r="M11" s="150">
        <v>748</v>
      </c>
      <c r="N11" s="150">
        <v>748</v>
      </c>
      <c r="O11" s="150"/>
      <c r="P11" s="150">
        <f t="shared" si="0"/>
        <v>1496</v>
      </c>
    </row>
    <row r="12" spans="1:16" ht="25.5">
      <c r="A12" s="147" t="s">
        <v>1133</v>
      </c>
      <c r="B12" s="147">
        <v>11</v>
      </c>
      <c r="C12" s="147" t="s">
        <v>1171</v>
      </c>
      <c r="D12" s="147" t="s">
        <v>1172</v>
      </c>
      <c r="E12" s="149" t="s">
        <v>1173</v>
      </c>
      <c r="F12" s="147" t="s">
        <v>1174</v>
      </c>
      <c r="G12" s="147" t="s">
        <v>1068</v>
      </c>
      <c r="H12" s="150">
        <v>4000</v>
      </c>
      <c r="I12" s="150">
        <f>H12*0.9</f>
        <v>3600</v>
      </c>
      <c r="J12" s="150">
        <v>1980</v>
      </c>
      <c r="K12" s="150">
        <v>1620</v>
      </c>
      <c r="L12" s="150">
        <v>0</v>
      </c>
      <c r="M12" s="150">
        <v>220</v>
      </c>
      <c r="N12" s="150">
        <v>180</v>
      </c>
      <c r="O12" s="150"/>
      <c r="P12" s="150">
        <f t="shared" si="0"/>
        <v>400</v>
      </c>
    </row>
    <row r="13" spans="1:16" ht="25.5">
      <c r="A13" s="147" t="s">
        <v>1133</v>
      </c>
      <c r="B13" s="147">
        <v>12</v>
      </c>
      <c r="C13" s="147" t="s">
        <v>1171</v>
      </c>
      <c r="D13" s="147" t="s">
        <v>1175</v>
      </c>
      <c r="E13" s="149" t="s">
        <v>1176</v>
      </c>
      <c r="F13" s="147" t="s">
        <v>1177</v>
      </c>
      <c r="G13" s="147" t="s">
        <v>1069</v>
      </c>
      <c r="H13" s="150">
        <v>1500</v>
      </c>
      <c r="I13" s="150">
        <f>H13*0.9</f>
        <v>1350</v>
      </c>
      <c r="J13" s="150">
        <v>702</v>
      </c>
      <c r="K13" s="150">
        <v>648</v>
      </c>
      <c r="L13" s="150">
        <v>0</v>
      </c>
      <c r="M13" s="150">
        <v>78</v>
      </c>
      <c r="N13" s="150">
        <v>72</v>
      </c>
      <c r="O13" s="150"/>
      <c r="P13" s="150">
        <f t="shared" si="0"/>
        <v>150</v>
      </c>
    </row>
    <row r="14" spans="1:16" ht="25.5">
      <c r="A14" s="147" t="s">
        <v>1133</v>
      </c>
      <c r="B14" s="147">
        <v>13</v>
      </c>
      <c r="C14" s="147" t="s">
        <v>1178</v>
      </c>
      <c r="D14" s="147" t="s">
        <v>1179</v>
      </c>
      <c r="E14" s="149" t="s">
        <v>1180</v>
      </c>
      <c r="F14" s="147" t="s">
        <v>1181</v>
      </c>
      <c r="G14" s="147" t="s">
        <v>1070</v>
      </c>
      <c r="H14" s="150">
        <v>4000</v>
      </c>
      <c r="I14" s="150">
        <f>H14*0.78</f>
        <v>3120</v>
      </c>
      <c r="J14" s="150">
        <v>1560</v>
      </c>
      <c r="K14" s="150">
        <v>1560</v>
      </c>
      <c r="L14" s="150">
        <v>0</v>
      </c>
      <c r="M14" s="150">
        <v>440</v>
      </c>
      <c r="N14" s="150">
        <v>440</v>
      </c>
      <c r="O14" s="150"/>
      <c r="P14" s="150">
        <f t="shared" si="0"/>
        <v>880</v>
      </c>
    </row>
    <row r="15" spans="1:16" ht="42.75">
      <c r="A15" s="147" t="s">
        <v>1133</v>
      </c>
      <c r="B15" s="147">
        <v>14</v>
      </c>
      <c r="C15" s="147" t="s">
        <v>1178</v>
      </c>
      <c r="D15" s="147" t="s">
        <v>1182</v>
      </c>
      <c r="E15" s="149" t="s">
        <v>1183</v>
      </c>
      <c r="F15" s="147" t="s">
        <v>1184</v>
      </c>
      <c r="G15" s="147" t="s">
        <v>1071</v>
      </c>
      <c r="H15" s="150">
        <v>1000</v>
      </c>
      <c r="I15" s="150">
        <f>H15*0.78</f>
        <v>780</v>
      </c>
      <c r="J15" s="150">
        <v>390</v>
      </c>
      <c r="K15" s="150">
        <v>390</v>
      </c>
      <c r="L15" s="150">
        <v>0</v>
      </c>
      <c r="M15" s="150">
        <v>110</v>
      </c>
      <c r="N15" s="150">
        <v>110</v>
      </c>
      <c r="O15" s="150"/>
      <c r="P15" s="150">
        <f t="shared" si="0"/>
        <v>220</v>
      </c>
    </row>
    <row r="16" spans="1:16" ht="25.5">
      <c r="A16" s="147" t="s">
        <v>1185</v>
      </c>
      <c r="B16" s="147">
        <v>1</v>
      </c>
      <c r="C16" s="147" t="s">
        <v>1134</v>
      </c>
      <c r="D16" s="147" t="s">
        <v>1186</v>
      </c>
      <c r="E16" s="147" t="s">
        <v>1187</v>
      </c>
      <c r="F16" s="147" t="s">
        <v>1072</v>
      </c>
      <c r="G16" s="147" t="s">
        <v>1073</v>
      </c>
      <c r="H16" s="150">
        <v>3102</v>
      </c>
      <c r="I16" s="150">
        <v>2544</v>
      </c>
      <c r="J16" s="150">
        <v>763</v>
      </c>
      <c r="K16" s="150">
        <v>763</v>
      </c>
      <c r="L16" s="150">
        <v>1018</v>
      </c>
      <c r="M16" s="150">
        <v>167</v>
      </c>
      <c r="N16" s="150">
        <v>167</v>
      </c>
      <c r="O16" s="150">
        <v>224</v>
      </c>
      <c r="P16" s="150">
        <f t="shared" si="0"/>
        <v>558</v>
      </c>
    </row>
    <row r="17" spans="1:16" ht="57">
      <c r="A17" s="147" t="s">
        <v>1185</v>
      </c>
      <c r="B17" s="151">
        <v>2</v>
      </c>
      <c r="C17" s="151" t="s">
        <v>1188</v>
      </c>
      <c r="D17" s="151" t="s">
        <v>1189</v>
      </c>
      <c r="E17" s="152" t="s">
        <v>1190</v>
      </c>
      <c r="F17" s="151" t="s">
        <v>1191</v>
      </c>
      <c r="G17" s="151" t="s">
        <v>1074</v>
      </c>
      <c r="H17" s="150">
        <v>12000</v>
      </c>
      <c r="I17" s="150">
        <v>8400</v>
      </c>
      <c r="J17" s="150">
        <v>4200</v>
      </c>
      <c r="K17" s="150">
        <v>3360</v>
      </c>
      <c r="L17" s="150">
        <v>840</v>
      </c>
      <c r="M17" s="150">
        <v>1800</v>
      </c>
      <c r="N17" s="150">
        <v>1440</v>
      </c>
      <c r="O17" s="150">
        <v>360</v>
      </c>
      <c r="P17" s="150">
        <f t="shared" si="0"/>
        <v>3600</v>
      </c>
    </row>
    <row r="18" spans="1:16" ht="42.75">
      <c r="A18" s="147" t="s">
        <v>1185</v>
      </c>
      <c r="B18" s="147">
        <v>3</v>
      </c>
      <c r="C18" s="147" t="s">
        <v>1192</v>
      </c>
      <c r="D18" s="147" t="s">
        <v>1193</v>
      </c>
      <c r="E18" s="147" t="s">
        <v>1194</v>
      </c>
      <c r="F18" s="147" t="s">
        <v>1195</v>
      </c>
      <c r="G18" s="147" t="s">
        <v>1075</v>
      </c>
      <c r="H18" s="150">
        <v>6400</v>
      </c>
      <c r="I18" s="150">
        <v>5248</v>
      </c>
      <c r="J18" s="150">
        <v>2624</v>
      </c>
      <c r="K18" s="150">
        <v>2624</v>
      </c>
      <c r="L18" s="150">
        <v>0</v>
      </c>
      <c r="M18" s="150">
        <v>576</v>
      </c>
      <c r="N18" s="150">
        <v>576</v>
      </c>
      <c r="O18" s="150"/>
      <c r="P18" s="150">
        <f t="shared" si="0"/>
        <v>1152</v>
      </c>
    </row>
    <row r="19" spans="1:16" ht="71.25">
      <c r="A19" s="147" t="s">
        <v>1185</v>
      </c>
      <c r="B19" s="147">
        <v>4</v>
      </c>
      <c r="C19" s="147" t="s">
        <v>1156</v>
      </c>
      <c r="D19" s="147" t="s">
        <v>1196</v>
      </c>
      <c r="E19" s="147" t="s">
        <v>1197</v>
      </c>
      <c r="F19" s="147" t="s">
        <v>1198</v>
      </c>
      <c r="G19" s="147" t="s">
        <v>1076</v>
      </c>
      <c r="H19" s="150">
        <v>3500</v>
      </c>
      <c r="I19" s="150">
        <v>2870</v>
      </c>
      <c r="J19" s="150">
        <v>860</v>
      </c>
      <c r="K19" s="150">
        <v>2010</v>
      </c>
      <c r="L19" s="150">
        <v>0</v>
      </c>
      <c r="M19" s="150">
        <v>188</v>
      </c>
      <c r="N19" s="150">
        <v>442</v>
      </c>
      <c r="O19" s="150"/>
      <c r="P19" s="150">
        <f t="shared" si="0"/>
        <v>630</v>
      </c>
    </row>
    <row r="20" spans="1:16" ht="42.75">
      <c r="A20" s="147" t="s">
        <v>1185</v>
      </c>
      <c r="B20" s="151">
        <v>5</v>
      </c>
      <c r="C20" s="147" t="s">
        <v>1149</v>
      </c>
      <c r="D20" s="145" t="s">
        <v>1306</v>
      </c>
      <c r="E20" s="147" t="s">
        <v>1199</v>
      </c>
      <c r="F20" s="147" t="s">
        <v>1200</v>
      </c>
      <c r="G20" s="147" t="s">
        <v>1077</v>
      </c>
      <c r="H20" s="150">
        <v>4701</v>
      </c>
      <c r="I20" s="150">
        <v>3855</v>
      </c>
      <c r="J20" s="150">
        <v>1156</v>
      </c>
      <c r="K20" s="150">
        <v>2699</v>
      </c>
      <c r="L20" s="150">
        <v>0</v>
      </c>
      <c r="M20" s="150">
        <v>253</v>
      </c>
      <c r="N20" s="150">
        <v>593</v>
      </c>
      <c r="O20" s="150"/>
      <c r="P20" s="150">
        <f t="shared" si="0"/>
        <v>846</v>
      </c>
    </row>
    <row r="21" spans="1:16" ht="57">
      <c r="A21" s="147" t="s">
        <v>1185</v>
      </c>
      <c r="B21" s="147">
        <v>6</v>
      </c>
      <c r="C21" s="147" t="s">
        <v>1156</v>
      </c>
      <c r="D21" s="147" t="s">
        <v>1201</v>
      </c>
      <c r="E21" s="147" t="s">
        <v>1202</v>
      </c>
      <c r="F21" s="147" t="s">
        <v>1203</v>
      </c>
      <c r="G21" s="147" t="s">
        <v>1078</v>
      </c>
      <c r="H21" s="150">
        <v>3500</v>
      </c>
      <c r="I21" s="150">
        <v>2870</v>
      </c>
      <c r="J21" s="150">
        <v>860</v>
      </c>
      <c r="K21" s="150">
        <v>2010</v>
      </c>
      <c r="L21" s="150">
        <v>0</v>
      </c>
      <c r="M21" s="150">
        <v>188</v>
      </c>
      <c r="N21" s="150">
        <v>442</v>
      </c>
      <c r="O21" s="150"/>
      <c r="P21" s="150">
        <f t="shared" si="0"/>
        <v>630</v>
      </c>
    </row>
    <row r="22" spans="1:16" ht="156.75">
      <c r="A22" s="147" t="s">
        <v>1185</v>
      </c>
      <c r="B22" s="147">
        <v>7</v>
      </c>
      <c r="C22" s="147" t="s">
        <v>1156</v>
      </c>
      <c r="D22" s="147" t="s">
        <v>1204</v>
      </c>
      <c r="E22" s="147" t="s">
        <v>1205</v>
      </c>
      <c r="F22" s="147" t="s">
        <v>1206</v>
      </c>
      <c r="G22" s="147" t="s">
        <v>1079</v>
      </c>
      <c r="H22" s="150">
        <v>2985</v>
      </c>
      <c r="I22" s="150">
        <v>2448</v>
      </c>
      <c r="J22" s="150">
        <v>734</v>
      </c>
      <c r="K22" s="150">
        <v>1714</v>
      </c>
      <c r="L22" s="150">
        <v>0</v>
      </c>
      <c r="M22" s="150">
        <v>161</v>
      </c>
      <c r="N22" s="150">
        <v>376</v>
      </c>
      <c r="O22" s="150"/>
      <c r="P22" s="150">
        <f t="shared" si="0"/>
        <v>537</v>
      </c>
    </row>
    <row r="23" spans="1:16" ht="28.5">
      <c r="A23" s="147" t="s">
        <v>1185</v>
      </c>
      <c r="B23" s="151">
        <v>8</v>
      </c>
      <c r="C23" s="147" t="s">
        <v>1156</v>
      </c>
      <c r="D23" s="147" t="s">
        <v>1207</v>
      </c>
      <c r="E23" s="147" t="s">
        <v>1208</v>
      </c>
      <c r="F23" s="147" t="s">
        <v>1209</v>
      </c>
      <c r="G23" s="147" t="s">
        <v>1080</v>
      </c>
      <c r="H23" s="150">
        <v>2399</v>
      </c>
      <c r="I23" s="150">
        <v>1968</v>
      </c>
      <c r="J23" s="150">
        <v>590</v>
      </c>
      <c r="K23" s="150">
        <v>1378</v>
      </c>
      <c r="L23" s="150">
        <v>0</v>
      </c>
      <c r="M23" s="150">
        <v>129</v>
      </c>
      <c r="N23" s="150">
        <v>302</v>
      </c>
      <c r="O23" s="150"/>
      <c r="P23" s="150">
        <f t="shared" si="0"/>
        <v>431</v>
      </c>
    </row>
    <row r="24" spans="1:16" ht="114">
      <c r="A24" s="147" t="s">
        <v>1185</v>
      </c>
      <c r="B24" s="147">
        <v>9</v>
      </c>
      <c r="C24" s="147" t="s">
        <v>1156</v>
      </c>
      <c r="D24" s="147" t="s">
        <v>1210</v>
      </c>
      <c r="E24" s="147" t="s">
        <v>1211</v>
      </c>
      <c r="F24" s="149" t="s">
        <v>1212</v>
      </c>
      <c r="G24" s="147" t="s">
        <v>1081</v>
      </c>
      <c r="H24" s="150">
        <v>6755</v>
      </c>
      <c r="I24" s="150">
        <v>5540</v>
      </c>
      <c r="J24" s="150">
        <v>1662</v>
      </c>
      <c r="K24" s="150">
        <v>3878</v>
      </c>
      <c r="L24" s="150">
        <v>0</v>
      </c>
      <c r="M24" s="150">
        <v>365</v>
      </c>
      <c r="N24" s="150">
        <v>850</v>
      </c>
      <c r="O24" s="150"/>
      <c r="P24" s="150">
        <f t="shared" si="0"/>
        <v>1215</v>
      </c>
    </row>
    <row r="25" spans="1:16" ht="28.5">
      <c r="A25" s="147" t="s">
        <v>1185</v>
      </c>
      <c r="B25" s="147">
        <v>10</v>
      </c>
      <c r="C25" s="147" t="s">
        <v>1160</v>
      </c>
      <c r="D25" s="147" t="s">
        <v>1213</v>
      </c>
      <c r="E25" s="147" t="s">
        <v>1214</v>
      </c>
      <c r="F25" s="147" t="s">
        <v>1215</v>
      </c>
      <c r="G25" s="147" t="s">
        <v>1082</v>
      </c>
      <c r="H25" s="150">
        <v>10982</v>
      </c>
      <c r="I25" s="150">
        <v>9884</v>
      </c>
      <c r="J25" s="150">
        <v>4942</v>
      </c>
      <c r="K25" s="150">
        <v>3954</v>
      </c>
      <c r="L25" s="150">
        <v>988</v>
      </c>
      <c r="M25" s="150">
        <v>550</v>
      </c>
      <c r="N25" s="150">
        <v>439</v>
      </c>
      <c r="O25" s="150">
        <v>109</v>
      </c>
      <c r="P25" s="150">
        <f t="shared" si="0"/>
        <v>1098</v>
      </c>
    </row>
    <row r="26" spans="1:16" ht="114">
      <c r="A26" s="147" t="s">
        <v>1185</v>
      </c>
      <c r="B26" s="151">
        <v>11</v>
      </c>
      <c r="C26" s="147" t="s">
        <v>1216</v>
      </c>
      <c r="D26" s="147" t="s">
        <v>1217</v>
      </c>
      <c r="E26" s="149" t="s">
        <v>1218</v>
      </c>
      <c r="F26" s="147" t="s">
        <v>1219</v>
      </c>
      <c r="G26" s="147" t="s">
        <v>1083</v>
      </c>
      <c r="H26" s="150">
        <v>4870</v>
      </c>
      <c r="I26" s="150">
        <v>3799</v>
      </c>
      <c r="J26" s="150">
        <v>1899</v>
      </c>
      <c r="K26" s="150">
        <v>1900</v>
      </c>
      <c r="L26" s="150">
        <v>0</v>
      </c>
      <c r="M26" s="150">
        <v>535</v>
      </c>
      <c r="N26" s="150">
        <v>536</v>
      </c>
      <c r="O26" s="150"/>
      <c r="P26" s="150">
        <f t="shared" si="0"/>
        <v>1071</v>
      </c>
    </row>
    <row r="27" spans="1:16" ht="25.5">
      <c r="A27" s="147" t="s">
        <v>1185</v>
      </c>
      <c r="B27" s="147">
        <v>12</v>
      </c>
      <c r="C27" s="147" t="s">
        <v>1167</v>
      </c>
      <c r="D27" s="147" t="s">
        <v>1220</v>
      </c>
      <c r="E27" s="147" t="s">
        <v>1221</v>
      </c>
      <c r="F27" s="147" t="s">
        <v>1222</v>
      </c>
      <c r="G27" s="147" t="s">
        <v>1084</v>
      </c>
      <c r="H27" s="150">
        <v>5670</v>
      </c>
      <c r="I27" s="150">
        <v>4423</v>
      </c>
      <c r="J27" s="150">
        <v>2212</v>
      </c>
      <c r="K27" s="150">
        <v>2211</v>
      </c>
      <c r="L27" s="150">
        <v>0</v>
      </c>
      <c r="M27" s="150">
        <v>624</v>
      </c>
      <c r="N27" s="150">
        <v>623</v>
      </c>
      <c r="O27" s="150"/>
      <c r="P27" s="150">
        <f t="shared" si="0"/>
        <v>1247</v>
      </c>
    </row>
    <row r="28" spans="1:16" ht="25.5">
      <c r="A28" s="147" t="s">
        <v>1185</v>
      </c>
      <c r="B28" s="147">
        <v>13</v>
      </c>
      <c r="C28" s="147" t="s">
        <v>1167</v>
      </c>
      <c r="D28" s="147" t="s">
        <v>1223</v>
      </c>
      <c r="E28" s="147" t="s">
        <v>1224</v>
      </c>
      <c r="F28" s="147" t="s">
        <v>1225</v>
      </c>
      <c r="G28" s="147" t="s">
        <v>1085</v>
      </c>
      <c r="H28" s="150">
        <v>3370</v>
      </c>
      <c r="I28" s="150">
        <v>2629</v>
      </c>
      <c r="J28" s="150">
        <v>1314</v>
      </c>
      <c r="K28" s="150">
        <v>1315</v>
      </c>
      <c r="L28" s="150">
        <v>0</v>
      </c>
      <c r="M28" s="150">
        <v>370</v>
      </c>
      <c r="N28" s="150">
        <v>371</v>
      </c>
      <c r="O28" s="150"/>
      <c r="P28" s="150">
        <f t="shared" si="0"/>
        <v>741</v>
      </c>
    </row>
    <row r="29" spans="1:16" ht="25.5">
      <c r="A29" s="147" t="s">
        <v>1185</v>
      </c>
      <c r="B29" s="151">
        <v>14</v>
      </c>
      <c r="C29" s="147" t="s">
        <v>1167</v>
      </c>
      <c r="D29" s="147" t="s">
        <v>1226</v>
      </c>
      <c r="E29" s="147" t="s">
        <v>1227</v>
      </c>
      <c r="F29" s="147" t="s">
        <v>1228</v>
      </c>
      <c r="G29" s="147" t="s">
        <v>1086</v>
      </c>
      <c r="H29" s="150">
        <v>3090</v>
      </c>
      <c r="I29" s="150">
        <v>2410</v>
      </c>
      <c r="J29" s="150">
        <v>1205</v>
      </c>
      <c r="K29" s="150">
        <v>1205</v>
      </c>
      <c r="L29" s="150">
        <v>0</v>
      </c>
      <c r="M29" s="150">
        <v>340</v>
      </c>
      <c r="N29" s="150">
        <v>340</v>
      </c>
      <c r="O29" s="150"/>
      <c r="P29" s="150">
        <f t="shared" si="0"/>
        <v>680</v>
      </c>
    </row>
    <row r="30" spans="1:16" ht="25.5">
      <c r="A30" s="147" t="s">
        <v>1185</v>
      </c>
      <c r="B30" s="147">
        <v>15</v>
      </c>
      <c r="C30" s="147" t="s">
        <v>1229</v>
      </c>
      <c r="D30" s="147" t="s">
        <v>1230</v>
      </c>
      <c r="E30" s="147" t="s">
        <v>1231</v>
      </c>
      <c r="F30" s="147" t="s">
        <v>1232</v>
      </c>
      <c r="G30" s="147" t="s">
        <v>1087</v>
      </c>
      <c r="H30" s="150">
        <v>1875</v>
      </c>
      <c r="I30" s="150">
        <v>1687</v>
      </c>
      <c r="J30" s="150">
        <v>1519</v>
      </c>
      <c r="K30" s="150">
        <v>168</v>
      </c>
      <c r="L30" s="150">
        <v>0</v>
      </c>
      <c r="M30" s="150">
        <v>169</v>
      </c>
      <c r="N30" s="150">
        <v>19</v>
      </c>
      <c r="O30" s="150"/>
      <c r="P30" s="150">
        <f t="shared" si="0"/>
        <v>188</v>
      </c>
    </row>
    <row r="31" spans="1:16" ht="25.5">
      <c r="A31" s="147" t="s">
        <v>1185</v>
      </c>
      <c r="B31" s="147">
        <v>16</v>
      </c>
      <c r="C31" s="147" t="s">
        <v>1229</v>
      </c>
      <c r="D31" s="147" t="s">
        <v>1230</v>
      </c>
      <c r="E31" s="147" t="s">
        <v>1233</v>
      </c>
      <c r="F31" s="147" t="s">
        <v>1234</v>
      </c>
      <c r="G31" s="147" t="s">
        <v>1088</v>
      </c>
      <c r="H31" s="150">
        <v>6577</v>
      </c>
      <c r="I31" s="150">
        <v>5920</v>
      </c>
      <c r="J31" s="150">
        <v>5327</v>
      </c>
      <c r="K31" s="150">
        <v>593</v>
      </c>
      <c r="L31" s="150">
        <v>0</v>
      </c>
      <c r="M31" s="150">
        <v>592</v>
      </c>
      <c r="N31" s="150">
        <v>65</v>
      </c>
      <c r="O31" s="150"/>
      <c r="P31" s="150">
        <f t="shared" si="0"/>
        <v>657</v>
      </c>
    </row>
    <row r="32" spans="1:16" ht="28.5">
      <c r="A32" s="147" t="s">
        <v>1185</v>
      </c>
      <c r="B32" s="151">
        <v>17</v>
      </c>
      <c r="C32" s="147" t="s">
        <v>1235</v>
      </c>
      <c r="D32" s="147" t="s">
        <v>1236</v>
      </c>
      <c r="E32" s="147" t="s">
        <v>1237</v>
      </c>
      <c r="F32" s="147" t="s">
        <v>1238</v>
      </c>
      <c r="G32" s="147" t="s">
        <v>1089</v>
      </c>
      <c r="H32" s="150">
        <v>3000</v>
      </c>
      <c r="I32" s="150">
        <v>2700</v>
      </c>
      <c r="J32" s="150">
        <v>2430</v>
      </c>
      <c r="K32" s="150">
        <v>270</v>
      </c>
      <c r="L32" s="150">
        <v>0</v>
      </c>
      <c r="M32" s="150">
        <v>270</v>
      </c>
      <c r="N32" s="150">
        <v>30</v>
      </c>
      <c r="O32" s="150"/>
      <c r="P32" s="150">
        <f t="shared" si="0"/>
        <v>300</v>
      </c>
    </row>
    <row r="33" spans="1:16" ht="71.25">
      <c r="A33" s="147" t="s">
        <v>1239</v>
      </c>
      <c r="B33" s="153">
        <v>1</v>
      </c>
      <c r="C33" s="151" t="s">
        <v>1188</v>
      </c>
      <c r="D33" s="151" t="s">
        <v>1240</v>
      </c>
      <c r="E33" s="154" t="s">
        <v>1241</v>
      </c>
      <c r="F33" s="155"/>
      <c r="G33" s="151" t="s">
        <v>1090</v>
      </c>
      <c r="H33" s="150">
        <v>8000</v>
      </c>
      <c r="I33" s="150">
        <v>5600</v>
      </c>
      <c r="J33" s="150">
        <v>2800</v>
      </c>
      <c r="K33" s="150">
        <v>2240</v>
      </c>
      <c r="L33" s="150">
        <v>560</v>
      </c>
      <c r="M33" s="150">
        <v>1200</v>
      </c>
      <c r="N33" s="150">
        <v>960</v>
      </c>
      <c r="O33" s="150">
        <v>240</v>
      </c>
      <c r="P33" s="150">
        <f t="shared" si="0"/>
        <v>2400</v>
      </c>
    </row>
    <row r="34" spans="1:16" ht="57">
      <c r="A34" s="147" t="s">
        <v>1239</v>
      </c>
      <c r="B34" s="153">
        <v>2</v>
      </c>
      <c r="C34" s="151" t="s">
        <v>1188</v>
      </c>
      <c r="D34" s="151" t="s">
        <v>1242</v>
      </c>
      <c r="E34" s="156" t="s">
        <v>1243</v>
      </c>
      <c r="F34" s="155"/>
      <c r="G34" s="153" t="s">
        <v>1091</v>
      </c>
      <c r="H34" s="150">
        <v>6000</v>
      </c>
      <c r="I34" s="150">
        <v>4200</v>
      </c>
      <c r="J34" s="150">
        <v>2100</v>
      </c>
      <c r="K34" s="150">
        <v>1680</v>
      </c>
      <c r="L34" s="150">
        <v>420</v>
      </c>
      <c r="M34" s="150">
        <v>900</v>
      </c>
      <c r="N34" s="150">
        <v>720</v>
      </c>
      <c r="O34" s="150">
        <v>180</v>
      </c>
      <c r="P34" s="150">
        <f t="shared" si="0"/>
        <v>1800</v>
      </c>
    </row>
    <row r="35" spans="1:16" ht="28.5">
      <c r="A35" s="147" t="s">
        <v>1239</v>
      </c>
      <c r="B35" s="153">
        <v>3</v>
      </c>
      <c r="C35" s="157" t="s">
        <v>1244</v>
      </c>
      <c r="D35" s="157" t="s">
        <v>1245</v>
      </c>
      <c r="E35" s="149" t="s">
        <v>1246</v>
      </c>
      <c r="F35" s="155"/>
      <c r="G35" s="147" t="s">
        <v>1092</v>
      </c>
      <c r="H35" s="150">
        <v>1250</v>
      </c>
      <c r="I35" s="150">
        <v>1125</v>
      </c>
      <c r="J35" s="150">
        <v>562</v>
      </c>
      <c r="K35" s="150">
        <v>563</v>
      </c>
      <c r="L35" s="150">
        <v>0</v>
      </c>
      <c r="M35" s="150">
        <v>62</v>
      </c>
      <c r="N35" s="150">
        <v>63</v>
      </c>
      <c r="O35" s="150"/>
      <c r="P35" s="150">
        <f t="shared" si="0"/>
        <v>125</v>
      </c>
    </row>
    <row r="36" spans="1:16" ht="25.5">
      <c r="A36" s="147" t="s">
        <v>1239</v>
      </c>
      <c r="B36" s="153">
        <v>4</v>
      </c>
      <c r="C36" s="158" t="s">
        <v>1244</v>
      </c>
      <c r="D36" s="158" t="s">
        <v>1247</v>
      </c>
      <c r="E36" s="149" t="s">
        <v>1248</v>
      </c>
      <c r="F36" s="155"/>
      <c r="G36" s="147" t="s">
        <v>1093</v>
      </c>
      <c r="H36" s="150">
        <v>900</v>
      </c>
      <c r="I36" s="150">
        <v>810</v>
      </c>
      <c r="J36" s="150">
        <v>405</v>
      </c>
      <c r="K36" s="150">
        <v>405</v>
      </c>
      <c r="L36" s="150">
        <v>0</v>
      </c>
      <c r="M36" s="150">
        <v>45</v>
      </c>
      <c r="N36" s="150">
        <v>45</v>
      </c>
      <c r="O36" s="150"/>
      <c r="P36" s="150">
        <f t="shared" si="0"/>
        <v>90</v>
      </c>
    </row>
    <row r="37" spans="1:16" ht="28.5">
      <c r="A37" s="147" t="s">
        <v>1239</v>
      </c>
      <c r="B37" s="153">
        <v>5</v>
      </c>
      <c r="C37" s="158" t="s">
        <v>1244</v>
      </c>
      <c r="D37" s="158" t="s">
        <v>1247</v>
      </c>
      <c r="E37" s="149" t="s">
        <v>1249</v>
      </c>
      <c r="F37" s="155"/>
      <c r="G37" s="147" t="s">
        <v>1094</v>
      </c>
      <c r="H37" s="150">
        <v>900</v>
      </c>
      <c r="I37" s="150">
        <v>810</v>
      </c>
      <c r="J37" s="150">
        <v>405</v>
      </c>
      <c r="K37" s="150">
        <v>405</v>
      </c>
      <c r="L37" s="150">
        <v>0</v>
      </c>
      <c r="M37" s="150">
        <v>45</v>
      </c>
      <c r="N37" s="150">
        <v>45</v>
      </c>
      <c r="O37" s="150"/>
      <c r="P37" s="150">
        <f t="shared" si="0"/>
        <v>90</v>
      </c>
    </row>
    <row r="38" spans="1:16" ht="25.5">
      <c r="A38" s="147" t="s">
        <v>1239</v>
      </c>
      <c r="B38" s="153">
        <v>6</v>
      </c>
      <c r="C38" s="158" t="s">
        <v>1244</v>
      </c>
      <c r="D38" s="158" t="s">
        <v>1250</v>
      </c>
      <c r="E38" s="149" t="s">
        <v>1251</v>
      </c>
      <c r="F38" s="155"/>
      <c r="G38" s="147" t="s">
        <v>1095</v>
      </c>
      <c r="H38" s="150">
        <v>900</v>
      </c>
      <c r="I38" s="150">
        <v>810</v>
      </c>
      <c r="J38" s="150">
        <v>405</v>
      </c>
      <c r="K38" s="150">
        <v>405</v>
      </c>
      <c r="L38" s="150">
        <v>0</v>
      </c>
      <c r="M38" s="150">
        <v>45</v>
      </c>
      <c r="N38" s="150">
        <v>45</v>
      </c>
      <c r="O38" s="150"/>
      <c r="P38" s="150">
        <f t="shared" si="0"/>
        <v>90</v>
      </c>
    </row>
    <row r="39" spans="1:16" ht="28.5">
      <c r="A39" s="147" t="s">
        <v>1239</v>
      </c>
      <c r="B39" s="153">
        <v>7</v>
      </c>
      <c r="C39" s="158" t="s">
        <v>1244</v>
      </c>
      <c r="D39" s="158" t="s">
        <v>1250</v>
      </c>
      <c r="E39" s="149" t="s">
        <v>1252</v>
      </c>
      <c r="F39" s="155"/>
      <c r="G39" s="147" t="s">
        <v>1096</v>
      </c>
      <c r="H39" s="150">
        <v>900</v>
      </c>
      <c r="I39" s="150">
        <v>810</v>
      </c>
      <c r="J39" s="150">
        <v>405</v>
      </c>
      <c r="K39" s="150">
        <v>405</v>
      </c>
      <c r="L39" s="150">
        <v>0</v>
      </c>
      <c r="M39" s="150">
        <v>45</v>
      </c>
      <c r="N39" s="150">
        <v>45</v>
      </c>
      <c r="O39" s="150"/>
      <c r="P39" s="150">
        <f t="shared" si="0"/>
        <v>90</v>
      </c>
    </row>
    <row r="40" spans="1:16" ht="28.5">
      <c r="A40" s="147" t="s">
        <v>1239</v>
      </c>
      <c r="B40" s="153">
        <v>8</v>
      </c>
      <c r="C40" s="158" t="s">
        <v>1244</v>
      </c>
      <c r="D40" s="158" t="s">
        <v>1250</v>
      </c>
      <c r="E40" s="149" t="s">
        <v>1253</v>
      </c>
      <c r="F40" s="155"/>
      <c r="G40" s="147" t="s">
        <v>1097</v>
      </c>
      <c r="H40" s="150">
        <v>900</v>
      </c>
      <c r="I40" s="150">
        <v>810</v>
      </c>
      <c r="J40" s="150">
        <v>405</v>
      </c>
      <c r="K40" s="150">
        <v>405</v>
      </c>
      <c r="L40" s="150">
        <v>0</v>
      </c>
      <c r="M40" s="150">
        <v>45</v>
      </c>
      <c r="N40" s="150">
        <v>45</v>
      </c>
      <c r="O40" s="150"/>
      <c r="P40" s="150">
        <f t="shared" si="0"/>
        <v>90</v>
      </c>
    </row>
    <row r="41" spans="1:16" ht="42.75">
      <c r="A41" s="147" t="s">
        <v>1239</v>
      </c>
      <c r="B41" s="153">
        <v>9</v>
      </c>
      <c r="C41" s="148" t="s">
        <v>1024</v>
      </c>
      <c r="D41" s="160" t="s">
        <v>1254</v>
      </c>
      <c r="E41" s="159" t="s">
        <v>1255</v>
      </c>
      <c r="F41" s="155"/>
      <c r="G41" s="158" t="s">
        <v>1098</v>
      </c>
      <c r="H41" s="150">
        <v>1500</v>
      </c>
      <c r="I41" s="150">
        <v>1050</v>
      </c>
      <c r="J41" s="150">
        <v>525</v>
      </c>
      <c r="K41" s="150">
        <v>525</v>
      </c>
      <c r="L41" s="150"/>
      <c r="M41" s="150">
        <v>225</v>
      </c>
      <c r="N41" s="150">
        <v>225</v>
      </c>
      <c r="O41" s="150"/>
      <c r="P41" s="150">
        <f t="shared" si="0"/>
        <v>450</v>
      </c>
    </row>
    <row r="42" spans="1:16" ht="25.5">
      <c r="A42" s="147" t="s">
        <v>1239</v>
      </c>
      <c r="B42" s="153">
        <v>10</v>
      </c>
      <c r="C42" s="148" t="s">
        <v>1024</v>
      </c>
      <c r="D42" s="158" t="s">
        <v>1256</v>
      </c>
      <c r="E42" s="159" t="s">
        <v>1257</v>
      </c>
      <c r="F42" s="155"/>
      <c r="G42" s="158" t="s">
        <v>1093</v>
      </c>
      <c r="H42" s="150">
        <v>1100</v>
      </c>
      <c r="I42" s="150">
        <v>770</v>
      </c>
      <c r="J42" s="150">
        <v>385</v>
      </c>
      <c r="K42" s="150">
        <v>385</v>
      </c>
      <c r="L42" s="150"/>
      <c r="M42" s="150">
        <v>165</v>
      </c>
      <c r="N42" s="150">
        <v>165</v>
      </c>
      <c r="O42" s="150"/>
      <c r="P42" s="150">
        <f t="shared" si="0"/>
        <v>330</v>
      </c>
    </row>
    <row r="43" spans="1:16" ht="25.5">
      <c r="A43" s="147" t="s">
        <v>1239</v>
      </c>
      <c r="B43" s="153">
        <v>11</v>
      </c>
      <c r="C43" s="158" t="s">
        <v>1258</v>
      </c>
      <c r="D43" s="158" t="s">
        <v>1259</v>
      </c>
      <c r="E43" s="149" t="s">
        <v>1260</v>
      </c>
      <c r="F43" s="155"/>
      <c r="G43" s="147" t="s">
        <v>1099</v>
      </c>
      <c r="H43" s="150">
        <v>1667</v>
      </c>
      <c r="I43" s="150">
        <v>1500</v>
      </c>
      <c r="J43" s="150">
        <v>750</v>
      </c>
      <c r="K43" s="150">
        <v>750</v>
      </c>
      <c r="L43" s="150">
        <v>0</v>
      </c>
      <c r="M43" s="150">
        <v>83</v>
      </c>
      <c r="N43" s="150">
        <v>84</v>
      </c>
      <c r="O43" s="150"/>
      <c r="P43" s="150">
        <f t="shared" si="0"/>
        <v>167</v>
      </c>
    </row>
    <row r="44" spans="1:16" ht="25.5">
      <c r="A44" s="147" t="s">
        <v>1239</v>
      </c>
      <c r="B44" s="153">
        <v>12</v>
      </c>
      <c r="C44" s="158" t="s">
        <v>1258</v>
      </c>
      <c r="D44" s="158" t="s">
        <v>1259</v>
      </c>
      <c r="E44" s="159" t="s">
        <v>1261</v>
      </c>
      <c r="F44" s="155"/>
      <c r="G44" s="158" t="s">
        <v>1100</v>
      </c>
      <c r="H44" s="150">
        <v>2155</v>
      </c>
      <c r="I44" s="150">
        <v>1940</v>
      </c>
      <c r="J44" s="150">
        <v>970</v>
      </c>
      <c r="K44" s="150">
        <v>970</v>
      </c>
      <c r="L44" s="150">
        <v>0</v>
      </c>
      <c r="M44" s="150">
        <v>107</v>
      </c>
      <c r="N44" s="150">
        <v>108</v>
      </c>
      <c r="O44" s="150"/>
      <c r="P44" s="150">
        <f t="shared" si="0"/>
        <v>215</v>
      </c>
    </row>
    <row r="45" spans="1:16" ht="25.5">
      <c r="A45" s="147" t="s">
        <v>1239</v>
      </c>
      <c r="B45" s="153">
        <v>13</v>
      </c>
      <c r="C45" s="158" t="s">
        <v>1258</v>
      </c>
      <c r="D45" s="158" t="s">
        <v>1259</v>
      </c>
      <c r="E45" s="159" t="s">
        <v>1262</v>
      </c>
      <c r="F45" s="155"/>
      <c r="G45" s="158" t="s">
        <v>1101</v>
      </c>
      <c r="H45" s="150">
        <v>1339</v>
      </c>
      <c r="I45" s="150">
        <v>1205</v>
      </c>
      <c r="J45" s="150">
        <v>602</v>
      </c>
      <c r="K45" s="150">
        <v>603</v>
      </c>
      <c r="L45" s="150">
        <v>0</v>
      </c>
      <c r="M45" s="150">
        <v>67</v>
      </c>
      <c r="N45" s="150">
        <v>67</v>
      </c>
      <c r="O45" s="150"/>
      <c r="P45" s="150">
        <f t="shared" si="0"/>
        <v>134</v>
      </c>
    </row>
    <row r="46" spans="1:16" ht="25.5">
      <c r="A46" s="147" t="s">
        <v>1239</v>
      </c>
      <c r="B46" s="153">
        <v>14</v>
      </c>
      <c r="C46" s="158" t="s">
        <v>1258</v>
      </c>
      <c r="D46" s="158" t="s">
        <v>1263</v>
      </c>
      <c r="E46" s="159" t="s">
        <v>1264</v>
      </c>
      <c r="F46" s="155"/>
      <c r="G46" s="158" t="s">
        <v>1102</v>
      </c>
      <c r="H46" s="150">
        <v>1626</v>
      </c>
      <c r="I46" s="150">
        <v>1463</v>
      </c>
      <c r="J46" s="150">
        <v>732</v>
      </c>
      <c r="K46" s="150">
        <v>731</v>
      </c>
      <c r="L46" s="150">
        <v>0</v>
      </c>
      <c r="M46" s="150">
        <v>81</v>
      </c>
      <c r="N46" s="150">
        <v>82</v>
      </c>
      <c r="O46" s="150"/>
      <c r="P46" s="150">
        <f t="shared" si="0"/>
        <v>163</v>
      </c>
    </row>
    <row r="47" spans="1:16" ht="28.5">
      <c r="A47" s="147" t="s">
        <v>1239</v>
      </c>
      <c r="B47" s="153">
        <v>15</v>
      </c>
      <c r="C47" s="158" t="s">
        <v>1258</v>
      </c>
      <c r="D47" s="158" t="s">
        <v>1265</v>
      </c>
      <c r="E47" s="159" t="s">
        <v>1266</v>
      </c>
      <c r="F47" s="155"/>
      <c r="G47" s="158" t="s">
        <v>1103</v>
      </c>
      <c r="H47" s="150">
        <v>1960</v>
      </c>
      <c r="I47" s="150">
        <v>1764</v>
      </c>
      <c r="J47" s="150">
        <v>882</v>
      </c>
      <c r="K47" s="150">
        <v>882</v>
      </c>
      <c r="L47" s="150">
        <v>0</v>
      </c>
      <c r="M47" s="150">
        <v>98</v>
      </c>
      <c r="N47" s="150">
        <v>98</v>
      </c>
      <c r="O47" s="150"/>
      <c r="P47" s="150">
        <f t="shared" si="0"/>
        <v>196</v>
      </c>
    </row>
    <row r="48" spans="1:16" ht="25.5">
      <c r="A48" s="147" t="s">
        <v>1239</v>
      </c>
      <c r="B48" s="153">
        <v>16</v>
      </c>
      <c r="C48" s="158" t="s">
        <v>1258</v>
      </c>
      <c r="D48" s="158" t="s">
        <v>1267</v>
      </c>
      <c r="E48" s="159" t="s">
        <v>1268</v>
      </c>
      <c r="F48" s="155"/>
      <c r="G48" s="158" t="s">
        <v>1104</v>
      </c>
      <c r="H48" s="150">
        <v>1095</v>
      </c>
      <c r="I48" s="150">
        <v>986</v>
      </c>
      <c r="J48" s="150">
        <v>493</v>
      </c>
      <c r="K48" s="150">
        <v>493</v>
      </c>
      <c r="L48" s="150">
        <v>0</v>
      </c>
      <c r="M48" s="150">
        <v>54</v>
      </c>
      <c r="N48" s="150">
        <v>55</v>
      </c>
      <c r="O48" s="150"/>
      <c r="P48" s="150">
        <f t="shared" si="0"/>
        <v>109</v>
      </c>
    </row>
    <row r="49" spans="1:16" ht="25.5">
      <c r="A49" s="147" t="s">
        <v>1239</v>
      </c>
      <c r="B49" s="153">
        <v>17</v>
      </c>
      <c r="C49" s="158" t="s">
        <v>1258</v>
      </c>
      <c r="D49" s="158" t="s">
        <v>1269</v>
      </c>
      <c r="E49" s="159" t="s">
        <v>1270</v>
      </c>
      <c r="F49" s="155"/>
      <c r="G49" s="158" t="s">
        <v>1105</v>
      </c>
      <c r="H49" s="150">
        <v>1187</v>
      </c>
      <c r="I49" s="150">
        <v>1068</v>
      </c>
      <c r="J49" s="150">
        <v>534</v>
      </c>
      <c r="K49" s="150">
        <v>534</v>
      </c>
      <c r="L49" s="150">
        <v>0</v>
      </c>
      <c r="M49" s="150">
        <v>59</v>
      </c>
      <c r="N49" s="150">
        <v>60</v>
      </c>
      <c r="O49" s="150"/>
      <c r="P49" s="150">
        <f t="shared" si="0"/>
        <v>119</v>
      </c>
    </row>
    <row r="50" spans="1:16" ht="28.5">
      <c r="A50" s="147" t="s">
        <v>1239</v>
      </c>
      <c r="B50" s="153">
        <v>18</v>
      </c>
      <c r="C50" s="148" t="s">
        <v>1025</v>
      </c>
      <c r="D50" s="158" t="s">
        <v>1271</v>
      </c>
      <c r="E50" s="159" t="s">
        <v>1272</v>
      </c>
      <c r="F50" s="155"/>
      <c r="G50" s="158" t="s">
        <v>1106</v>
      </c>
      <c r="H50" s="150">
        <v>1400</v>
      </c>
      <c r="I50" s="150">
        <v>1092</v>
      </c>
      <c r="J50" s="150">
        <v>546</v>
      </c>
      <c r="K50" s="150">
        <v>546</v>
      </c>
      <c r="L50" s="150">
        <v>0</v>
      </c>
      <c r="M50" s="150">
        <v>154</v>
      </c>
      <c r="N50" s="150">
        <v>154</v>
      </c>
      <c r="O50" s="150"/>
      <c r="P50" s="150">
        <f t="shared" si="0"/>
        <v>308</v>
      </c>
    </row>
    <row r="51" spans="1:16" ht="28.5">
      <c r="A51" s="147" t="s">
        <v>1273</v>
      </c>
      <c r="B51" s="147">
        <v>1</v>
      </c>
      <c r="C51" s="147" t="s">
        <v>1134</v>
      </c>
      <c r="D51" s="147" t="s">
        <v>1274</v>
      </c>
      <c r="E51" s="147" t="s">
        <v>1275</v>
      </c>
      <c r="F51" s="155"/>
      <c r="G51" s="147" t="s">
        <v>1108</v>
      </c>
      <c r="H51" s="150">
        <v>18959</v>
      </c>
      <c r="I51" s="150">
        <v>15547</v>
      </c>
      <c r="J51" s="150">
        <v>3148</v>
      </c>
      <c r="K51" s="150">
        <v>9919</v>
      </c>
      <c r="L51" s="150">
        <v>2480</v>
      </c>
      <c r="M51" s="150">
        <v>691</v>
      </c>
      <c r="N51" s="150">
        <v>2177</v>
      </c>
      <c r="O51" s="150">
        <v>544</v>
      </c>
      <c r="P51" s="150">
        <f t="shared" si="0"/>
        <v>3412</v>
      </c>
    </row>
    <row r="52" spans="1:16" ht="28.5">
      <c r="A52" s="147" t="s">
        <v>1273</v>
      </c>
      <c r="B52" s="147">
        <v>2</v>
      </c>
      <c r="C52" s="147" t="s">
        <v>1276</v>
      </c>
      <c r="D52" s="147" t="s">
        <v>1277</v>
      </c>
      <c r="E52" s="147" t="s">
        <v>1278</v>
      </c>
      <c r="F52" s="155"/>
      <c r="G52" s="147" t="s">
        <v>1109</v>
      </c>
      <c r="H52" s="150">
        <v>7500</v>
      </c>
      <c r="I52" s="150">
        <v>5250</v>
      </c>
      <c r="J52" s="150">
        <v>2625</v>
      </c>
      <c r="K52" s="150">
        <v>2100</v>
      </c>
      <c r="L52" s="150">
        <v>525</v>
      </c>
      <c r="M52" s="150">
        <v>1125</v>
      </c>
      <c r="N52" s="150">
        <v>900</v>
      </c>
      <c r="O52" s="150">
        <v>225</v>
      </c>
      <c r="P52" s="150">
        <f t="shared" si="0"/>
        <v>2250</v>
      </c>
    </row>
    <row r="53" spans="1:16" ht="42.75">
      <c r="A53" s="145" t="s">
        <v>1107</v>
      </c>
      <c r="B53" s="147">
        <v>3</v>
      </c>
      <c r="C53" s="147" t="s">
        <v>1279</v>
      </c>
      <c r="D53" s="147" t="s">
        <v>1280</v>
      </c>
      <c r="E53" s="147" t="s">
        <v>1281</v>
      </c>
      <c r="F53" s="155"/>
      <c r="G53" s="147" t="s">
        <v>1110</v>
      </c>
      <c r="H53" s="150">
        <v>8320</v>
      </c>
      <c r="I53" s="150">
        <v>5824</v>
      </c>
      <c r="J53" s="150">
        <v>2912</v>
      </c>
      <c r="K53" s="150">
        <v>2330</v>
      </c>
      <c r="L53" s="150">
        <v>582</v>
      </c>
      <c r="M53" s="150">
        <v>1248</v>
      </c>
      <c r="N53" s="150">
        <v>998</v>
      </c>
      <c r="O53" s="150">
        <v>250</v>
      </c>
      <c r="P53" s="150">
        <f t="shared" si="0"/>
        <v>2496</v>
      </c>
    </row>
    <row r="54" spans="1:16" ht="28.5">
      <c r="A54" s="147" t="s">
        <v>1273</v>
      </c>
      <c r="B54" s="147">
        <v>4</v>
      </c>
      <c r="C54" s="147" t="s">
        <v>1282</v>
      </c>
      <c r="D54" s="147" t="s">
        <v>1283</v>
      </c>
      <c r="E54" s="147" t="s">
        <v>1284</v>
      </c>
      <c r="F54" s="155"/>
      <c r="G54" s="147" t="s">
        <v>1111</v>
      </c>
      <c r="H54" s="150">
        <v>6000</v>
      </c>
      <c r="I54" s="150">
        <v>4680</v>
      </c>
      <c r="J54" s="150">
        <v>2340</v>
      </c>
      <c r="K54" s="150">
        <v>1872</v>
      </c>
      <c r="L54" s="150">
        <v>468</v>
      </c>
      <c r="M54" s="150">
        <v>660</v>
      </c>
      <c r="N54" s="150">
        <v>528</v>
      </c>
      <c r="O54" s="150">
        <v>132</v>
      </c>
      <c r="P54" s="150">
        <f t="shared" si="0"/>
        <v>1320</v>
      </c>
    </row>
    <row r="55" spans="1:16" ht="28.5">
      <c r="A55" s="147" t="s">
        <v>1273</v>
      </c>
      <c r="B55" s="147">
        <v>5</v>
      </c>
      <c r="C55" s="147" t="s">
        <v>1138</v>
      </c>
      <c r="D55" s="147" t="s">
        <v>1285</v>
      </c>
      <c r="E55" s="147" t="s">
        <v>1286</v>
      </c>
      <c r="F55" s="155"/>
      <c r="G55" s="147" t="s">
        <v>1112</v>
      </c>
      <c r="H55" s="150">
        <v>5630</v>
      </c>
      <c r="I55" s="150">
        <v>4392</v>
      </c>
      <c r="J55" s="150">
        <v>2196</v>
      </c>
      <c r="K55" s="150">
        <v>1757</v>
      </c>
      <c r="L55" s="150">
        <v>439</v>
      </c>
      <c r="M55" s="150">
        <v>619</v>
      </c>
      <c r="N55" s="150">
        <v>495</v>
      </c>
      <c r="O55" s="150">
        <v>124</v>
      </c>
      <c r="P55" s="150">
        <f t="shared" si="0"/>
        <v>1238</v>
      </c>
    </row>
    <row r="56" spans="1:16" ht="28.5">
      <c r="A56" s="147" t="s">
        <v>1273</v>
      </c>
      <c r="B56" s="147">
        <v>6</v>
      </c>
      <c r="C56" s="147" t="s">
        <v>1244</v>
      </c>
      <c r="D56" s="147" t="s">
        <v>1287</v>
      </c>
      <c r="E56" s="147" t="s">
        <v>1288</v>
      </c>
      <c r="F56" s="155"/>
      <c r="G56" s="147" t="s">
        <v>1113</v>
      </c>
      <c r="H56" s="150">
        <v>4600</v>
      </c>
      <c r="I56" s="150">
        <v>4140</v>
      </c>
      <c r="J56" s="150">
        <v>2070</v>
      </c>
      <c r="K56" s="150">
        <v>1656</v>
      </c>
      <c r="L56" s="150">
        <v>414</v>
      </c>
      <c r="M56" s="150">
        <v>230</v>
      </c>
      <c r="N56" s="150">
        <v>184</v>
      </c>
      <c r="O56" s="150">
        <v>46</v>
      </c>
      <c r="P56" s="150">
        <f t="shared" si="0"/>
        <v>460</v>
      </c>
    </row>
    <row r="57" spans="1:16" ht="71.25">
      <c r="A57" s="147" t="s">
        <v>1273</v>
      </c>
      <c r="B57" s="147">
        <v>7</v>
      </c>
      <c r="C57" s="147" t="s">
        <v>1167</v>
      </c>
      <c r="D57" s="147" t="s">
        <v>1289</v>
      </c>
      <c r="E57" s="147" t="s">
        <v>1290</v>
      </c>
      <c r="F57" s="155"/>
      <c r="G57" s="147" t="s">
        <v>1114</v>
      </c>
      <c r="H57" s="150">
        <v>9100</v>
      </c>
      <c r="I57" s="150">
        <v>7098</v>
      </c>
      <c r="J57" s="150">
        <v>3549</v>
      </c>
      <c r="K57" s="150">
        <v>3549</v>
      </c>
      <c r="L57" s="150">
        <v>0</v>
      </c>
      <c r="M57" s="150">
        <v>1001</v>
      </c>
      <c r="N57" s="150">
        <v>1001</v>
      </c>
      <c r="O57" s="150"/>
      <c r="P57" s="150">
        <f t="shared" si="0"/>
        <v>2002</v>
      </c>
    </row>
    <row r="58" spans="1:16" ht="57">
      <c r="A58" s="147" t="s">
        <v>1273</v>
      </c>
      <c r="B58" s="147">
        <v>8</v>
      </c>
      <c r="C58" s="147" t="s">
        <v>1171</v>
      </c>
      <c r="D58" s="147" t="s">
        <v>1291</v>
      </c>
      <c r="E58" s="147" t="s">
        <v>1292</v>
      </c>
      <c r="F58" s="155"/>
      <c r="G58" s="147" t="s">
        <v>1115</v>
      </c>
      <c r="H58" s="150">
        <v>7000</v>
      </c>
      <c r="I58" s="150">
        <v>6300</v>
      </c>
      <c r="J58" s="150">
        <v>3150</v>
      </c>
      <c r="K58" s="150">
        <v>3150</v>
      </c>
      <c r="L58" s="150">
        <v>0</v>
      </c>
      <c r="M58" s="150">
        <v>350</v>
      </c>
      <c r="N58" s="150">
        <v>350</v>
      </c>
      <c r="O58" s="150"/>
      <c r="P58" s="150">
        <f t="shared" si="0"/>
        <v>700</v>
      </c>
    </row>
    <row r="59" spans="1:16" ht="28.5">
      <c r="A59" s="147" t="s">
        <v>1273</v>
      </c>
      <c r="B59" s="147">
        <v>9</v>
      </c>
      <c r="C59" s="147" t="s">
        <v>1171</v>
      </c>
      <c r="D59" s="147" t="s">
        <v>1293</v>
      </c>
      <c r="E59" s="147" t="s">
        <v>1294</v>
      </c>
      <c r="F59" s="155"/>
      <c r="G59" s="147" t="s">
        <v>1116</v>
      </c>
      <c r="H59" s="150">
        <v>7500</v>
      </c>
      <c r="I59" s="150">
        <v>6750</v>
      </c>
      <c r="J59" s="150">
        <v>4050</v>
      </c>
      <c r="K59" s="150">
        <v>2700</v>
      </c>
      <c r="L59" s="150">
        <v>0</v>
      </c>
      <c r="M59" s="150">
        <v>450</v>
      </c>
      <c r="N59" s="150">
        <v>300</v>
      </c>
      <c r="O59" s="150"/>
      <c r="P59" s="150">
        <f t="shared" si="0"/>
        <v>750</v>
      </c>
    </row>
    <row r="60" spans="1:16" ht="28.5">
      <c r="A60" s="147" t="s">
        <v>1273</v>
      </c>
      <c r="B60" s="147">
        <v>10</v>
      </c>
      <c r="C60" s="147" t="s">
        <v>1295</v>
      </c>
      <c r="D60" s="147" t="s">
        <v>1296</v>
      </c>
      <c r="E60" s="147" t="s">
        <v>1297</v>
      </c>
      <c r="F60" s="155"/>
      <c r="G60" s="147" t="s">
        <v>1117</v>
      </c>
      <c r="H60" s="150">
        <v>4400</v>
      </c>
      <c r="I60" s="150">
        <v>3960</v>
      </c>
      <c r="J60" s="150">
        <v>1980</v>
      </c>
      <c r="K60" s="150">
        <v>1584</v>
      </c>
      <c r="L60" s="150">
        <v>396</v>
      </c>
      <c r="M60" s="150">
        <v>220</v>
      </c>
      <c r="N60" s="150">
        <v>176</v>
      </c>
      <c r="O60" s="150">
        <v>44</v>
      </c>
      <c r="P60" s="150">
        <f t="shared" si="0"/>
        <v>440</v>
      </c>
    </row>
    <row r="61" spans="1:16" ht="28.5">
      <c r="A61" s="147" t="s">
        <v>1273</v>
      </c>
      <c r="B61" s="147">
        <v>11</v>
      </c>
      <c r="C61" s="147" t="s">
        <v>1298</v>
      </c>
      <c r="D61" s="147" t="s">
        <v>1299</v>
      </c>
      <c r="E61" s="147" t="s">
        <v>1300</v>
      </c>
      <c r="F61" s="155"/>
      <c r="G61" s="147" t="s">
        <v>1118</v>
      </c>
      <c r="H61" s="150">
        <v>4000</v>
      </c>
      <c r="I61" s="150">
        <v>3600</v>
      </c>
      <c r="J61" s="150">
        <v>1800</v>
      </c>
      <c r="K61" s="150">
        <v>1440</v>
      </c>
      <c r="L61" s="150">
        <v>360</v>
      </c>
      <c r="M61" s="150">
        <v>200</v>
      </c>
      <c r="N61" s="150">
        <v>160</v>
      </c>
      <c r="O61" s="150">
        <v>40</v>
      </c>
      <c r="P61" s="150">
        <f t="shared" si="0"/>
        <v>400</v>
      </c>
    </row>
    <row r="62" spans="1:16" ht="85.5">
      <c r="A62" s="147" t="s">
        <v>1273</v>
      </c>
      <c r="B62" s="147">
        <v>12</v>
      </c>
      <c r="C62" s="145" t="s">
        <v>1026</v>
      </c>
      <c r="D62" s="147" t="s">
        <v>1301</v>
      </c>
      <c r="E62" s="147" t="s">
        <v>1302</v>
      </c>
      <c r="F62" s="155"/>
      <c r="G62" s="147" t="s">
        <v>1119</v>
      </c>
      <c r="H62" s="150">
        <v>6500</v>
      </c>
      <c r="I62" s="150">
        <v>5850</v>
      </c>
      <c r="J62" s="150">
        <v>2500</v>
      </c>
      <c r="K62" s="150">
        <v>2500</v>
      </c>
      <c r="L62" s="150">
        <v>850</v>
      </c>
      <c r="M62" s="150">
        <v>278</v>
      </c>
      <c r="N62" s="150">
        <v>278</v>
      </c>
      <c r="O62" s="150">
        <v>94</v>
      </c>
      <c r="P62" s="150">
        <f t="shared" si="0"/>
        <v>650</v>
      </c>
    </row>
    <row r="63" spans="1:16" ht="28.5">
      <c r="A63" s="147" t="s">
        <v>1273</v>
      </c>
      <c r="B63" s="147">
        <v>13</v>
      </c>
      <c r="C63" s="147" t="s">
        <v>1303</v>
      </c>
      <c r="D63" s="147" t="s">
        <v>1304</v>
      </c>
      <c r="E63" s="147" t="s">
        <v>1305</v>
      </c>
      <c r="F63" s="155"/>
      <c r="G63" s="147" t="s">
        <v>1120</v>
      </c>
      <c r="H63" s="150">
        <v>7600</v>
      </c>
      <c r="I63" s="150">
        <v>6840</v>
      </c>
      <c r="J63" s="150">
        <v>2736</v>
      </c>
      <c r="K63" s="150">
        <v>2736</v>
      </c>
      <c r="L63" s="150">
        <v>1368</v>
      </c>
      <c r="M63" s="150">
        <v>304</v>
      </c>
      <c r="N63" s="150">
        <v>304</v>
      </c>
      <c r="O63" s="150">
        <v>152</v>
      </c>
      <c r="P63" s="150">
        <f t="shared" si="0"/>
        <v>760</v>
      </c>
    </row>
  </sheetData>
  <autoFilter ref="A1:M63"/>
  <phoneticPr fontId="1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DO28"/>
  <sheetViews>
    <sheetView zoomScale="70" zoomScaleNormal="70" workbookViewId="0">
      <pane xSplit="1" ySplit="5" topLeftCell="B6" activePane="bottomRight" state="frozen"/>
      <selection pane="topRight" activeCell="B1" sqref="B1"/>
      <selection pane="bottomLeft" activeCell="A6" sqref="A6"/>
      <selection pane="bottomRight" activeCell="J21" sqref="J21"/>
    </sheetView>
  </sheetViews>
  <sheetFormatPr defaultRowHeight="16.5"/>
  <cols>
    <col min="1" max="2" width="11.5" customWidth="1"/>
    <col min="3" max="5" width="14.875" customWidth="1"/>
    <col min="6" max="6" width="13.125" style="1" customWidth="1"/>
    <col min="7" max="7" width="17.75" style="1" customWidth="1"/>
    <col min="8" max="8" width="14" style="1" customWidth="1"/>
    <col min="9" max="9" width="15.625" style="1" customWidth="1"/>
    <col min="10" max="11" width="14" style="1" customWidth="1"/>
    <col min="12" max="12" width="11.875" customWidth="1"/>
    <col min="13" max="14" width="11.875" bestFit="1" customWidth="1"/>
    <col min="15" max="15" width="10.125" bestFit="1" customWidth="1"/>
    <col min="16" max="17" width="11.875" bestFit="1" customWidth="1"/>
    <col min="18" max="20" width="9" bestFit="1" customWidth="1"/>
    <col min="21" max="22" width="11.875" bestFit="1" customWidth="1"/>
    <col min="23" max="23" width="14.875" customWidth="1"/>
    <col min="24" max="24" width="11.125" customWidth="1"/>
    <col min="25" max="33" width="11.875" bestFit="1" customWidth="1"/>
    <col min="34" max="34" width="10.875" customWidth="1"/>
    <col min="35" max="67" width="13.5" customWidth="1"/>
    <col min="68" max="70" width="9" bestFit="1" customWidth="1"/>
    <col min="71" max="82" width="9" customWidth="1"/>
    <col min="83" max="84" width="10.5" bestFit="1" customWidth="1"/>
    <col min="85" max="85" width="9" bestFit="1" customWidth="1"/>
    <col min="86" max="87" width="8.875" customWidth="1"/>
    <col min="88" max="88" width="8.875" bestFit="1" customWidth="1"/>
    <col min="89" max="91" width="9" bestFit="1" customWidth="1"/>
    <col min="92" max="92" width="9.625" bestFit="1" customWidth="1"/>
    <col min="93" max="94" width="8.875" customWidth="1"/>
    <col min="95" max="95" width="9" bestFit="1" customWidth="1"/>
    <col min="96" max="96" width="9.625" bestFit="1" customWidth="1"/>
    <col min="97" max="99" width="9" bestFit="1" customWidth="1"/>
    <col min="100" max="101" width="8.875" customWidth="1"/>
    <col min="102" max="102" width="8.875" bestFit="1" customWidth="1"/>
    <col min="103" max="103" width="9.625" bestFit="1" customWidth="1"/>
    <col min="104" max="105" width="9" bestFit="1" customWidth="1"/>
    <col min="106" max="106" width="9.625" bestFit="1" customWidth="1"/>
    <col min="107" max="108" width="8.875" customWidth="1"/>
    <col min="109" max="109" width="9" bestFit="1" customWidth="1"/>
    <col min="110" max="110" width="9.625" bestFit="1" customWidth="1"/>
    <col min="111" max="112" width="9.625" customWidth="1"/>
    <col min="113" max="113" width="10.125" bestFit="1" customWidth="1"/>
    <col min="114" max="114" width="22.75" customWidth="1"/>
    <col min="115" max="115" width="23.375" customWidth="1"/>
    <col min="116" max="116" width="21.125" customWidth="1"/>
    <col min="117" max="117" width="24.875" customWidth="1"/>
    <col min="118" max="118" width="23.5" customWidth="1"/>
    <col min="119" max="119" width="22.875" customWidth="1"/>
  </cols>
  <sheetData>
    <row r="1" spans="1:119" s="213" customFormat="1" ht="34.5" customHeight="1" thickBot="1">
      <c r="A1" s="1094" t="s">
        <v>8</v>
      </c>
      <c r="B1" s="1145" t="s">
        <v>2522</v>
      </c>
      <c r="C1" s="1146"/>
      <c r="D1" s="1146"/>
      <c r="E1" s="1147"/>
      <c r="F1" s="1139" t="s">
        <v>2753</v>
      </c>
      <c r="G1" s="1139"/>
      <c r="H1" s="1139"/>
      <c r="I1" s="1139"/>
      <c r="J1" s="1139"/>
      <c r="K1" s="1140"/>
      <c r="L1" s="1103" t="s">
        <v>1620</v>
      </c>
      <c r="M1" s="1103"/>
      <c r="N1" s="1103"/>
      <c r="O1" s="1103"/>
      <c r="P1" s="1103"/>
      <c r="Q1" s="1103"/>
      <c r="R1" s="1103"/>
      <c r="S1" s="1103"/>
      <c r="T1" s="1103"/>
      <c r="U1" s="1103"/>
      <c r="V1" s="1103"/>
      <c r="W1" s="1104"/>
      <c r="X1" s="1102" t="s">
        <v>1621</v>
      </c>
      <c r="Y1" s="1103"/>
      <c r="Z1" s="1103"/>
      <c r="AA1" s="1103"/>
      <c r="AB1" s="1103"/>
      <c r="AC1" s="1103"/>
      <c r="AD1" s="1103"/>
      <c r="AE1" s="1103"/>
      <c r="AF1" s="1103"/>
      <c r="AG1" s="1103"/>
      <c r="AH1" s="1103"/>
      <c r="AI1" s="1104"/>
      <c r="AJ1" s="1102" t="s">
        <v>2515</v>
      </c>
      <c r="AK1" s="1103"/>
      <c r="AL1" s="1103"/>
      <c r="AM1" s="1103"/>
      <c r="AN1" s="1103"/>
      <c r="AO1" s="1103"/>
      <c r="AP1" s="1103"/>
      <c r="AQ1" s="1103"/>
      <c r="AR1" s="1103"/>
      <c r="AS1" s="1103"/>
      <c r="AT1" s="1103"/>
      <c r="AU1" s="1104"/>
      <c r="AV1" s="1102" t="s">
        <v>2058</v>
      </c>
      <c r="AW1" s="1103"/>
      <c r="AX1" s="1103"/>
      <c r="AY1" s="1103"/>
      <c r="AZ1" s="1103"/>
      <c r="BA1" s="1103"/>
      <c r="BB1" s="1103"/>
      <c r="BC1" s="1103"/>
      <c r="BD1" s="1103"/>
      <c r="BE1" s="1103"/>
      <c r="BF1" s="1103"/>
      <c r="BG1" s="1103"/>
      <c r="BH1" s="1103"/>
      <c r="BI1" s="1103"/>
      <c r="BJ1" s="1103"/>
      <c r="BK1" s="1104"/>
      <c r="BL1" s="1086" t="s">
        <v>2755</v>
      </c>
      <c r="BM1" s="1086"/>
      <c r="BN1" s="1086"/>
      <c r="BO1" s="1087"/>
      <c r="BP1" s="1155" t="s">
        <v>1608</v>
      </c>
      <c r="BQ1" s="1155"/>
      <c r="BR1" s="1155"/>
      <c r="BS1" s="1155"/>
      <c r="BT1" s="1155"/>
      <c r="BU1" s="1155"/>
      <c r="BV1" s="1155"/>
      <c r="BW1" s="1155"/>
      <c r="BX1" s="1155"/>
      <c r="BY1" s="1155"/>
      <c r="BZ1" s="1155"/>
      <c r="CA1" s="1155"/>
      <c r="CB1" s="1155"/>
      <c r="CC1" s="1155"/>
      <c r="CD1" s="1156"/>
      <c r="CE1" s="1123" t="s">
        <v>1609</v>
      </c>
      <c r="CF1" s="1124"/>
      <c r="CG1" s="1124"/>
      <c r="CH1" s="1124"/>
      <c r="CI1" s="1124"/>
      <c r="CJ1" s="1124"/>
      <c r="CK1" s="1124"/>
      <c r="CL1" s="1124"/>
      <c r="CM1" s="1124"/>
      <c r="CN1" s="1124"/>
      <c r="CO1" s="1124"/>
      <c r="CP1" s="1124"/>
      <c r="CQ1" s="1124"/>
      <c r="CR1" s="1124"/>
      <c r="CS1" s="1124"/>
      <c r="CT1" s="1124"/>
      <c r="CU1" s="1124"/>
      <c r="CV1" s="1124"/>
      <c r="CW1" s="1124"/>
      <c r="CX1" s="1124"/>
      <c r="CY1" s="1124"/>
      <c r="CZ1" s="1124"/>
      <c r="DA1" s="1124"/>
      <c r="DB1" s="1124"/>
      <c r="DC1" s="1124"/>
      <c r="DD1" s="1124"/>
      <c r="DE1" s="1124"/>
      <c r="DF1" s="1124"/>
      <c r="DG1" s="1125"/>
      <c r="DH1" s="1125"/>
      <c r="DI1" s="1125"/>
      <c r="DJ1" s="1150" t="s">
        <v>2516</v>
      </c>
      <c r="DK1" s="1151"/>
      <c r="DL1" s="1152"/>
      <c r="DM1" s="1150" t="s">
        <v>2593</v>
      </c>
      <c r="DN1" s="1151"/>
      <c r="DO1" s="1152"/>
    </row>
    <row r="2" spans="1:119" s="1" customFormat="1" ht="17.100000000000001" customHeight="1">
      <c r="A2" s="1095"/>
      <c r="B2" s="1137" t="s">
        <v>2520</v>
      </c>
      <c r="C2" s="1141" t="s">
        <v>2521</v>
      </c>
      <c r="D2" s="1141" t="s">
        <v>2519</v>
      </c>
      <c r="E2" s="1143" t="s">
        <v>1766</v>
      </c>
      <c r="F2" s="1148" t="s">
        <v>23</v>
      </c>
      <c r="G2" s="1133" t="s">
        <v>1875</v>
      </c>
      <c r="H2" s="1133" t="s">
        <v>2517</v>
      </c>
      <c r="I2" s="1133" t="s">
        <v>2518</v>
      </c>
      <c r="J2" s="1133" t="s">
        <v>2519</v>
      </c>
      <c r="K2" s="1135" t="s">
        <v>1766</v>
      </c>
      <c r="L2" s="1112" t="s">
        <v>1602</v>
      </c>
      <c r="M2" s="1107" t="s">
        <v>1615</v>
      </c>
      <c r="N2" s="1106"/>
      <c r="O2" s="1106"/>
      <c r="P2" s="1106"/>
      <c r="Q2" s="1106"/>
      <c r="R2" s="1107" t="s">
        <v>1616</v>
      </c>
      <c r="S2" s="1108"/>
      <c r="T2" s="1108"/>
      <c r="U2" s="1108"/>
      <c r="V2" s="1108"/>
      <c r="W2" s="1109" t="s">
        <v>1619</v>
      </c>
      <c r="X2" s="1100" t="s">
        <v>1603</v>
      </c>
      <c r="Y2" s="1105" t="s">
        <v>1617</v>
      </c>
      <c r="Z2" s="1106"/>
      <c r="AA2" s="1106"/>
      <c r="AB2" s="1106"/>
      <c r="AC2" s="1106"/>
      <c r="AD2" s="1107" t="s">
        <v>1618</v>
      </c>
      <c r="AE2" s="1108"/>
      <c r="AF2" s="1108"/>
      <c r="AG2" s="1108"/>
      <c r="AH2" s="1108"/>
      <c r="AI2" s="1109" t="s">
        <v>1619</v>
      </c>
      <c r="AJ2" s="1100" t="s">
        <v>2055</v>
      </c>
      <c r="AK2" s="1105" t="s">
        <v>2056</v>
      </c>
      <c r="AL2" s="1106"/>
      <c r="AM2" s="1106"/>
      <c r="AN2" s="1106"/>
      <c r="AO2" s="1106"/>
      <c r="AP2" s="1107" t="s">
        <v>2057</v>
      </c>
      <c r="AQ2" s="1108"/>
      <c r="AR2" s="1108"/>
      <c r="AS2" s="1108"/>
      <c r="AT2" s="1108"/>
      <c r="AU2" s="1109" t="s">
        <v>1619</v>
      </c>
      <c r="AV2" s="1100" t="s">
        <v>2059</v>
      </c>
      <c r="AW2" s="1107" t="s">
        <v>2060</v>
      </c>
      <c r="AX2" s="1107"/>
      <c r="AY2" s="1107"/>
      <c r="AZ2" s="1107"/>
      <c r="BA2" s="1107"/>
      <c r="BB2" s="1107"/>
      <c r="BC2" s="1107"/>
      <c r="BD2" s="1119" t="s">
        <v>2061</v>
      </c>
      <c r="BE2" s="1120"/>
      <c r="BF2" s="1120"/>
      <c r="BG2" s="1120"/>
      <c r="BH2" s="1120"/>
      <c r="BI2" s="1120"/>
      <c r="BJ2" s="1105"/>
      <c r="BK2" s="1109" t="s">
        <v>1619</v>
      </c>
      <c r="BL2" s="1088" t="s">
        <v>2754</v>
      </c>
      <c r="BM2" s="1088"/>
      <c r="BN2" s="1088"/>
      <c r="BO2" s="1089"/>
      <c r="BP2" s="1090" t="s">
        <v>1307</v>
      </c>
      <c r="BQ2" s="1090"/>
      <c r="BR2" s="1091"/>
      <c r="BS2" s="1097" t="s">
        <v>1604</v>
      </c>
      <c r="BT2" s="1090"/>
      <c r="BU2" s="1091"/>
      <c r="BV2" s="1097" t="s">
        <v>1605</v>
      </c>
      <c r="BW2" s="1090"/>
      <c r="BX2" s="1091"/>
      <c r="BY2" s="1097" t="s">
        <v>1606</v>
      </c>
      <c r="BZ2" s="1090"/>
      <c r="CA2" s="1091"/>
      <c r="CB2" s="1097" t="s">
        <v>2594</v>
      </c>
      <c r="CC2" s="1090"/>
      <c r="CD2" s="1091"/>
      <c r="CE2" s="1131" t="s">
        <v>1309</v>
      </c>
      <c r="CF2" s="1108"/>
      <c r="CG2" s="1108"/>
      <c r="CH2" s="1108"/>
      <c r="CI2" s="1108"/>
      <c r="CJ2" s="1108"/>
      <c r="CK2" s="1108"/>
      <c r="CL2" s="1108" t="s">
        <v>1310</v>
      </c>
      <c r="CM2" s="1108"/>
      <c r="CN2" s="1108"/>
      <c r="CO2" s="1108"/>
      <c r="CP2" s="1108"/>
      <c r="CQ2" s="1108"/>
      <c r="CR2" s="1108"/>
      <c r="CS2" s="1108" t="s">
        <v>1311</v>
      </c>
      <c r="CT2" s="1108"/>
      <c r="CU2" s="1108"/>
      <c r="CV2" s="1108"/>
      <c r="CW2" s="1108"/>
      <c r="CX2" s="1108"/>
      <c r="CY2" s="1108"/>
      <c r="CZ2" s="1108" t="s">
        <v>1312</v>
      </c>
      <c r="DA2" s="1108"/>
      <c r="DB2" s="1108"/>
      <c r="DC2" s="1108"/>
      <c r="DD2" s="1108"/>
      <c r="DE2" s="1108"/>
      <c r="DF2" s="1126"/>
      <c r="DG2" s="1127" t="s">
        <v>1610</v>
      </c>
      <c r="DH2" s="1128" t="s">
        <v>1611</v>
      </c>
      <c r="DI2" s="1121" t="s">
        <v>1308</v>
      </c>
      <c r="DJ2" s="1108" t="s">
        <v>1328</v>
      </c>
      <c r="DK2" s="1108" t="s">
        <v>1329</v>
      </c>
      <c r="DL2" s="1153" t="s">
        <v>2062</v>
      </c>
      <c r="DM2" s="1108" t="s">
        <v>1328</v>
      </c>
      <c r="DN2" s="1108" t="s">
        <v>1329</v>
      </c>
      <c r="DO2" s="1153" t="s">
        <v>2062</v>
      </c>
    </row>
    <row r="3" spans="1:119" s="1" customFormat="1" ht="18" customHeight="1">
      <c r="A3" s="1095"/>
      <c r="B3" s="1138"/>
      <c r="C3" s="1142"/>
      <c r="D3" s="1142"/>
      <c r="E3" s="1144"/>
      <c r="F3" s="1148"/>
      <c r="G3" s="1133"/>
      <c r="H3" s="1133"/>
      <c r="I3" s="1133"/>
      <c r="J3" s="1133"/>
      <c r="K3" s="1135"/>
      <c r="L3" s="1112"/>
      <c r="M3" s="1099" t="s">
        <v>1313</v>
      </c>
      <c r="N3" s="1099"/>
      <c r="O3" s="1099" t="s">
        <v>1314</v>
      </c>
      <c r="P3" s="1099"/>
      <c r="Q3" s="1099" t="s">
        <v>1315</v>
      </c>
      <c r="R3" s="1099" t="s">
        <v>1316</v>
      </c>
      <c r="S3" s="1099"/>
      <c r="T3" s="1099" t="s">
        <v>1317</v>
      </c>
      <c r="U3" s="1099"/>
      <c r="V3" s="1099" t="s">
        <v>1315</v>
      </c>
      <c r="W3" s="1110"/>
      <c r="X3" s="1100"/>
      <c r="Y3" s="1111" t="s">
        <v>1313</v>
      </c>
      <c r="Z3" s="1099"/>
      <c r="AA3" s="1099" t="s">
        <v>1314</v>
      </c>
      <c r="AB3" s="1099"/>
      <c r="AC3" s="1099" t="s">
        <v>1315</v>
      </c>
      <c r="AD3" s="1099" t="s">
        <v>1318</v>
      </c>
      <c r="AE3" s="1099"/>
      <c r="AF3" s="1099" t="s">
        <v>1319</v>
      </c>
      <c r="AG3" s="1099"/>
      <c r="AH3" s="1099" t="s">
        <v>1320</v>
      </c>
      <c r="AI3" s="1110"/>
      <c r="AJ3" s="1100"/>
      <c r="AK3" s="1111" t="s">
        <v>1313</v>
      </c>
      <c r="AL3" s="1099"/>
      <c r="AM3" s="1099" t="s">
        <v>1314</v>
      </c>
      <c r="AN3" s="1099"/>
      <c r="AO3" s="1099" t="s">
        <v>1315</v>
      </c>
      <c r="AP3" s="1099" t="s">
        <v>1318</v>
      </c>
      <c r="AQ3" s="1099"/>
      <c r="AR3" s="1099" t="s">
        <v>1319</v>
      </c>
      <c r="AS3" s="1099"/>
      <c r="AT3" s="1099" t="s">
        <v>1320</v>
      </c>
      <c r="AU3" s="1110"/>
      <c r="AV3" s="1100"/>
      <c r="AW3" s="1099" t="s">
        <v>1313</v>
      </c>
      <c r="AX3" s="1099"/>
      <c r="AY3" s="1099"/>
      <c r="AZ3" s="1099" t="s">
        <v>1314</v>
      </c>
      <c r="BA3" s="1099"/>
      <c r="BB3" s="1099"/>
      <c r="BC3" s="1099" t="s">
        <v>1315</v>
      </c>
      <c r="BD3" s="1114" t="s">
        <v>1318</v>
      </c>
      <c r="BE3" s="1115"/>
      <c r="BF3" s="1116"/>
      <c r="BG3" s="1114" t="s">
        <v>1319</v>
      </c>
      <c r="BH3" s="1115"/>
      <c r="BI3" s="1116"/>
      <c r="BJ3" s="1099" t="s">
        <v>1320</v>
      </c>
      <c r="BK3" s="1110"/>
      <c r="BL3" s="1090"/>
      <c r="BM3" s="1090"/>
      <c r="BN3" s="1090"/>
      <c r="BO3" s="1091"/>
      <c r="BP3" s="1090"/>
      <c r="BQ3" s="1090"/>
      <c r="BR3" s="1091"/>
      <c r="BS3" s="1097"/>
      <c r="BT3" s="1090"/>
      <c r="BU3" s="1091"/>
      <c r="BV3" s="1097"/>
      <c r="BW3" s="1090"/>
      <c r="BX3" s="1091"/>
      <c r="BY3" s="1097"/>
      <c r="BZ3" s="1090"/>
      <c r="CA3" s="1091"/>
      <c r="CB3" s="1097"/>
      <c r="CC3" s="1090"/>
      <c r="CD3" s="1091"/>
      <c r="CE3" s="1132" t="s">
        <v>1321</v>
      </c>
      <c r="CF3" s="1129"/>
      <c r="CG3" s="1129"/>
      <c r="CH3" s="1129" t="s">
        <v>1322</v>
      </c>
      <c r="CI3" s="1129"/>
      <c r="CJ3" s="1129"/>
      <c r="CK3" s="1099" t="s">
        <v>1323</v>
      </c>
      <c r="CL3" s="1129" t="s">
        <v>1321</v>
      </c>
      <c r="CM3" s="1129"/>
      <c r="CN3" s="1129"/>
      <c r="CO3" s="1129" t="s">
        <v>1322</v>
      </c>
      <c r="CP3" s="1129"/>
      <c r="CQ3" s="1129"/>
      <c r="CR3" s="1099" t="s">
        <v>1323</v>
      </c>
      <c r="CS3" s="1129" t="s">
        <v>1321</v>
      </c>
      <c r="CT3" s="1129"/>
      <c r="CU3" s="1129"/>
      <c r="CV3" s="1129" t="s">
        <v>1322</v>
      </c>
      <c r="CW3" s="1129"/>
      <c r="CX3" s="1129"/>
      <c r="CY3" s="1099" t="s">
        <v>1323</v>
      </c>
      <c r="CZ3" s="1129" t="s">
        <v>1321</v>
      </c>
      <c r="DA3" s="1129"/>
      <c r="DB3" s="1129"/>
      <c r="DC3" s="1129" t="s">
        <v>1322</v>
      </c>
      <c r="DD3" s="1129"/>
      <c r="DE3" s="1129"/>
      <c r="DF3" s="1130" t="s">
        <v>1323</v>
      </c>
      <c r="DG3" s="1127"/>
      <c r="DH3" s="1128"/>
      <c r="DI3" s="1122"/>
      <c r="DJ3" s="1099"/>
      <c r="DK3" s="1099"/>
      <c r="DL3" s="1154"/>
      <c r="DM3" s="1099"/>
      <c r="DN3" s="1099"/>
      <c r="DO3" s="1154"/>
    </row>
    <row r="4" spans="1:119" s="1" customFormat="1" ht="18" customHeight="1">
      <c r="A4" s="1095"/>
      <c r="B4" s="1138"/>
      <c r="C4" s="1142"/>
      <c r="D4" s="1142"/>
      <c r="E4" s="1144"/>
      <c r="F4" s="1148"/>
      <c r="G4" s="1133"/>
      <c r="H4" s="1133"/>
      <c r="I4" s="1133"/>
      <c r="J4" s="1133"/>
      <c r="K4" s="1135"/>
      <c r="L4" s="1112"/>
      <c r="M4" s="1099"/>
      <c r="N4" s="1099"/>
      <c r="O4" s="1099"/>
      <c r="P4" s="1099"/>
      <c r="Q4" s="1099"/>
      <c r="R4" s="1099"/>
      <c r="S4" s="1099"/>
      <c r="T4" s="1099"/>
      <c r="U4" s="1099"/>
      <c r="V4" s="1099"/>
      <c r="W4" s="1110"/>
      <c r="X4" s="1100"/>
      <c r="Y4" s="1111"/>
      <c r="Z4" s="1099"/>
      <c r="AA4" s="1099"/>
      <c r="AB4" s="1099"/>
      <c r="AC4" s="1099"/>
      <c r="AD4" s="1099"/>
      <c r="AE4" s="1099"/>
      <c r="AF4" s="1099"/>
      <c r="AG4" s="1099"/>
      <c r="AH4" s="1099"/>
      <c r="AI4" s="1110"/>
      <c r="AJ4" s="1100"/>
      <c r="AK4" s="1111"/>
      <c r="AL4" s="1099"/>
      <c r="AM4" s="1099"/>
      <c r="AN4" s="1099"/>
      <c r="AO4" s="1099"/>
      <c r="AP4" s="1099"/>
      <c r="AQ4" s="1099"/>
      <c r="AR4" s="1099"/>
      <c r="AS4" s="1099"/>
      <c r="AT4" s="1099"/>
      <c r="AU4" s="1110"/>
      <c r="AV4" s="1100"/>
      <c r="AW4" s="1099"/>
      <c r="AX4" s="1099"/>
      <c r="AY4" s="1099"/>
      <c r="AZ4" s="1099"/>
      <c r="BA4" s="1099"/>
      <c r="BB4" s="1099"/>
      <c r="BC4" s="1099"/>
      <c r="BD4" s="1117"/>
      <c r="BE4" s="1092"/>
      <c r="BF4" s="1118"/>
      <c r="BG4" s="1117"/>
      <c r="BH4" s="1092"/>
      <c r="BI4" s="1118"/>
      <c r="BJ4" s="1099"/>
      <c r="BK4" s="1110"/>
      <c r="BL4" s="1092"/>
      <c r="BM4" s="1092"/>
      <c r="BN4" s="1092"/>
      <c r="BO4" s="1093"/>
      <c r="BP4" s="1092"/>
      <c r="BQ4" s="1092"/>
      <c r="BR4" s="1093"/>
      <c r="BS4" s="1098"/>
      <c r="BT4" s="1092"/>
      <c r="BU4" s="1093"/>
      <c r="BV4" s="1098"/>
      <c r="BW4" s="1092"/>
      <c r="BX4" s="1093"/>
      <c r="BY4" s="1098"/>
      <c r="BZ4" s="1092"/>
      <c r="CA4" s="1093"/>
      <c r="CB4" s="1098"/>
      <c r="CC4" s="1092"/>
      <c r="CD4" s="1093"/>
      <c r="CE4" s="1132"/>
      <c r="CF4" s="1129"/>
      <c r="CG4" s="1129"/>
      <c r="CH4" s="1129"/>
      <c r="CI4" s="1129"/>
      <c r="CJ4" s="1129"/>
      <c r="CK4" s="1099"/>
      <c r="CL4" s="1129"/>
      <c r="CM4" s="1129"/>
      <c r="CN4" s="1129"/>
      <c r="CO4" s="1129"/>
      <c r="CP4" s="1129"/>
      <c r="CQ4" s="1129"/>
      <c r="CR4" s="1099"/>
      <c r="CS4" s="1129"/>
      <c r="CT4" s="1129"/>
      <c r="CU4" s="1129"/>
      <c r="CV4" s="1129"/>
      <c r="CW4" s="1129"/>
      <c r="CX4" s="1129"/>
      <c r="CY4" s="1099"/>
      <c r="CZ4" s="1129"/>
      <c r="DA4" s="1129"/>
      <c r="DB4" s="1129"/>
      <c r="DC4" s="1129"/>
      <c r="DD4" s="1129"/>
      <c r="DE4" s="1129"/>
      <c r="DF4" s="1130"/>
      <c r="DG4" s="1127"/>
      <c r="DH4" s="1128"/>
      <c r="DI4" s="1122"/>
      <c r="DJ4" s="1099"/>
      <c r="DK4" s="1099"/>
      <c r="DL4" s="1154"/>
      <c r="DM4" s="1099"/>
      <c r="DN4" s="1099"/>
      <c r="DO4" s="1154"/>
    </row>
    <row r="5" spans="1:119" s="1" customFormat="1" ht="48.75">
      <c r="A5" s="1096"/>
      <c r="B5" s="1138"/>
      <c r="C5" s="1142"/>
      <c r="D5" s="1142"/>
      <c r="E5" s="1144"/>
      <c r="F5" s="1149"/>
      <c r="G5" s="1134"/>
      <c r="H5" s="1134"/>
      <c r="I5" s="1134"/>
      <c r="J5" s="1134"/>
      <c r="K5" s="1136"/>
      <c r="L5" s="1113"/>
      <c r="M5" s="456" t="s">
        <v>1324</v>
      </c>
      <c r="N5" s="456" t="s">
        <v>1325</v>
      </c>
      <c r="O5" s="456" t="s">
        <v>1324</v>
      </c>
      <c r="P5" s="456" t="s">
        <v>1325</v>
      </c>
      <c r="Q5" s="1099"/>
      <c r="R5" s="456" t="s">
        <v>1324</v>
      </c>
      <c r="S5" s="456" t="s">
        <v>1325</v>
      </c>
      <c r="T5" s="456" t="s">
        <v>1324</v>
      </c>
      <c r="U5" s="456" t="s">
        <v>1325</v>
      </c>
      <c r="V5" s="1099"/>
      <c r="W5" s="1110"/>
      <c r="X5" s="1101"/>
      <c r="Y5" s="458" t="s">
        <v>1324</v>
      </c>
      <c r="Z5" s="456" t="s">
        <v>1325</v>
      </c>
      <c r="AA5" s="456" t="s">
        <v>1324</v>
      </c>
      <c r="AB5" s="456" t="s">
        <v>1325</v>
      </c>
      <c r="AC5" s="1099"/>
      <c r="AD5" s="456" t="s">
        <v>1324</v>
      </c>
      <c r="AE5" s="456" t="s">
        <v>1325</v>
      </c>
      <c r="AF5" s="456" t="s">
        <v>1324</v>
      </c>
      <c r="AG5" s="456" t="s">
        <v>1325</v>
      </c>
      <c r="AH5" s="1099"/>
      <c r="AI5" s="1110"/>
      <c r="AJ5" s="1101"/>
      <c r="AK5" s="456" t="s">
        <v>1325</v>
      </c>
      <c r="AL5" s="456" t="s">
        <v>2063</v>
      </c>
      <c r="AM5" s="456" t="s">
        <v>1325</v>
      </c>
      <c r="AN5" s="456" t="s">
        <v>2063</v>
      </c>
      <c r="AO5" s="1099"/>
      <c r="AP5" s="456" t="s">
        <v>1325</v>
      </c>
      <c r="AQ5" s="456" t="s">
        <v>2063</v>
      </c>
      <c r="AR5" s="456" t="s">
        <v>1325</v>
      </c>
      <c r="AS5" s="456" t="s">
        <v>2063</v>
      </c>
      <c r="AT5" s="1099"/>
      <c r="AU5" s="1110"/>
      <c r="AV5" s="1101"/>
      <c r="AW5" s="829" t="s">
        <v>1324</v>
      </c>
      <c r="AX5" s="829" t="s">
        <v>1325</v>
      </c>
      <c r="AY5" s="829" t="s">
        <v>2063</v>
      </c>
      <c r="AZ5" s="829" t="s">
        <v>1324</v>
      </c>
      <c r="BA5" s="829" t="s">
        <v>1325</v>
      </c>
      <c r="BB5" s="829" t="s">
        <v>2063</v>
      </c>
      <c r="BC5" s="1099"/>
      <c r="BD5" s="829" t="s">
        <v>1324</v>
      </c>
      <c r="BE5" s="829" t="s">
        <v>1325</v>
      </c>
      <c r="BF5" s="829" t="s">
        <v>2063</v>
      </c>
      <c r="BG5" s="829" t="s">
        <v>1324</v>
      </c>
      <c r="BH5" s="829" t="s">
        <v>1325</v>
      </c>
      <c r="BI5" s="829" t="s">
        <v>2063</v>
      </c>
      <c r="BJ5" s="1099"/>
      <c r="BK5" s="1110"/>
      <c r="BL5" s="842" t="s">
        <v>2758</v>
      </c>
      <c r="BM5" s="830" t="s">
        <v>1326</v>
      </c>
      <c r="BN5" s="829" t="s">
        <v>1327</v>
      </c>
      <c r="BO5" s="835" t="s">
        <v>1308</v>
      </c>
      <c r="BP5" s="458" t="s">
        <v>1326</v>
      </c>
      <c r="BQ5" s="456" t="s">
        <v>1327</v>
      </c>
      <c r="BR5" s="512" t="s">
        <v>1308</v>
      </c>
      <c r="BS5" s="455" t="s">
        <v>1326</v>
      </c>
      <c r="BT5" s="210" t="s">
        <v>1327</v>
      </c>
      <c r="BU5" s="512" t="s">
        <v>1308</v>
      </c>
      <c r="BV5" s="455" t="s">
        <v>1326</v>
      </c>
      <c r="BW5" s="210" t="s">
        <v>1327</v>
      </c>
      <c r="BX5" s="211" t="s">
        <v>1308</v>
      </c>
      <c r="BY5" s="455" t="s">
        <v>1326</v>
      </c>
      <c r="BZ5" s="210" t="s">
        <v>1327</v>
      </c>
      <c r="CA5" s="211" t="s">
        <v>1308</v>
      </c>
      <c r="CB5" s="455" t="s">
        <v>1326</v>
      </c>
      <c r="CC5" s="210" t="s">
        <v>1327</v>
      </c>
      <c r="CD5" s="211" t="s">
        <v>1308</v>
      </c>
      <c r="CE5" s="457" t="s">
        <v>1324</v>
      </c>
      <c r="CF5" s="456" t="s">
        <v>1325</v>
      </c>
      <c r="CG5" s="165" t="s">
        <v>1315</v>
      </c>
      <c r="CH5" s="456" t="s">
        <v>1324</v>
      </c>
      <c r="CI5" s="456" t="s">
        <v>1325</v>
      </c>
      <c r="CJ5" s="165" t="s">
        <v>1315</v>
      </c>
      <c r="CK5" s="1099"/>
      <c r="CL5" s="456" t="s">
        <v>1324</v>
      </c>
      <c r="CM5" s="456" t="s">
        <v>1325</v>
      </c>
      <c r="CN5" s="165" t="s">
        <v>1315</v>
      </c>
      <c r="CO5" s="456" t="s">
        <v>1324</v>
      </c>
      <c r="CP5" s="456" t="s">
        <v>1325</v>
      </c>
      <c r="CQ5" s="165" t="s">
        <v>1315</v>
      </c>
      <c r="CR5" s="1099"/>
      <c r="CS5" s="456" t="s">
        <v>1324</v>
      </c>
      <c r="CT5" s="456" t="s">
        <v>1325</v>
      </c>
      <c r="CU5" s="165" t="s">
        <v>1315</v>
      </c>
      <c r="CV5" s="456" t="s">
        <v>1324</v>
      </c>
      <c r="CW5" s="456" t="s">
        <v>1325</v>
      </c>
      <c r="CX5" s="165" t="s">
        <v>1315</v>
      </c>
      <c r="CY5" s="1099"/>
      <c r="CZ5" s="456" t="s">
        <v>1324</v>
      </c>
      <c r="DA5" s="456" t="s">
        <v>1325</v>
      </c>
      <c r="DB5" s="165" t="s">
        <v>1315</v>
      </c>
      <c r="DC5" s="456" t="s">
        <v>1324</v>
      </c>
      <c r="DD5" s="456" t="s">
        <v>1325</v>
      </c>
      <c r="DE5" s="165" t="s">
        <v>1315</v>
      </c>
      <c r="DF5" s="1130"/>
      <c r="DG5" s="1120"/>
      <c r="DH5" s="1107"/>
      <c r="DI5" s="1122"/>
      <c r="DJ5" s="1099"/>
      <c r="DK5" s="1099"/>
      <c r="DL5" s="1154"/>
      <c r="DM5" s="1099"/>
      <c r="DN5" s="1099"/>
      <c r="DO5" s="1154"/>
    </row>
    <row r="6" spans="1:119" ht="20.25">
      <c r="A6" s="660" t="s">
        <v>934</v>
      </c>
      <c r="B6" s="664">
        <f>COUNTIFS(第3批次治理工程!$C$6:$C$9999,已核定一覽表!A6,第3批次治理工程!$K$6:$K$9999,"&gt;0")</f>
        <v>0</v>
      </c>
      <c r="C6" s="665">
        <f ca="1">AO6</f>
        <v>0</v>
      </c>
      <c r="D6" s="665">
        <f>SUMIF(第3批次治理工程!$C$6:$C$5555,已核定一覽表!$A6,第3批次治理工程!$CF$6:$CF$5555)</f>
        <v>0</v>
      </c>
      <c r="E6" s="666">
        <f>SUMIF(第3批次治理工程!$C$6:$C$5553,已核定一覽表!$A6,第3批次治理工程!$CG$6:$CG$5553)</f>
        <v>0</v>
      </c>
      <c r="F6" s="658">
        <f>L6+X6+AV6</f>
        <v>4</v>
      </c>
      <c r="G6" s="219">
        <f ca="1">W6+AI6+BK6</f>
        <v>73711</v>
      </c>
      <c r="H6" s="219">
        <f ca="1">Q6+AC6+BC6</f>
        <v>71875</v>
      </c>
      <c r="I6" s="219">
        <f>V6+AH6+BJ6</f>
        <v>1836</v>
      </c>
      <c r="J6" s="219">
        <f>SUMIF(第1批次治理工程!$C$6:$C$5545,已核定一覽表!$A6,第1批次治理工程!$CF$6:$CF$5545)+SUMIF(第2批次治理工程!$C$6:$C$5550,已核定一覽表!$A6,第2批次治理工程!$CF$6:$CF$5550)+SUMIF(第4批次治理工程!$C$6:$C$5555,已核定一覽表!$A6,第4批次治理工程!$CF$6:$CF$5555)</f>
        <v>4315</v>
      </c>
      <c r="K6" s="656">
        <f>SUMIF(第1批次治理工程!$C$6:$C$5545,已核定一覽表!$A6,第1批次治理工程!$CG$6:$CG$5545)+SUMIF(第2批次治理工程!$C$6:$C$5550,已核定一覽表!$A6,第2批次治理工程!$CG$6:$CG$5550)+SUMIF(第4批次治理工程!$C$6:$C$5555,已核定一覽表!$A6,第4批次治理工程!$CG$6:$CG$5555)</f>
        <v>650</v>
      </c>
      <c r="L6" s="209">
        <f>COUNTIF(第1批次治理工程!$C$6:$C$9989,已核定一覽表!A6)</f>
        <v>2</v>
      </c>
      <c r="M6" s="166">
        <f>SUMIF(第1批次治理工程!$C$6:$C$5545,已核定一覽表!$A6,第1批次治理工程!$M$6:$M$5545)+SUMIF(第1批次治理工程!$C$6:$C$5545,已核定一覽表!$A6,第1批次治理工程!$AJ$6:$AJ$5545)</f>
        <v>21761</v>
      </c>
      <c r="N6" s="166">
        <f>SUMIF(第1批次治理工程!$C$6:$C$5545,已核定一覽表!$A6,第1批次治理工程!$O$6:$O$5545)+SUMIF(第1批次治理工程!$C$6:$C$5545,已核定一覽表!$A6,第1批次治理工程!$AL$6:$AL$5545)</f>
        <v>0</v>
      </c>
      <c r="O6" s="513">
        <f>SUMIF(第1批次治理工程!$C$6:$C$5545,已核定一覽表!$A6,第1批次治理工程!$U$6:$U$5545)</f>
        <v>0</v>
      </c>
      <c r="P6" s="513">
        <f>SUMIF(第1批次治理工程!$C$6:$C$5545,已核定一覽表!$A6,第1批次治理工程!$W$6:$W$5545)</f>
        <v>0</v>
      </c>
      <c r="Q6" s="212">
        <f>SUM(M6:P6)</f>
        <v>21761</v>
      </c>
      <c r="R6" s="166">
        <f>SUMIF(第1批次治理工程!$C$6:$C$5545,已核定一覽表!$A6,第1批次治理工程!$AQ$6:$AQ$5545)</f>
        <v>0</v>
      </c>
      <c r="S6" s="166">
        <f>SUMIF(第1批次治理工程!$C$6:$C$5545,已核定一覽表!$A6,第1批次治理工程!$AS$6:$AS$5545)</f>
        <v>0</v>
      </c>
      <c r="T6" s="513">
        <f>SUMIF(第1批次治理工程!$C$6:$C$5545,已核定一覽表!$A6,第1批次治理工程!$AB$6:$AB$5545)</f>
        <v>0</v>
      </c>
      <c r="U6" s="513">
        <f>SUMIF(第1批次治理工程!$C$6:$C$5545,已核定一覽表!$A6,第1批次治理工程!$AD$6:$AD$5545)</f>
        <v>0</v>
      </c>
      <c r="V6" s="166">
        <f>SUM(R6:U6)</f>
        <v>0</v>
      </c>
      <c r="W6" s="214">
        <f>Q6+V6</f>
        <v>21761</v>
      </c>
      <c r="X6" s="208">
        <f>COUNTIF(第2批次治理工程!$C$6:$C$9994,已核定一覽表!A6)</f>
        <v>2</v>
      </c>
      <c r="Y6" s="163">
        <f>SUMIF(第2批次治理工程!$C$6:$C$5550,已核定一覽表!$A6,第2批次治理工程!$M$6:$M$5550)+SUMIF(第2批次治理工程!$C$6:$C$5550,已核定一覽表!$A6,第2批次治理工程!$AJ$6:$AJ$5550)</f>
        <v>50114</v>
      </c>
      <c r="Z6" s="166">
        <f>SUMIF(第2批次治理工程!$C$6:$C$5550,已核定一覽表!$A6,第2批次治理工程!$O$6:$O$5550)+SUMIF(第2批次治理工程!$C$6:$C$5550,已核定一覽表!$A6,第2批次治理工程!$AL$6:$AL$5550)</f>
        <v>0</v>
      </c>
      <c r="AA6" s="166">
        <f>SUMIF(第2批次治理工程!$C$6:$C$5550,已核定一覽表!$A6,第2批次治理工程!$U$6:$U$5550)</f>
        <v>0</v>
      </c>
      <c r="AB6" s="166">
        <f>SUMIF(第2批次治理工程!$C$6:$C$5550,已核定一覽表!$A6,第2批次治理工程!$W$6:$W$5550)</f>
        <v>0</v>
      </c>
      <c r="AC6" s="212">
        <f>SUM(Y6:AB6)</f>
        <v>50114</v>
      </c>
      <c r="AD6" s="166">
        <f>SUMIF(第2批次治理工程!$C$6:$C$5550,已核定一覽表!$A6,第2批次治理工程!$AQ$6:$AQ$5550)</f>
        <v>918</v>
      </c>
      <c r="AE6" s="166">
        <f>SUMIF(第2批次治理工程!$C$6:$C$5550,已核定一覽表!$A6,第2批次治理工程!$AS$6:$AS$5550)</f>
        <v>918</v>
      </c>
      <c r="AF6" s="166">
        <f>SUMIF(第2批次治理工程!$C$6:$C$5550,已核定一覽表!$A6,第2批次治理工程!$AB$6:$AB$5550)</f>
        <v>0</v>
      </c>
      <c r="AG6" s="166">
        <f>SUMIF(第2批次治理工程!$C$6:$C$5550,已核定一覽表!$A6,第2批次治理工程!$AD$6:$AD$5550)</f>
        <v>0</v>
      </c>
      <c r="AH6" s="166">
        <f>SUM(AD6:AG6)</f>
        <v>1836</v>
      </c>
      <c r="AI6" s="214">
        <f>AC6+AH6</f>
        <v>51950</v>
      </c>
      <c r="AJ6" s="508">
        <f>COUNTIF(第3批次治理工程!$C$6:$C$9999,已核定一覽表!A6)</f>
        <v>0</v>
      </c>
      <c r="AK6" s="212">
        <f ca="1">SUMIF(第3批次治理工程!$C$6:$C$5555,已核定一覽表!$A6,第3批次治理工程!$N$6:$N$5554)+SUMIF(第3批次治理工程!$C$6:$C$5555,已核定一覽表!$A6,第3批次治理工程!$Q$6:$Q$5554)</f>
        <v>0</v>
      </c>
      <c r="AL6" s="212">
        <f ca="1">SUMIF(第3批次治理工程!$C$6:$C$5555,已核定一覽表!$A6,第3批次治理工程!$R$6:$R$5554)+SUMIF(第3批次治理工程!$C$6:$C$5555,已核定一覽表!$A6,第3批次治理工程!$AO$6:$AO$5555)</f>
        <v>0</v>
      </c>
      <c r="AM6" s="212">
        <f>SUMIF(第3批次治理工程!$C$6:$C$5555,已核定一覽表!$A6,第3批次治理工程!$V$6:$V$5555)+SUMIF(第3批次治理工程!$C$6:$C$5555,已核定一覽表!$A6,第3批次治理工程!$Y$6:$Y$5555)</f>
        <v>0</v>
      </c>
      <c r="AN6" s="212">
        <f>SUMIF(第3批次治理工程!$C$6:$C$5555,已核定一覽表!$A6,第3批次治理工程!$Z$6:$Z$5555)</f>
        <v>0</v>
      </c>
      <c r="AO6" s="212">
        <f ca="1">SUM(AK6:AN6)</f>
        <v>0</v>
      </c>
      <c r="AP6" s="212">
        <f>SUMIF(第3批次治理工程!$C$6:$C$5555,已核定一覽表!$A6,第3批次治理工程!$AR$6:$AR$5555)+SUMIF(第3批次治理工程!$C$6:$C$5555,已核定一覽表!$A6,第3批次治理工程!$AU$6:$AU$5555)</f>
        <v>0</v>
      </c>
      <c r="AQ6" s="212">
        <f>SUMIF(第3批次治理工程!$C$6:$C$5555,已核定一覽表!$A6,第3批次治理工程!$AV$6:$AV$5555)</f>
        <v>0</v>
      </c>
      <c r="AR6" s="212">
        <f>SUMIF(第3批次治理工程!$C$6:$C$5555,已核定一覽表!$A6,第3批次治理工程!$AC$6:$AC$5555)+SUMIF(第3批次治理工程!$C$6:$C$5555,已核定一覽表!$A6,第3批次治理工程!$AF$6:$AF$5555)</f>
        <v>0</v>
      </c>
      <c r="AS6" s="212">
        <f>SUMIF(第3批次治理工程!$C$6:$C$5555,已核定一覽表!$A6,第3批次治理工程!$AG$6:$AG$5555)</f>
        <v>0</v>
      </c>
      <c r="AT6" s="212">
        <f>SUM(AP6:AS6)</f>
        <v>0</v>
      </c>
      <c r="AU6" s="214">
        <f ca="1">AO6+AT6</f>
        <v>0</v>
      </c>
      <c r="AV6" s="508">
        <f>COUNTIF(第4批次治理工程!$C$6:$C$9999,已核定一覽表!A6)</f>
        <v>0</v>
      </c>
      <c r="AW6" s="506">
        <f ca="1">SUMIF(第4批次治理工程!$C$6:$C$5555,已核定一覽表!$A6,第4批次治理工程!$M$6:$M$5554)+SUMIF(第4批次治理工程!$C$6:$C$5555,已核定一覽表!$A6,第4批次治理工程!$AJ$6:$AJ$5555)</f>
        <v>0</v>
      </c>
      <c r="AX6" s="212">
        <f ca="1">SUMIF(第4批次治理工程!$C$6:$C$5555,已核定一覽表!$A6,第4批次治理工程!$P$6:$P$5554)+SUMIF(第4批次治理工程!$C$6:$C$5555,已核定一覽表!$A6,第4批次治理工程!$AM$6:$AM$5555)</f>
        <v>0</v>
      </c>
      <c r="AY6" s="212">
        <f ca="1">SUMIF(第4批次治理工程!$C$6:$C$5555,已核定一覽表!$A6,第4批次治理工程!$R$6:$R$5554)+SUMIF(第4批次治理工程!$C$6:$C$5555,已核定一覽表!$A6,第4批次治理工程!$AO$6:$AO$5555)</f>
        <v>0</v>
      </c>
      <c r="AZ6" s="212">
        <f>SUMIF(第4批次治理工程!$C$6:$C$5555,已核定一覽表!$A6,第4批次治理工程!$U$6:$U$5555)</f>
        <v>0</v>
      </c>
      <c r="BA6" s="212">
        <f>SUMIF(第4批次治理工程!$C$6:$C$5555,已核定一覽表!$A6,第4批次治理工程!$X$6:$X$5555)</f>
        <v>0</v>
      </c>
      <c r="BB6" s="212">
        <f>SUMIF(第4批次治理工程!$C$6:$C$5555,已核定一覽表!$A6,第4批次治理工程!$Z$6:$Z$5555)</f>
        <v>0</v>
      </c>
      <c r="BC6" s="212">
        <f ca="1">SUM(AW6:BB6)</f>
        <v>0</v>
      </c>
      <c r="BD6" s="212">
        <f>SUMIF(第4批次治理工程!$C$6:$C$5555,已核定一覽表!$A6,第4批次治理工程!$AQ$6:$AQ$5555)</f>
        <v>0</v>
      </c>
      <c r="BE6" s="212">
        <f>SUMIF(第4批次治理工程!$C$6:$C$5555,已核定一覽表!$A6,第4批次治理工程!$AQ$6:$AQ$5555)+SUMIF(第4批次治理工程!$C$6:$C$5555,已核定一覽表!$A6,第4批次治理工程!$AT$6:$AT$5555)</f>
        <v>0</v>
      </c>
      <c r="BF6" s="212">
        <f>SUMIF(第4批次治理工程!$C$6:$C$5555,已核定一覽表!$A6,第4批次治理工程!$AV$6:$AV$5555)</f>
        <v>0</v>
      </c>
      <c r="BG6" s="212">
        <f>SUMIF(第4批次治理工程!$C$6:$C$5555,已核定一覽表!$A6,第4批次治理工程!$AB$6:$AB$5555)</f>
        <v>0</v>
      </c>
      <c r="BH6" s="212">
        <f>SUMIF(第4批次治理工程!$C$6:$C$5555,已核定一覽表!$A6,第4批次治理工程!$AE$6:$AE$5555)</f>
        <v>0</v>
      </c>
      <c r="BI6" s="212">
        <f>SUMIF(第4批次治理工程!$C$6:$C$5555,已核定一覽表!$A6,第4批次治理工程!$AG$6:$AG$5555)</f>
        <v>0</v>
      </c>
      <c r="BJ6" s="212">
        <f>SUM(BD6:BI6)</f>
        <v>0</v>
      </c>
      <c r="BK6" s="214">
        <f ca="1">BC6+BJ6</f>
        <v>0</v>
      </c>
      <c r="BL6" s="508" t="e">
        <f>COUNTIF(#REF!,已核定一覽表!A6)</f>
        <v>#REF!</v>
      </c>
      <c r="BM6" s="506" t="e">
        <f>SUMIF(#REF!,已核定一覽表!A6,#REF!)</f>
        <v>#REF!</v>
      </c>
      <c r="BN6" s="212" t="e">
        <f>SUMIF(#REF!,已核定一覽表!A6,#REF!)</f>
        <v>#REF!</v>
      </c>
      <c r="BO6" s="831" t="e">
        <f>BM6+BN6</f>
        <v>#REF!</v>
      </c>
      <c r="BP6" s="506" t="e">
        <f>SUMIF(#REF!,已核定一覽表!$A6,#REF!)</f>
        <v>#REF!</v>
      </c>
      <c r="BQ6" s="166" t="e">
        <f>SUMIF(#REF!,已核定一覽表!$A6,#REF!)</f>
        <v>#REF!</v>
      </c>
      <c r="BR6" s="218" t="e">
        <f t="shared" ref="BR6:BR27" si="0">BP6+BQ6</f>
        <v>#REF!</v>
      </c>
      <c r="BS6" s="163">
        <f>SUMIF('108-109生態檢核'!$B$5:$B$21,已核定一覽表!$A6,'108-109生態檢核'!$F$5:$F$21)</f>
        <v>4100</v>
      </c>
      <c r="BT6" s="166">
        <f>SUMIF('108-109生態檢核'!$B$5:$B$21,已核定一覽表!$A6,'108-109生態檢核'!$G$5:$G$21)</f>
        <v>900</v>
      </c>
      <c r="BU6" s="218">
        <f>BS6+BT6</f>
        <v>5000</v>
      </c>
      <c r="BV6" s="163"/>
      <c r="BW6" s="166"/>
      <c r="BX6" s="167"/>
      <c r="BY6" s="164"/>
      <c r="BZ6" s="166"/>
      <c r="CA6" s="167"/>
      <c r="CB6" s="164"/>
      <c r="CC6" s="166"/>
      <c r="CD6" s="167"/>
      <c r="CE6" s="164">
        <f>SUMIFS(第1批次規劃檢討!$J$2:$J$5555,第1批次規劃檢討!$C$2:$C$5555,已核定一覽表!$A6,第1批次規劃檢討!$A$2:$A$5555,$CE$2)</f>
        <v>1358</v>
      </c>
      <c r="CF6" s="166">
        <f>SUMIFS(第1批次規劃檢討!$K$2:$K$5555,第1批次規劃檢討!$C$2:$C$5555,已核定一覽表!$A6,第1批次規劃檢討!$A$2:$A$5555,$CE$2)+SUMIFS(第1批次規劃檢討!$L$2:$L$5555,第1批次規劃檢討!$C$2:$C$5555,已核定一覽表!$A6,第1批次規劃檢討!$A$2:$A$5555,$CE$2)</f>
        <v>3169</v>
      </c>
      <c r="CG6" s="212">
        <f>CE6+CF6</f>
        <v>4527</v>
      </c>
      <c r="CH6" s="166">
        <f>SUMIFS(第1批次規劃檢討!$M$2:$M$5555,第1批次規劃檢討!$C$2:$C$5555,已核定一覽表!$A6,第1批次規劃檢討!$A$2:$A$5555,$CE$2)</f>
        <v>298</v>
      </c>
      <c r="CI6" s="166">
        <f>SUMIFS(第1批次規劃檢討!$N$2:$N$5555,第1批次規劃檢討!$C$2:$C$5555,已核定一覽表!$A6,第1批次規劃檢討!$A$2:$A$5555,$CE$2)+SUMIFS(第1批次規劃檢討!$O$2:$O$5555,第1批次規劃檢討!$C$2:$C$5555,已核定一覽表!$A6,第1批次規劃檢討!$A$2:$A$5555,$CE$2)</f>
        <v>695</v>
      </c>
      <c r="CJ6" s="166">
        <f>CH6+CI6</f>
        <v>993</v>
      </c>
      <c r="CK6" s="166">
        <f>CG6+CJ6</f>
        <v>5520</v>
      </c>
      <c r="CL6" s="166">
        <f>SUMIFS(第1批次規劃檢討!$J$2:$J$5555,第1批次規劃檢討!$C$2:$C$5555,已核定一覽表!$A6,第1批次規劃檢討!$A$2:$A$5555,$CL$2)</f>
        <v>763</v>
      </c>
      <c r="CM6" s="166">
        <f>SUMIFS(第1批次規劃檢討!$K$2:$K$5555,第1批次規劃檢討!$C$2:$C$5555,已核定一覽表!$A6,第1批次規劃檢討!$A$2:$A$5555,$CL$2)+SUMIFS(第1批次規劃檢討!$L$2:$L$5555,第1批次規劃檢討!$C$2:$C$5555,已核定一覽表!$A6,第1批次規劃檢討!$A$2:$A$5555,$CL$2)</f>
        <v>1781</v>
      </c>
      <c r="CN6" s="212">
        <f>CL6+CM6</f>
        <v>2544</v>
      </c>
      <c r="CO6" s="166">
        <f>SUMIFS(第1批次規劃檢討!$M$2:$M$5555,第1批次規劃檢討!$C$2:$C$5555,已核定一覽表!$A6,第1批次規劃檢討!$A$2:$A$5555,$CL$2)</f>
        <v>167</v>
      </c>
      <c r="CP6" s="166">
        <f>SUMIFS(第1批次規劃檢討!$N$2:$N$5555,第1批次規劃檢討!$C$2:$C$5555,已核定一覽表!$A6,第1批次規劃檢討!$A$2:$A$5555,$CL$2)+SUMIFS(第1批次規劃檢討!$O$2:$O$5555,第1批次規劃檢討!$C$2:$C$5555,已核定一覽表!$A6,第1批次規劃檢討!$A$2:$A$5555,$CL$2)</f>
        <v>391</v>
      </c>
      <c r="CQ6" s="166">
        <f>CO6+CP6</f>
        <v>558</v>
      </c>
      <c r="CR6" s="166">
        <f>CN6+CQ6</f>
        <v>3102</v>
      </c>
      <c r="CS6" s="166">
        <f>SUMIFS(第1批次規劃檢討!$J$2:$J$5555,第1批次規劃檢討!$C$2:$C$5555,已核定一覽表!$A6,第1批次規劃檢討!$A$2:$A$5555,$CS$2)</f>
        <v>0</v>
      </c>
      <c r="CT6" s="166">
        <f>SUMIFS(第1批次規劃檢討!$K$2:$K$5555,第1批次規劃檢討!$C$2:$C$5555,已核定一覽表!$A6,第1批次規劃檢討!$A$2:$A$5555,$CS$2)+SUMIFS(第1批次規劃檢討!$L$2:$L$5555,第1批次規劃檢討!$C$2:$C$5555,已核定一覽表!$A6,第1批次規劃檢討!$A$2:$A$5555,$CS$2)</f>
        <v>0</v>
      </c>
      <c r="CU6" s="212">
        <f>CS6+CT6</f>
        <v>0</v>
      </c>
      <c r="CV6" s="166">
        <f>SUMIFS(第1批次規劃檢討!$M$2:$M$5555,第1批次規劃檢討!$C$2:$C$5555,已核定一覽表!$A6,第1批次規劃檢討!$A$2:$A$5555,$CS$2)</f>
        <v>0</v>
      </c>
      <c r="CW6" s="166">
        <f>SUMIFS(第1批次規劃檢討!$N$2:$N$5555,第1批次規劃檢討!$C$2:$C$5555,已核定一覽表!$A6,第1批次規劃檢討!$A$2:$A$5555,$CS$2)+SUMIFS(第1批次規劃檢討!$O$2:$O$5555,第1批次規劃檢討!$C$2:$C$5555,已核定一覽表!$A6,第1批次規劃檢討!$A$2:$A$5555,$CS$2)</f>
        <v>0</v>
      </c>
      <c r="CX6" s="166">
        <f>CV6+CW6</f>
        <v>0</v>
      </c>
      <c r="CY6" s="166">
        <f>CU6+CX6</f>
        <v>0</v>
      </c>
      <c r="CZ6" s="166">
        <f>SUMIFS(第1批次規劃檢討!$J$2:$J$5555,第1批次規劃檢討!$C$2:$C$5555,已核定一覽表!$A6,第1批次規劃檢討!$A$2:$A$5555,$CZ$2)</f>
        <v>3148</v>
      </c>
      <c r="DA6" s="166">
        <f>SUMIFS(第1批次規劃檢討!$K$2:$K$5555,第1批次規劃檢討!$C$2:$C$5555,已核定一覽表!$A6,第1批次規劃檢討!$A$2:$A$5555,$CZ$2)+SUMIFS(第1批次規劃檢討!$L$2:$L$5555,第1批次規劃檢討!$C$2:$C$5555,已核定一覽表!$A6,第1批次規劃檢討!$A$2:$A$5555,$CZ$2)</f>
        <v>12399</v>
      </c>
      <c r="DB6" s="212">
        <f>CZ6+DA6</f>
        <v>15547</v>
      </c>
      <c r="DC6" s="166">
        <f>SUMIFS(第1批次規劃檢討!$M$2:$M$5555,第1批次規劃檢討!$C$2:$C$5555,已核定一覽表!$A6,第1批次規劃檢討!$A$2:$A$5555,$CZ$2)</f>
        <v>691</v>
      </c>
      <c r="DD6" s="166">
        <f>SUMIFS(第1批次規劃檢討!$N$2:$N$5555,第1批次規劃檢討!$C$2:$C$5555,已核定一覽表!$A6,第1批次規劃檢討!$A$2:$A$5555,$CZ$2)+SUMIFS(第1批次規劃檢討!$O$2:$O$5555,第1批次規劃檢討!$C$2:$C$5555,已核定一覽表!$A6,第1批次規劃檢討!$A$2:$A$5555,$CZ$2)</f>
        <v>2721</v>
      </c>
      <c r="DE6" s="166">
        <f>DC6+DD6</f>
        <v>3412</v>
      </c>
      <c r="DF6" s="167">
        <f>DB6+DE6</f>
        <v>18959</v>
      </c>
      <c r="DG6" s="216">
        <f>CG6+CN6+CU6+DB6</f>
        <v>22618</v>
      </c>
      <c r="DH6" s="215">
        <f>CJ6+CQ6+CX6+DE6</f>
        <v>4963</v>
      </c>
      <c r="DI6" s="509">
        <f>CK6+CR6+CY6+DF6</f>
        <v>27581</v>
      </c>
      <c r="DJ6" s="511">
        <f ca="1">M6+O6+Y6+AA6+AW6+AZ6</f>
        <v>71875</v>
      </c>
      <c r="DK6" s="511">
        <f ca="1">N6+P6+Z6+AB6+AX6+BA6</f>
        <v>0</v>
      </c>
      <c r="DL6" s="514">
        <f ca="1">AY6+BB6</f>
        <v>0</v>
      </c>
      <c r="DM6" s="511" t="e">
        <f ca="1">DJ6+BP6+CE6+CL6+CS6+CZ6</f>
        <v>#REF!</v>
      </c>
      <c r="DN6" s="511" t="e">
        <f ca="1">DK6+BS6+BV6+CF6+CM6+CT6+DA6+BM6</f>
        <v>#REF!</v>
      </c>
      <c r="DO6" s="514">
        <f ca="1">DL6+BY6+CB6</f>
        <v>0</v>
      </c>
    </row>
    <row r="7" spans="1:119" ht="20.25">
      <c r="A7" s="660" t="s">
        <v>864</v>
      </c>
      <c r="B7" s="664">
        <f>COUNTIFS(第3批次治理工程!$C$6:$C$9999,已核定一覽表!A7,第3批次治理工程!$K$6:$K$9999,"&gt;0")</f>
        <v>0</v>
      </c>
      <c r="C7" s="665">
        <f t="shared" ref="C7:C27" ca="1" si="1">AO7</f>
        <v>0</v>
      </c>
      <c r="D7" s="665">
        <f>SUMIF(第3批次治理工程!$C$6:$C$5555,已核定一覽表!$A7,第3批次治理工程!$CF$6:$CF$5555)</f>
        <v>0</v>
      </c>
      <c r="E7" s="666">
        <f>SUMIF(第3批次治理工程!$C$6:$C$5553,已核定一覽表!$A7,第3批次治理工程!$CG$6:$CG$5553)</f>
        <v>0</v>
      </c>
      <c r="F7" s="658">
        <f t="shared" ref="F7:F27" si="2">L7+X7+AV7</f>
        <v>4</v>
      </c>
      <c r="G7" s="219">
        <f t="shared" ref="G7:G27" ca="1" si="3">W7+AI7+BK7</f>
        <v>77811</v>
      </c>
      <c r="H7" s="219">
        <f t="shared" ref="H7:H27" ca="1" si="4">Q7+AC7+BC7</f>
        <v>77811</v>
      </c>
      <c r="I7" s="219">
        <f t="shared" ref="I7:I27" si="5">V7+AH7+BJ7</f>
        <v>0</v>
      </c>
      <c r="J7" s="219">
        <f>SUMIF(第1批次治理工程!$C$6:$C$5545,已核定一覽表!$A7,第1批次治理工程!$CF$6:$CF$5545)+SUMIF(第2批次治理工程!$C$6:$C$5550,已核定一覽表!$A7,第2批次治理工程!$CF$6:$CF$5550)+SUMIF(第4批次治理工程!$C$6:$C$5555,已核定一覽表!$A7,第4批次治理工程!$CF$6:$CF$5555)</f>
        <v>910</v>
      </c>
      <c r="K7" s="656">
        <f>SUMIF(第1批次治理工程!$C$6:$C$5545,已核定一覽表!$A7,第1批次治理工程!$CG$6:$CG$5545)+SUMIF(第2批次治理工程!$C$6:$C$5550,已核定一覽表!$A7,第2批次治理工程!$CG$6:$CG$5550)+SUMIF(第4批次治理工程!$C$6:$C$5555,已核定一覽表!$A7,第4批次治理工程!$CG$6:$CG$5555)</f>
        <v>18</v>
      </c>
      <c r="L7" s="209">
        <f>COUNTIF(第1批次治理工程!$C$6:$C$9989,已核定一覽表!A7)</f>
        <v>4</v>
      </c>
      <c r="M7" s="166">
        <f>SUMIF(第1批次治理工程!$C$6:$C$5545,已核定一覽表!$A7,第1批次治理工程!$M$6:$M$5545)+SUMIF(第1批次治理工程!$C$6:$C$5545,已核定一覽表!$A7,第1批次治理工程!$AJ$6:$AJ$5545)</f>
        <v>77811</v>
      </c>
      <c r="N7" s="166">
        <f>SUMIF(第1批次治理工程!$C$6:$C$5545,已核定一覽表!$A7,第1批次治理工程!$O$6:$O$5545)+SUMIF(第1批次治理工程!$C$6:$C$5545,已核定一覽表!$A7,第1批次治理工程!$AL$6:$AL$5545)</f>
        <v>0</v>
      </c>
      <c r="O7" s="513">
        <f>SUMIF(第1批次治理工程!$C$6:$C$5545,已核定一覽表!$A7,第1批次治理工程!$U$6:$U$5545)</f>
        <v>0</v>
      </c>
      <c r="P7" s="513">
        <f>SUMIF(第1批次治理工程!$C$6:$C$5545,已核定一覽表!$A7,第1批次治理工程!$W$6:$W$5545)</f>
        <v>0</v>
      </c>
      <c r="Q7" s="166">
        <f t="shared" ref="Q7:Q27" si="6">SUM(M7:P7)</f>
        <v>77811</v>
      </c>
      <c r="R7" s="166">
        <f>SUMIF(第1批次治理工程!$C$6:$C$5545,已核定一覽表!$A7,第1批次治理工程!$AQ$6:$AQ$5545)</f>
        <v>0</v>
      </c>
      <c r="S7" s="166">
        <f>SUMIF(第1批次治理工程!$C$6:$C$5545,已核定一覽表!$A7,第1批次治理工程!$AS$6:$AS$5545)</f>
        <v>0</v>
      </c>
      <c r="T7" s="513">
        <f>SUMIF(第1批次治理工程!$C$6:$C$5545,已核定一覽表!$A7,第1批次治理工程!$AB$6:$AB$5545)</f>
        <v>0</v>
      </c>
      <c r="U7" s="513">
        <f>SUMIF(第1批次治理工程!$C$6:$C$5545,已核定一覽表!$A7,第1批次治理工程!$AD$6:$AD$5545)</f>
        <v>0</v>
      </c>
      <c r="V7" s="166">
        <f t="shared" ref="V7:V27" si="7">SUM(R7:U7)</f>
        <v>0</v>
      </c>
      <c r="W7" s="214">
        <f t="shared" ref="W7:W27" si="8">Q7+V7</f>
        <v>77811</v>
      </c>
      <c r="X7" s="208">
        <f>COUNTIF(第2批次治理工程!$C$6:$C$9994,已核定一覽表!A7)</f>
        <v>0</v>
      </c>
      <c r="Y7" s="163">
        <f>SUMIF(第2批次治理工程!$C$6:$C$5550,已核定一覽表!$A7,第2批次治理工程!$M$6:$M$5550)+SUMIF(第2批次治理工程!$C$6:$C$5550,已核定一覽表!$A7,第2批次治理工程!$AJ$6:$AJ$5550)</f>
        <v>0</v>
      </c>
      <c r="Z7" s="166">
        <f>SUMIF(第2批次治理工程!$C$6:$C$5550,已核定一覽表!$A7,第2批次治理工程!$O$6:$O$5550)+SUMIF(第2批次治理工程!$C$6:$C$5550,已核定一覽表!$A7,第2批次治理工程!$AL$6:$AL$5550)</f>
        <v>0</v>
      </c>
      <c r="AA7" s="166">
        <f>SUMIF(第2批次治理工程!$C$6:$C$5550,已核定一覽表!$A7,第2批次治理工程!$U$6:$U$5550)</f>
        <v>0</v>
      </c>
      <c r="AB7" s="166">
        <f>SUMIF(第2批次治理工程!$C$6:$C$5550,已核定一覽表!$A7,第2批次治理工程!$W$6:$W$5550)</f>
        <v>0</v>
      </c>
      <c r="AC7" s="166">
        <f t="shared" ref="AC7:AC27" si="9">SUM(Y7:AB7)</f>
        <v>0</v>
      </c>
      <c r="AD7" s="166">
        <f>SUMIF(第2批次治理工程!$C$6:$C$5550,已核定一覽表!$A7,第2批次治理工程!$AQ$6:$AQ$5550)</f>
        <v>0</v>
      </c>
      <c r="AE7" s="166">
        <f>SUMIF(第2批次治理工程!$C$6:$C$5550,已核定一覽表!$A7,第2批次治理工程!$AS$6:$AS$5550)</f>
        <v>0</v>
      </c>
      <c r="AF7" s="166">
        <f>SUMIF(第2批次治理工程!$C$6:$C$5550,已核定一覽表!$A7,第2批次治理工程!$AB$6:$AB$5550)</f>
        <v>0</v>
      </c>
      <c r="AG7" s="166">
        <f>SUMIF(第2批次治理工程!$C$6:$C$5550,已核定一覽表!$A7,第2批次治理工程!$AD$6:$AD$5550)</f>
        <v>0</v>
      </c>
      <c r="AH7" s="166">
        <f t="shared" ref="AH7:AH27" si="10">SUM(AD7:AG7)</f>
        <v>0</v>
      </c>
      <c r="AI7" s="214">
        <f t="shared" ref="AI7:AI27" si="11">AC7+AH7</f>
        <v>0</v>
      </c>
      <c r="AJ7" s="508">
        <f>COUNTIF(第3批次治理工程!$C$6:$C$9999,已核定一覽表!A7)</f>
        <v>0</v>
      </c>
      <c r="AK7" s="212">
        <f ca="1">SUMIF(第3批次治理工程!$C$6:$C$5555,已核定一覽表!$A7,第3批次治理工程!$N$6:$N$5554)+SUMIF(第3批次治理工程!$C$6:$C$5555,已核定一覽表!$A7,第3批次治理工程!$Q$6:$Q$5554)</f>
        <v>0</v>
      </c>
      <c r="AL7" s="212">
        <f ca="1">SUMIF(第3批次治理工程!$C$6:$C$5555,已核定一覽表!$A7,第3批次治理工程!$R$6:$R$5554)+SUMIF(第3批次治理工程!$C$6:$C$5555,已核定一覽表!$A7,第3批次治理工程!$AO$6:$AO$5555)</f>
        <v>0</v>
      </c>
      <c r="AM7" s="212">
        <f>SUMIF(第3批次治理工程!$C$6:$C$5555,已核定一覽表!$A7,第3批次治理工程!$V$6:$V$5555)+SUMIF(第3批次治理工程!$C$6:$C$5555,已核定一覽表!$A7,第3批次治理工程!$Y$6:$Y$5555)</f>
        <v>0</v>
      </c>
      <c r="AN7" s="212">
        <f>SUMIF(第3批次治理工程!$C$6:$C$5555,已核定一覽表!$A7,第3批次治理工程!$Z$6:$Z$5555)</f>
        <v>0</v>
      </c>
      <c r="AO7" s="212">
        <f t="shared" ref="AO7:AO27" ca="1" si="12">SUM(AK7:AN7)</f>
        <v>0</v>
      </c>
      <c r="AP7" s="212">
        <f>SUMIF(第3批次治理工程!$C$6:$C$5555,已核定一覽表!$A7,第3批次治理工程!$AR$6:$AR$5555)+SUMIF(第3批次治理工程!$C$6:$C$5555,已核定一覽表!$A7,第3批次治理工程!$AU$6:$AU$5555)</f>
        <v>0</v>
      </c>
      <c r="AQ7" s="212">
        <f>SUMIF(第3批次治理工程!$C$6:$C$5555,已核定一覽表!$A7,第3批次治理工程!$AV$6:$AV$5555)</f>
        <v>0</v>
      </c>
      <c r="AR7" s="212">
        <f>SUMIF(第3批次治理工程!$C$6:$C$5555,已核定一覽表!$A7,第3批次治理工程!$AC$6:$AC$5555)+SUMIF(第3批次治理工程!$C$6:$C$5555,已核定一覽表!$A7,第3批次治理工程!$AF$6:$AF$5555)</f>
        <v>0</v>
      </c>
      <c r="AS7" s="212">
        <f>SUMIF(第3批次治理工程!$C$6:$C$5555,已核定一覽表!$A7,第3批次治理工程!$AG$6:$AG$5555)</f>
        <v>0</v>
      </c>
      <c r="AT7" s="212">
        <f t="shared" ref="AT7:AT27" si="13">SUM(AP7:AS7)</f>
        <v>0</v>
      </c>
      <c r="AU7" s="214">
        <f t="shared" ref="AU7:AU27" ca="1" si="14">AO7+AT7</f>
        <v>0</v>
      </c>
      <c r="AV7" s="508">
        <f>COUNTIF(第4批次治理工程!$C$6:$C$9999,已核定一覽表!A7)</f>
        <v>0</v>
      </c>
      <c r="AW7" s="506">
        <f ca="1">SUMIF(第4批次治理工程!$C$6:$C$5555,已核定一覽表!$A7,第4批次治理工程!$M$6:$M$5554)+SUMIF(第4批次治理工程!$C$6:$C$5555,已核定一覽表!$A7,第4批次治理工程!$AJ$6:$AJ$5555)</f>
        <v>0</v>
      </c>
      <c r="AX7" s="212">
        <f ca="1">SUMIF(第4批次治理工程!$C$6:$C$5555,已核定一覽表!$A7,第4批次治理工程!$P$6:$P$5554)+SUMIF(第4批次治理工程!$C$6:$C$5555,已核定一覽表!$A7,第4批次治理工程!$AM$6:$AM$5555)</f>
        <v>0</v>
      </c>
      <c r="AY7" s="212">
        <f ca="1">SUMIF(第4批次治理工程!$C$6:$C$5555,已核定一覽表!$A7,第4批次治理工程!$R$6:$R$5554)+SUMIF(第4批次治理工程!$C$6:$C$5555,已核定一覽表!$A7,第4批次治理工程!$AO$6:$AO$5555)</f>
        <v>0</v>
      </c>
      <c r="AZ7" s="212">
        <f>SUMIF(第4批次治理工程!$C$6:$C$5555,已核定一覽表!$A7,第4批次治理工程!$U$6:$U$5555)</f>
        <v>0</v>
      </c>
      <c r="BA7" s="212">
        <f>SUMIF(第4批次治理工程!$C$6:$C$5555,已核定一覽表!$A7,第4批次治理工程!$X$6:$X$5555)</f>
        <v>0</v>
      </c>
      <c r="BB7" s="212">
        <f>SUMIF(第4批次治理工程!$C$6:$C$5555,已核定一覽表!$A7,第4批次治理工程!$Z$6:$Z$5555)</f>
        <v>0</v>
      </c>
      <c r="BC7" s="212">
        <f t="shared" ref="BC7:BC27" ca="1" si="15">SUM(AW7:BB7)</f>
        <v>0</v>
      </c>
      <c r="BD7" s="212">
        <f>SUMIF(第4批次治理工程!$C$6:$C$5555,已核定一覽表!$A7,第4批次治理工程!$AQ$6:$AQ$5555)</f>
        <v>0</v>
      </c>
      <c r="BE7" s="212">
        <f>SUMIF(第4批次治理工程!$C$6:$C$5555,已核定一覽表!$A7,第4批次治理工程!$AT$6:$AT$5555)</f>
        <v>0</v>
      </c>
      <c r="BF7" s="212">
        <f>SUMIF(第4批次治理工程!$C$6:$C$5555,已核定一覽表!$A7,第4批次治理工程!$AV$6:$AV$5555)</f>
        <v>0</v>
      </c>
      <c r="BG7" s="212">
        <f>SUMIF(第4批次治理工程!$C$6:$C$5555,已核定一覽表!$A7,第4批次治理工程!$AB$6:$AB$5555)</f>
        <v>0</v>
      </c>
      <c r="BH7" s="212">
        <f>SUMIF(第4批次治理工程!$C$6:$C$5555,已核定一覽表!$A7,第4批次治理工程!$AE$6:$AE$5555)</f>
        <v>0</v>
      </c>
      <c r="BI7" s="212">
        <f>SUMIF(第4批次治理工程!$C$6:$C$5555,已核定一覽表!$A7,第4批次治理工程!$AG$6:$AG$5555)</f>
        <v>0</v>
      </c>
      <c r="BJ7" s="212">
        <f t="shared" ref="BJ7:BJ27" si="16">SUM(BD7:BI7)</f>
        <v>0</v>
      </c>
      <c r="BK7" s="214">
        <f t="shared" ref="BK7:BK27" ca="1" si="17">BC7+BJ7</f>
        <v>0</v>
      </c>
      <c r="BL7" s="508" t="e">
        <f>COUNTIF(#REF!,已核定一覽表!A7)</f>
        <v>#REF!</v>
      </c>
      <c r="BM7" s="506" t="e">
        <f>SUMIF(#REF!,已核定一覽表!A7,#REF!)</f>
        <v>#REF!</v>
      </c>
      <c r="BN7" s="212" t="e">
        <f>SUMIF(#REF!,已核定一覽表!A7,#REF!)</f>
        <v>#REF!</v>
      </c>
      <c r="BO7" s="831" t="e">
        <f t="shared" ref="BO7:BO26" si="18">BM7+BN7</f>
        <v>#REF!</v>
      </c>
      <c r="BP7" s="163" t="e">
        <f>SUMIF(#REF!,已核定一覽表!$A7,#REF!)</f>
        <v>#REF!</v>
      </c>
      <c r="BQ7" s="166" t="e">
        <f>SUMIF(#REF!,已核定一覽表!$A7,#REF!)</f>
        <v>#REF!</v>
      </c>
      <c r="BR7" s="218" t="e">
        <f t="shared" si="0"/>
        <v>#REF!</v>
      </c>
      <c r="BS7" s="163">
        <f>SUMIF('108-109生態檢核'!$B$5:$B$21,已核定一覽表!$A7,'108-109生態檢核'!$F$5:$F$21)</f>
        <v>1400</v>
      </c>
      <c r="BT7" s="166">
        <f>SUMIF('108-109生態檢核'!$B$5:$B$21,已核定一覽表!$A7,'108-109生態檢核'!$G$5:$G$21)</f>
        <v>394</v>
      </c>
      <c r="BU7" s="218">
        <f t="shared" ref="BU7:BU27" si="19">BS7+BT7</f>
        <v>1794</v>
      </c>
      <c r="BV7" s="163"/>
      <c r="BW7" s="166"/>
      <c r="BX7" s="167"/>
      <c r="BY7" s="164"/>
      <c r="BZ7" s="166"/>
      <c r="CA7" s="167"/>
      <c r="CB7" s="164"/>
      <c r="CC7" s="166"/>
      <c r="CD7" s="167"/>
      <c r="CE7" s="164">
        <f>SUMIFS(第1批次規劃檢討!$J$2:$J$5555,第1批次規劃檢討!$C$2:$C$5555,已核定一覽表!$A7,第1批次規劃檢討!$A$2:$A$5555,$CE$2)</f>
        <v>0</v>
      </c>
      <c r="CF7" s="166">
        <f>SUMIFS(第1批次規劃檢討!$K$2:$K$5555,第1批次規劃檢討!$C$2:$C$5555,已核定一覽表!$A7,第1批次規劃檢討!$A$2:$A$5555,$CE$2)+SUMIFS(第1批次規劃檢討!$L$2:$L$5555,第1批次規劃檢討!$C$2:$C$5555,已核定一覽表!$A7,第1批次規劃檢討!$A$2:$A$5555,$CE$2)</f>
        <v>0</v>
      </c>
      <c r="CG7" s="166">
        <f t="shared" ref="CG7:CG27" si="20">CE7+CF7</f>
        <v>0</v>
      </c>
      <c r="CH7" s="166">
        <f>SUMIFS(第1批次規劃檢討!$M$2:$M$5555,第1批次規劃檢討!$C$2:$C$5555,已核定一覽表!$A7,第1批次規劃檢討!$A$2:$A$5555,$CE$2)</f>
        <v>0</v>
      </c>
      <c r="CI7" s="166">
        <f>SUMIFS(第1批次規劃檢討!$N$2:$N$5555,第1批次規劃檢討!$C$2:$C$5555,已核定一覽表!$A7,第1批次規劃檢討!$A$2:$A$5555,$CE$2)+SUMIFS(第1批次規劃檢討!$O$2:$O$5555,第1批次規劃檢討!$C$2:$C$5555,已核定一覽表!$A7,第1批次規劃檢討!$A$2:$A$5555,$CE$2)</f>
        <v>0</v>
      </c>
      <c r="CJ7" s="166">
        <f t="shared" ref="CJ7:CJ27" si="21">CH7+CI7</f>
        <v>0</v>
      </c>
      <c r="CK7" s="166">
        <f t="shared" ref="CK7:CK27" si="22">CG7+CJ7</f>
        <v>0</v>
      </c>
      <c r="CL7" s="166">
        <f>SUMIFS(第1批次規劃檢討!$J$2:$J$5555,第1批次規劃檢討!$C$2:$C$5555,已核定一覽表!$A7,第1批次規劃檢討!$A$2:$A$5555,$CL$2)</f>
        <v>0</v>
      </c>
      <c r="CM7" s="166">
        <f>SUMIFS(第1批次規劃檢討!$K$2:$K$5555,第1批次規劃檢討!$C$2:$C$5555,已核定一覽表!$A7,第1批次規劃檢討!$A$2:$A$5555,$CL$2)+SUMIFS(第1批次規劃檢討!$L$2:$L$5555,第1批次規劃檢討!$C$2:$C$5555,已核定一覽表!$A7,第1批次規劃檢討!$A$2:$A$5555,$CL$2)</f>
        <v>0</v>
      </c>
      <c r="CN7" s="166">
        <f t="shared" ref="CN7:CN27" si="23">CL7+CM7</f>
        <v>0</v>
      </c>
      <c r="CO7" s="166">
        <f>SUMIFS(第1批次規劃檢討!$M$2:$M$5555,第1批次規劃檢討!$C$2:$C$5555,已核定一覽表!$A7,第1批次規劃檢討!$A$2:$A$5555,$CL$2)</f>
        <v>0</v>
      </c>
      <c r="CP7" s="166">
        <f>SUMIFS(第1批次規劃檢討!$N$2:$N$5555,第1批次規劃檢討!$C$2:$C$5555,已核定一覽表!$A7,第1批次規劃檢討!$A$2:$A$5555,$CL$2)+SUMIFS(第1批次規劃檢討!$O$2:$O$5555,第1批次規劃檢討!$C$2:$C$5555,已核定一覽表!$A7,第1批次規劃檢討!$A$2:$A$5555,$CL$2)</f>
        <v>0</v>
      </c>
      <c r="CQ7" s="166">
        <f t="shared" ref="CQ7:CQ27" si="24">CO7+CP7</f>
        <v>0</v>
      </c>
      <c r="CR7" s="166">
        <f t="shared" ref="CR7:CR27" si="25">CN7+CQ7</f>
        <v>0</v>
      </c>
      <c r="CS7" s="166">
        <f>SUMIFS(第1批次規劃檢討!$J$2:$J$5555,第1批次規劃檢討!$C$2:$C$5555,已核定一覽表!$A7,第1批次規劃檢討!$A$2:$A$5555,$CS$2)</f>
        <v>0</v>
      </c>
      <c r="CT7" s="166">
        <f>SUMIFS(第1批次規劃檢討!$K$2:$K$5555,第1批次規劃檢討!$C$2:$C$5555,已核定一覽表!$A7,第1批次規劃檢討!$A$2:$A$5555,$CS$2)+SUMIFS(第1批次規劃檢討!$L$2:$L$5555,第1批次規劃檢討!$C$2:$C$5555,已核定一覽表!$A7,第1批次規劃檢討!$A$2:$A$5555,$CS$2)</f>
        <v>0</v>
      </c>
      <c r="CU7" s="166">
        <f t="shared" ref="CU7:CU27" si="26">CS7+CT7</f>
        <v>0</v>
      </c>
      <c r="CV7" s="166">
        <f>SUMIFS(第1批次規劃檢討!$M$2:$M$5555,第1批次規劃檢討!$C$2:$C$5555,已核定一覽表!$A7,第1批次規劃檢討!$A$2:$A$5555,$CS$2)</f>
        <v>0</v>
      </c>
      <c r="CW7" s="166">
        <f>SUMIFS(第1批次規劃檢討!$N$2:$N$5555,第1批次規劃檢討!$C$2:$C$5555,已核定一覽表!$A7,第1批次規劃檢討!$A$2:$A$5555,$CS$2)+SUMIFS(第1批次規劃檢討!$O$2:$O$5555,第1批次規劃檢討!$C$2:$C$5555,已核定一覽表!$A7,第1批次規劃檢討!$A$2:$A$5555,$CS$2)</f>
        <v>0</v>
      </c>
      <c r="CX7" s="166">
        <f t="shared" ref="CX7:CX27" si="27">CV7+CW7</f>
        <v>0</v>
      </c>
      <c r="CY7" s="166">
        <f t="shared" ref="CY7:CY27" si="28">CU7+CX7</f>
        <v>0</v>
      </c>
      <c r="CZ7" s="166">
        <f>SUMIFS(第1批次規劃檢討!$J$2:$J$5555,第1批次規劃檢討!$C$2:$C$5555,已核定一覽表!$A7,第1批次規劃檢討!$A$2:$A$5555,$CZ$2)</f>
        <v>0</v>
      </c>
      <c r="DA7" s="166">
        <f>SUMIFS(第1批次規劃檢討!$K$2:$K$5555,第1批次規劃檢討!$C$2:$C$5555,已核定一覽表!$A7,第1批次規劃檢討!$A$2:$A$5555,$CZ$2)+SUMIFS(第1批次規劃檢討!$L$2:$L$5555,第1批次規劃檢討!$C$2:$C$5555,已核定一覽表!$A7,第1批次規劃檢討!$A$2:$A$5555,$CZ$2)</f>
        <v>0</v>
      </c>
      <c r="DB7" s="166">
        <f t="shared" ref="DB7:DB27" si="29">CZ7+DA7</f>
        <v>0</v>
      </c>
      <c r="DC7" s="166">
        <f>SUMIFS(第1批次規劃檢討!$M$2:$M$5555,第1批次規劃檢討!$C$2:$C$5555,已核定一覽表!$A7,第1批次規劃檢討!$A$2:$A$5555,$CZ$2)</f>
        <v>0</v>
      </c>
      <c r="DD7" s="166">
        <f>SUMIFS(第1批次規劃檢討!$N$2:$N$5555,第1批次規劃檢討!$C$2:$C$5555,已核定一覽表!$A7,第1批次規劃檢討!$A$2:$A$5555,$CZ$2)+SUMIFS(第1批次規劃檢討!$O$2:$O$5555,第1批次規劃檢討!$C$2:$C$5555,已核定一覽表!$A7,第1批次規劃檢討!$A$2:$A$5555,$CZ$2)</f>
        <v>0</v>
      </c>
      <c r="DE7" s="166">
        <f t="shared" ref="DE7:DE27" si="30">DC7+DD7</f>
        <v>0</v>
      </c>
      <c r="DF7" s="167">
        <f t="shared" ref="DF7:DF27" si="31">DB7+DE7</f>
        <v>0</v>
      </c>
      <c r="DG7" s="216">
        <f t="shared" ref="DG7:DG27" si="32">CG7+CN7+CU7+DB7</f>
        <v>0</v>
      </c>
      <c r="DH7" s="215">
        <f t="shared" ref="DH7:DH27" si="33">CJ7+CQ7+CX7+DE7</f>
        <v>0</v>
      </c>
      <c r="DI7" s="509">
        <f t="shared" ref="DI7:DI27" si="34">CK7+CR7+CY7+DF7</f>
        <v>0</v>
      </c>
      <c r="DJ7" s="511">
        <f t="shared" ref="DJ7:DJ27" ca="1" si="35">M7+O7+Y7+AA7+AW7+AZ7</f>
        <v>77811</v>
      </c>
      <c r="DK7" s="511">
        <f t="shared" ref="DK7:DK27" ca="1" si="36">N7+P7+Z7+AB7+AX7+BA7</f>
        <v>0</v>
      </c>
      <c r="DL7" s="514">
        <f t="shared" ref="DL7:DL27" ca="1" si="37">AY7+BB7</f>
        <v>0</v>
      </c>
      <c r="DM7" s="511" t="e">
        <f ca="1">DJ7+BP7+CE7+CL7+CS7+CZ7</f>
        <v>#REF!</v>
      </c>
      <c r="DN7" s="511" t="e">
        <f t="shared" ref="DN7:DN27" ca="1" si="38">DK7+BS7+BV7+CF7+CM7+CT7+DA7+BM7</f>
        <v>#REF!</v>
      </c>
      <c r="DO7" s="514">
        <f t="shared" ref="DO7:DO27" ca="1" si="39">DL7+BY7+CB7</f>
        <v>0</v>
      </c>
    </row>
    <row r="8" spans="1:119" ht="20.25">
      <c r="A8" s="661" t="s">
        <v>1041</v>
      </c>
      <c r="B8" s="664">
        <f>COUNTIFS(第3批次治理工程!$C$6:$C$9999,已核定一覽表!A8,第3批次治理工程!$K$6:$K$9999,"&gt;0")</f>
        <v>0</v>
      </c>
      <c r="C8" s="665">
        <f t="shared" ca="1" si="1"/>
        <v>0</v>
      </c>
      <c r="D8" s="665">
        <f>SUMIF(第3批次治理工程!$C$6:$C$5555,已核定一覽表!$A8,第3批次治理工程!$CF$6:$CF$5555)</f>
        <v>0</v>
      </c>
      <c r="E8" s="666">
        <f>SUMIF(第3批次治理工程!$C$6:$C$5553,已核定一覽表!$A8,第3批次治理工程!$CG$6:$CG$5553)</f>
        <v>0</v>
      </c>
      <c r="F8" s="658">
        <f t="shared" si="2"/>
        <v>0</v>
      </c>
      <c r="G8" s="219">
        <f t="shared" ca="1" si="3"/>
        <v>0</v>
      </c>
      <c r="H8" s="219">
        <f t="shared" ca="1" si="4"/>
        <v>0</v>
      </c>
      <c r="I8" s="219">
        <f t="shared" si="5"/>
        <v>0</v>
      </c>
      <c r="J8" s="219">
        <f>SUMIF(第1批次治理工程!$C$6:$C$5545,已核定一覽表!$A8,第1批次治理工程!$CF$6:$CF$5545)+SUMIF(第2批次治理工程!$C$6:$C$5550,已核定一覽表!$A8,第2批次治理工程!$CF$6:$CF$5550)+SUMIF(第4批次治理工程!$C$6:$C$5555,已核定一覽表!$A8,第4批次治理工程!$CF$6:$CF$5555)</f>
        <v>0</v>
      </c>
      <c r="K8" s="656">
        <f>SUMIF(第1批次治理工程!$C$6:$C$5545,已核定一覽表!$A8,第1批次治理工程!$CG$6:$CG$5545)+SUMIF(第2批次治理工程!$C$6:$C$5550,已核定一覽表!$A8,第2批次治理工程!$CG$6:$CG$5550)+SUMIF(第4批次治理工程!$C$6:$C$5555,已核定一覽表!$A8,第4批次治理工程!$CG$6:$CG$5555)</f>
        <v>0</v>
      </c>
      <c r="L8" s="209">
        <f>COUNTIF(第1批次治理工程!$C$6:$C$9989,已核定一覽表!A8)</f>
        <v>0</v>
      </c>
      <c r="M8" s="166">
        <f>SUMIF(第1批次治理工程!$C$6:$C$5545,已核定一覽表!$A8,第1批次治理工程!$M$6:$M$5545)+SUMIF(第1批次治理工程!$C$6:$C$5545,已核定一覽表!$A8,第1批次治理工程!$AJ$6:$AJ$5545)</f>
        <v>0</v>
      </c>
      <c r="N8" s="166">
        <f>SUMIF(第1批次治理工程!$C$6:$C$5545,已核定一覽表!$A8,第1批次治理工程!$O$6:$O$5545)+SUMIF(第1批次治理工程!$C$6:$C$5545,已核定一覽表!$A8,第1批次治理工程!$AL$6:$AL$5545)</f>
        <v>0</v>
      </c>
      <c r="O8" s="513">
        <f>SUMIF(第1批次治理工程!$C$6:$C$5545,已核定一覽表!$A8,第1批次治理工程!$U$6:$U$5545)</f>
        <v>0</v>
      </c>
      <c r="P8" s="513">
        <f>SUMIF(第1批次治理工程!$C$6:$C$5545,已核定一覽表!$A8,第1批次治理工程!$W$6:$W$5545)</f>
        <v>0</v>
      </c>
      <c r="Q8" s="166">
        <f t="shared" si="6"/>
        <v>0</v>
      </c>
      <c r="R8" s="166">
        <f>SUMIF(第1批次治理工程!$C$6:$C$5545,已核定一覽表!$A8,第1批次治理工程!$AQ$6:$AQ$5545)</f>
        <v>0</v>
      </c>
      <c r="S8" s="166">
        <f>SUMIF(第1批次治理工程!$C$6:$C$5545,已核定一覽表!$A8,第1批次治理工程!$AS$6:$AS$5545)</f>
        <v>0</v>
      </c>
      <c r="T8" s="513">
        <f>SUMIF(第1批次治理工程!$C$6:$C$5545,已核定一覽表!$A8,第1批次治理工程!$AB$6:$AB$5545)</f>
        <v>0</v>
      </c>
      <c r="U8" s="513">
        <f>SUMIF(第1批次治理工程!$C$6:$C$5545,已核定一覽表!$A8,第1批次治理工程!$AD$6:$AD$5545)</f>
        <v>0</v>
      </c>
      <c r="V8" s="166">
        <f t="shared" si="7"/>
        <v>0</v>
      </c>
      <c r="W8" s="214">
        <f t="shared" si="8"/>
        <v>0</v>
      </c>
      <c r="X8" s="208">
        <f>COUNTIF(第2批次治理工程!$C$6:$C$9994,已核定一覽表!A8)</f>
        <v>0</v>
      </c>
      <c r="Y8" s="163">
        <f>SUMIF(第2批次治理工程!$C$6:$C$5550,已核定一覽表!$A8,第2批次治理工程!$M$6:$M$5550)+SUMIF(第2批次治理工程!$C$6:$C$5550,已核定一覽表!$A8,第2批次治理工程!$AJ$6:$AJ$5550)</f>
        <v>0</v>
      </c>
      <c r="Z8" s="166">
        <f>SUMIF(第2批次治理工程!$C$6:$C$5550,已核定一覽表!$A8,第2批次治理工程!$O$6:$O$5550)+SUMIF(第2批次治理工程!$C$6:$C$5550,已核定一覽表!$A8,第2批次治理工程!$AL$6:$AL$5550)</f>
        <v>0</v>
      </c>
      <c r="AA8" s="166">
        <f>SUMIF(第2批次治理工程!$C$6:$C$5550,已核定一覽表!$A8,第2批次治理工程!$U$6:$U$5550)</f>
        <v>0</v>
      </c>
      <c r="AB8" s="166">
        <f>SUMIF(第2批次治理工程!$C$6:$C$5550,已核定一覽表!$A8,第2批次治理工程!$W$6:$W$5550)</f>
        <v>0</v>
      </c>
      <c r="AC8" s="166">
        <f t="shared" si="9"/>
        <v>0</v>
      </c>
      <c r="AD8" s="166">
        <f>SUMIF(第2批次治理工程!$C$6:$C$5550,已核定一覽表!$A8,第2批次治理工程!$AQ$6:$AQ$5550)</f>
        <v>0</v>
      </c>
      <c r="AE8" s="166">
        <f>SUMIF(第2批次治理工程!$C$6:$C$5550,已核定一覽表!$A8,第2批次治理工程!$AS$6:$AS$5550)</f>
        <v>0</v>
      </c>
      <c r="AF8" s="166">
        <f>SUMIF(第2批次治理工程!$C$6:$C$5550,已核定一覽表!$A8,第2批次治理工程!$AB$6:$AB$5550)</f>
        <v>0</v>
      </c>
      <c r="AG8" s="166">
        <f>SUMIF(第2批次治理工程!$C$6:$C$5550,已核定一覽表!$A8,第2批次治理工程!$AD$6:$AD$5550)</f>
        <v>0</v>
      </c>
      <c r="AH8" s="166">
        <f t="shared" si="10"/>
        <v>0</v>
      </c>
      <c r="AI8" s="214">
        <f t="shared" si="11"/>
        <v>0</v>
      </c>
      <c r="AJ8" s="508">
        <f>COUNTIF(第3批次治理工程!$C$6:$C$9999,已核定一覽表!A8)</f>
        <v>0</v>
      </c>
      <c r="AK8" s="212">
        <f ca="1">SUMIF(第3批次治理工程!$C$6:$C$5555,已核定一覽表!$A8,第3批次治理工程!$N$6:$N$5554)+SUMIF(第3批次治理工程!$C$6:$C$5555,已核定一覽表!$A8,第3批次治理工程!$Q$6:$Q$5554)</f>
        <v>0</v>
      </c>
      <c r="AL8" s="212">
        <f ca="1">SUMIF(第3批次治理工程!$C$6:$C$5555,已核定一覽表!$A8,第3批次治理工程!$R$6:$R$5554)+SUMIF(第3批次治理工程!$C$6:$C$5555,已核定一覽表!$A8,第3批次治理工程!$AO$6:$AO$5555)</f>
        <v>0</v>
      </c>
      <c r="AM8" s="212">
        <f>SUMIF(第3批次治理工程!$C$6:$C$5555,已核定一覽表!$A8,第3批次治理工程!$V$6:$V$5555)+SUMIF(第3批次治理工程!$C$6:$C$5555,已核定一覽表!$A8,第3批次治理工程!$Y$6:$Y$5555)</f>
        <v>0</v>
      </c>
      <c r="AN8" s="212">
        <f>SUMIF(第3批次治理工程!$C$6:$C$5555,已核定一覽表!$A8,第3批次治理工程!$Z$6:$Z$5555)</f>
        <v>0</v>
      </c>
      <c r="AO8" s="212">
        <f t="shared" ca="1" si="12"/>
        <v>0</v>
      </c>
      <c r="AP8" s="212">
        <f>SUMIF(第3批次治理工程!$C$6:$C$5555,已核定一覽表!$A8,第3批次治理工程!$AR$6:$AR$5555)+SUMIF(第3批次治理工程!$C$6:$C$5555,已核定一覽表!$A8,第3批次治理工程!$AU$6:$AU$5555)</f>
        <v>0</v>
      </c>
      <c r="AQ8" s="212">
        <f>SUMIF(第3批次治理工程!$C$6:$C$5555,已核定一覽表!$A8,第3批次治理工程!$AV$6:$AV$5555)</f>
        <v>0</v>
      </c>
      <c r="AR8" s="212">
        <f>SUMIF(第3批次治理工程!$C$6:$C$5555,已核定一覽表!$A8,第3批次治理工程!$AC$6:$AC$5555)+SUMIF(第3批次治理工程!$C$6:$C$5555,已核定一覽表!$A8,第3批次治理工程!$AF$6:$AF$5555)</f>
        <v>0</v>
      </c>
      <c r="AS8" s="212">
        <f>SUMIF(第3批次治理工程!$C$6:$C$5555,已核定一覽表!$A8,第3批次治理工程!$AG$6:$AG$5555)</f>
        <v>0</v>
      </c>
      <c r="AT8" s="212">
        <f t="shared" si="13"/>
        <v>0</v>
      </c>
      <c r="AU8" s="214">
        <f t="shared" ca="1" si="14"/>
        <v>0</v>
      </c>
      <c r="AV8" s="508">
        <f>COUNTIF(第4批次治理工程!$C$6:$C$9999,已核定一覽表!A8)</f>
        <v>0</v>
      </c>
      <c r="AW8" s="506">
        <f ca="1">SUMIF(第4批次治理工程!$C$6:$C$5555,已核定一覽表!$A8,第4批次治理工程!$M$6:$M$5554)+SUMIF(第4批次治理工程!$C$6:$C$5555,已核定一覽表!$A8,第4批次治理工程!$AJ$6:$AJ$5555)</f>
        <v>0</v>
      </c>
      <c r="AX8" s="212">
        <f ca="1">SUMIF(第4批次治理工程!$C$6:$C$5555,已核定一覽表!$A8,第4批次治理工程!$P$6:$P$5554)+SUMIF(第4批次治理工程!$C$6:$C$5555,已核定一覽表!$A8,第4批次治理工程!$AM$6:$AM$5555)</f>
        <v>0</v>
      </c>
      <c r="AY8" s="212">
        <f ca="1">SUMIF(第4批次治理工程!$C$6:$C$5555,已核定一覽表!$A8,第4批次治理工程!$R$6:$R$5554)+SUMIF(第4批次治理工程!$C$6:$C$5555,已核定一覽表!$A8,第4批次治理工程!$AO$6:$AO$5555)</f>
        <v>0</v>
      </c>
      <c r="AZ8" s="212">
        <f>SUMIF(第4批次治理工程!$C$6:$C$5555,已核定一覽表!$A8,第4批次治理工程!$U$6:$U$5555)</f>
        <v>0</v>
      </c>
      <c r="BA8" s="212">
        <f>SUMIF(第4批次治理工程!$C$6:$C$5555,已核定一覽表!$A8,第4批次治理工程!$X$6:$X$5555)</f>
        <v>0</v>
      </c>
      <c r="BB8" s="212">
        <f>SUMIF(第4批次治理工程!$C$6:$C$5555,已核定一覽表!$A8,第4批次治理工程!$Z$6:$Z$5555)</f>
        <v>0</v>
      </c>
      <c r="BC8" s="212">
        <f t="shared" ca="1" si="15"/>
        <v>0</v>
      </c>
      <c r="BD8" s="212">
        <f>SUMIF(第4批次治理工程!$C$6:$C$5555,已核定一覽表!$A8,第4批次治理工程!$AQ$6:$AQ$5555)</f>
        <v>0</v>
      </c>
      <c r="BE8" s="212">
        <f>SUMIF(第4批次治理工程!$C$6:$C$5555,已核定一覽表!$A8,第4批次治理工程!$AQ$6:$AQ$5555)+SUMIF(第4批次治理工程!$C$6:$C$5555,已核定一覽表!$A8,第4批次治理工程!$AT$6:$AT$5555)</f>
        <v>0</v>
      </c>
      <c r="BF8" s="212">
        <f>SUMIF(第4批次治理工程!$C$6:$C$5555,已核定一覽表!$A8,第4批次治理工程!$AV$6:$AV$5555)</f>
        <v>0</v>
      </c>
      <c r="BG8" s="212">
        <f>SUMIF(第4批次治理工程!$C$6:$C$5555,已核定一覽表!$A8,第4批次治理工程!$AB$6:$AB$5555)</f>
        <v>0</v>
      </c>
      <c r="BH8" s="212">
        <f>SUMIF(第4批次治理工程!$C$6:$C$5555,已核定一覽表!$A8,第4批次治理工程!$AE$6:$AE$5555)</f>
        <v>0</v>
      </c>
      <c r="BI8" s="212">
        <f>SUMIF(第4批次治理工程!$C$6:$C$5555,已核定一覽表!$A8,第4批次治理工程!$AG$6:$AG$5555)</f>
        <v>0</v>
      </c>
      <c r="BJ8" s="212">
        <f t="shared" si="16"/>
        <v>0</v>
      </c>
      <c r="BK8" s="214">
        <f t="shared" ca="1" si="17"/>
        <v>0</v>
      </c>
      <c r="BL8" s="508" t="e">
        <f>COUNTIF(#REF!,已核定一覽表!A8)</f>
        <v>#REF!</v>
      </c>
      <c r="BM8" s="506" t="e">
        <f>SUMIF(#REF!,已核定一覽表!A8,#REF!)</f>
        <v>#REF!</v>
      </c>
      <c r="BN8" s="212" t="e">
        <f>SUMIF(#REF!,已核定一覽表!A8,#REF!)</f>
        <v>#REF!</v>
      </c>
      <c r="BO8" s="831" t="e">
        <f t="shared" si="18"/>
        <v>#REF!</v>
      </c>
      <c r="BP8" s="163" t="e">
        <f>SUMIF(#REF!,已核定一覽表!$A8,#REF!)</f>
        <v>#REF!</v>
      </c>
      <c r="BQ8" s="166" t="e">
        <f>SUMIF(#REF!,已核定一覽表!$A8,#REF!)</f>
        <v>#REF!</v>
      </c>
      <c r="BR8" s="218" t="e">
        <f t="shared" si="0"/>
        <v>#REF!</v>
      </c>
      <c r="BS8" s="163">
        <f>SUMIF('108-109生態檢核'!$B$5:$B$21,已核定一覽表!$A8,'108-109生態檢核'!$F$5:$F$21)</f>
        <v>0</v>
      </c>
      <c r="BT8" s="166">
        <f>SUMIF('108-109生態檢核'!$B$5:$B$21,已核定一覽表!$A8,'108-109生態檢核'!$G$5:$G$21)</f>
        <v>0</v>
      </c>
      <c r="BU8" s="218">
        <f t="shared" si="19"/>
        <v>0</v>
      </c>
      <c r="BV8" s="163"/>
      <c r="BW8" s="166"/>
      <c r="BX8" s="167"/>
      <c r="BY8" s="164"/>
      <c r="BZ8" s="166"/>
      <c r="CA8" s="167"/>
      <c r="CB8" s="164"/>
      <c r="CC8" s="166"/>
      <c r="CD8" s="167"/>
      <c r="CE8" s="164">
        <f>SUMIFS(第1批次規劃檢討!$J$2:$J$5555,第1批次規劃檢討!$C$2:$C$5555,已核定一覽表!$A8,第1批次規劃檢討!$A$2:$A$5555,$CE$2)</f>
        <v>0</v>
      </c>
      <c r="CF8" s="166">
        <f>SUMIFS(第1批次規劃檢討!$K$2:$K$5555,第1批次規劃檢討!$C$2:$C$5555,已核定一覽表!$A8,第1批次規劃檢討!$A$2:$A$5555,$CE$2)+SUMIFS(第1批次規劃檢討!$L$2:$L$5555,第1批次規劃檢討!$C$2:$C$5555,已核定一覽表!$A8,第1批次規劃檢討!$A$2:$A$5555,$CE$2)</f>
        <v>0</v>
      </c>
      <c r="CG8" s="166">
        <f t="shared" si="20"/>
        <v>0</v>
      </c>
      <c r="CH8" s="166">
        <f>SUMIFS(第1批次規劃檢討!$M$2:$M$5555,第1批次規劃檢討!$C$2:$C$5555,已核定一覽表!$A8,第1批次規劃檢討!$A$2:$A$5555,$CE$2)</f>
        <v>0</v>
      </c>
      <c r="CI8" s="166">
        <f>SUMIFS(第1批次規劃檢討!$N$2:$N$5555,第1批次規劃檢討!$C$2:$C$5555,已核定一覽表!$A8,第1批次規劃檢討!$A$2:$A$5555,$CE$2)+SUMIFS(第1批次規劃檢討!$O$2:$O$5555,第1批次規劃檢討!$C$2:$C$5555,已核定一覽表!$A8,第1批次規劃檢討!$A$2:$A$5555,$CE$2)</f>
        <v>0</v>
      </c>
      <c r="CJ8" s="166">
        <f t="shared" si="21"/>
        <v>0</v>
      </c>
      <c r="CK8" s="166">
        <f t="shared" si="22"/>
        <v>0</v>
      </c>
      <c r="CL8" s="166">
        <f>SUMIFS(第1批次規劃檢討!$J$2:$J$5555,第1批次規劃檢討!$C$2:$C$5555,已核定一覽表!$A8,第1批次規劃檢討!$A$2:$A$5555,$CL$2)</f>
        <v>0</v>
      </c>
      <c r="CM8" s="166">
        <f>SUMIFS(第1批次規劃檢討!$K$2:$K$5555,第1批次規劃檢討!$C$2:$C$5555,已核定一覽表!$A8,第1批次規劃檢討!$A$2:$A$5555,$CL$2)+SUMIFS(第1批次規劃檢討!$L$2:$L$5555,第1批次規劃檢討!$C$2:$C$5555,已核定一覽表!$A8,第1批次規劃檢討!$A$2:$A$5555,$CL$2)</f>
        <v>0</v>
      </c>
      <c r="CN8" s="166">
        <f t="shared" si="23"/>
        <v>0</v>
      </c>
      <c r="CO8" s="166">
        <f>SUMIFS(第1批次規劃檢討!$M$2:$M$5555,第1批次規劃檢討!$C$2:$C$5555,已核定一覽表!$A8,第1批次規劃檢討!$A$2:$A$5555,$CL$2)</f>
        <v>0</v>
      </c>
      <c r="CP8" s="166">
        <f>SUMIFS(第1批次規劃檢討!$N$2:$N$5555,第1批次規劃檢討!$C$2:$C$5555,已核定一覽表!$A8,第1批次規劃檢討!$A$2:$A$5555,$CL$2)+SUMIFS(第1批次規劃檢討!$O$2:$O$5555,第1批次規劃檢討!$C$2:$C$5555,已核定一覽表!$A8,第1批次規劃檢討!$A$2:$A$5555,$CL$2)</f>
        <v>0</v>
      </c>
      <c r="CQ8" s="166">
        <f t="shared" si="24"/>
        <v>0</v>
      </c>
      <c r="CR8" s="166">
        <f t="shared" si="25"/>
        <v>0</v>
      </c>
      <c r="CS8" s="166">
        <f>SUMIFS(第1批次規劃檢討!$J$2:$J$5555,第1批次規劃檢討!$C$2:$C$5555,已核定一覽表!$A8,第1批次規劃檢討!$A$2:$A$5555,$CS$2)</f>
        <v>0</v>
      </c>
      <c r="CT8" s="166">
        <f>SUMIFS(第1批次規劃檢討!$K$2:$K$5555,第1批次規劃檢討!$C$2:$C$5555,已核定一覽表!$A8,第1批次規劃檢討!$A$2:$A$5555,$CS$2)+SUMIFS(第1批次規劃檢討!$L$2:$L$5555,第1批次規劃檢討!$C$2:$C$5555,已核定一覽表!$A8,第1批次規劃檢討!$A$2:$A$5555,$CS$2)</f>
        <v>0</v>
      </c>
      <c r="CU8" s="166">
        <f t="shared" si="26"/>
        <v>0</v>
      </c>
      <c r="CV8" s="166">
        <f>SUMIFS(第1批次規劃檢討!$M$2:$M$5555,第1批次規劃檢討!$C$2:$C$5555,已核定一覽表!$A8,第1批次規劃檢討!$A$2:$A$5555,$CS$2)</f>
        <v>0</v>
      </c>
      <c r="CW8" s="166">
        <f>SUMIFS(第1批次規劃檢討!$N$2:$N$5555,第1批次規劃檢討!$C$2:$C$5555,已核定一覽表!$A8,第1批次規劃檢討!$A$2:$A$5555,$CS$2)+SUMIFS(第1批次規劃檢討!$O$2:$O$5555,第1批次規劃檢討!$C$2:$C$5555,已核定一覽表!$A8,第1批次規劃檢討!$A$2:$A$5555,$CS$2)</f>
        <v>0</v>
      </c>
      <c r="CX8" s="166">
        <f t="shared" si="27"/>
        <v>0</v>
      </c>
      <c r="CY8" s="166">
        <f t="shared" si="28"/>
        <v>0</v>
      </c>
      <c r="CZ8" s="166">
        <f>SUMIFS(第1批次規劃檢討!$J$2:$J$5555,第1批次規劃檢討!$C$2:$C$5555,已核定一覽表!$A8,第1批次規劃檢討!$A$2:$A$5555,$CZ$2)</f>
        <v>0</v>
      </c>
      <c r="DA8" s="166">
        <f>SUMIFS(第1批次規劃檢討!$K$2:$K$5555,第1批次規劃檢討!$C$2:$C$5555,已核定一覽表!$A8,第1批次規劃檢討!$A$2:$A$5555,$CZ$2)+SUMIFS(第1批次規劃檢討!$L$2:$L$5555,第1批次規劃檢討!$C$2:$C$5555,已核定一覽表!$A8,第1批次規劃檢討!$A$2:$A$5555,$CZ$2)</f>
        <v>0</v>
      </c>
      <c r="DB8" s="166">
        <f t="shared" si="29"/>
        <v>0</v>
      </c>
      <c r="DC8" s="166">
        <f>SUMIFS(第1批次規劃檢討!$M$2:$M$5555,第1批次規劃檢討!$C$2:$C$5555,已核定一覽表!$A8,第1批次規劃檢討!$A$2:$A$5555,$CZ$2)</f>
        <v>0</v>
      </c>
      <c r="DD8" s="166">
        <f>SUMIFS(第1批次規劃檢討!$N$2:$N$5555,第1批次規劃檢討!$C$2:$C$5555,已核定一覽表!$A8,第1批次規劃檢討!$A$2:$A$5555,$CZ$2)+SUMIFS(第1批次規劃檢討!$O$2:$O$5555,第1批次規劃檢討!$C$2:$C$5555,已核定一覽表!$A8,第1批次規劃檢討!$A$2:$A$5555,$CZ$2)</f>
        <v>0</v>
      </c>
      <c r="DE8" s="166">
        <f t="shared" si="30"/>
        <v>0</v>
      </c>
      <c r="DF8" s="167">
        <f t="shared" si="31"/>
        <v>0</v>
      </c>
      <c r="DG8" s="216">
        <f t="shared" si="32"/>
        <v>0</v>
      </c>
      <c r="DH8" s="215">
        <f t="shared" si="33"/>
        <v>0</v>
      </c>
      <c r="DI8" s="509">
        <f t="shared" si="34"/>
        <v>0</v>
      </c>
      <c r="DJ8" s="511">
        <f t="shared" ca="1" si="35"/>
        <v>0</v>
      </c>
      <c r="DK8" s="511">
        <f t="shared" ca="1" si="36"/>
        <v>0</v>
      </c>
      <c r="DL8" s="514">
        <f t="shared" ca="1" si="37"/>
        <v>0</v>
      </c>
      <c r="DM8" s="511" t="e">
        <f t="shared" ref="DM8:DM27" ca="1" si="40">DJ8+BP8+CE8+CL8+CS8+CZ8</f>
        <v>#REF!</v>
      </c>
      <c r="DN8" s="511" t="e">
        <f t="shared" ca="1" si="38"/>
        <v>#REF!</v>
      </c>
      <c r="DO8" s="514">
        <f t="shared" ca="1" si="39"/>
        <v>0</v>
      </c>
    </row>
    <row r="9" spans="1:119" ht="20.25">
      <c r="A9" s="660" t="s">
        <v>1042</v>
      </c>
      <c r="B9" s="664">
        <f>COUNTIFS(第3批次治理工程!$C$6:$C$9999,已核定一覽表!A9,第3批次治理工程!$K$6:$K$9999,"&gt;0")</f>
        <v>0</v>
      </c>
      <c r="C9" s="665">
        <f t="shared" ca="1" si="1"/>
        <v>0</v>
      </c>
      <c r="D9" s="665">
        <f>SUMIF(第3批次治理工程!$C$6:$C$5555,已核定一覽表!$A9,第3批次治理工程!$CF$6:$CF$5555)</f>
        <v>0</v>
      </c>
      <c r="E9" s="666">
        <f>SUMIF(第3批次治理工程!$C$6:$C$5553,已核定一覽表!$A9,第3批次治理工程!$CG$6:$CG$5553)</f>
        <v>0</v>
      </c>
      <c r="F9" s="658">
        <f t="shared" si="2"/>
        <v>0</v>
      </c>
      <c r="G9" s="219">
        <f t="shared" ca="1" si="3"/>
        <v>0</v>
      </c>
      <c r="H9" s="219">
        <f t="shared" ca="1" si="4"/>
        <v>0</v>
      </c>
      <c r="I9" s="219">
        <f t="shared" si="5"/>
        <v>0</v>
      </c>
      <c r="J9" s="219">
        <f>SUMIF(第1批次治理工程!$C$6:$C$5545,已核定一覽表!$A9,第1批次治理工程!$CF$6:$CF$5545)+SUMIF(第2批次治理工程!$C$6:$C$5550,已核定一覽表!$A9,第2批次治理工程!$CF$6:$CF$5550)+SUMIF(第4批次治理工程!$C$6:$C$5555,已核定一覽表!$A9,第4批次治理工程!$CF$6:$CF$5555)</f>
        <v>0</v>
      </c>
      <c r="K9" s="656">
        <f>SUMIF(第1批次治理工程!$C$6:$C$5545,已核定一覽表!$A9,第1批次治理工程!$CG$6:$CG$5545)+SUMIF(第2批次治理工程!$C$6:$C$5550,已核定一覽表!$A9,第2批次治理工程!$CG$6:$CG$5550)+SUMIF(第4批次治理工程!$C$6:$C$5555,已核定一覽表!$A9,第4批次治理工程!$CG$6:$CG$5555)</f>
        <v>0</v>
      </c>
      <c r="L9" s="209">
        <f>COUNTIF(第1批次治理工程!$C$6:$C$9989,已核定一覽表!A9)</f>
        <v>0</v>
      </c>
      <c r="M9" s="166">
        <f>SUMIF(第1批次治理工程!$C$6:$C$5545,已核定一覽表!$A9,第1批次治理工程!$M$6:$M$5545)+SUMIF(第1批次治理工程!$C$6:$C$5545,已核定一覽表!$A9,第1批次治理工程!$AJ$6:$AJ$5545)</f>
        <v>0</v>
      </c>
      <c r="N9" s="166">
        <f>SUMIF(第1批次治理工程!$C$6:$C$5545,已核定一覽表!$A9,第1批次治理工程!$O$6:$O$5545)+SUMIF(第1批次治理工程!$C$6:$C$5545,已核定一覽表!$A9,第1批次治理工程!$AL$6:$AL$5545)</f>
        <v>0</v>
      </c>
      <c r="O9" s="513">
        <f>SUMIF(第1批次治理工程!$C$6:$C$5545,已核定一覽表!$A9,第1批次治理工程!$U$6:$U$5545)</f>
        <v>0</v>
      </c>
      <c r="P9" s="513">
        <f>SUMIF(第1批次治理工程!$C$6:$C$5545,已核定一覽表!$A9,第1批次治理工程!$W$6:$W$5545)</f>
        <v>0</v>
      </c>
      <c r="Q9" s="166">
        <f t="shared" si="6"/>
        <v>0</v>
      </c>
      <c r="R9" s="166">
        <f>SUMIF(第1批次治理工程!$C$6:$C$5545,已核定一覽表!$A9,第1批次治理工程!$AQ$6:$AQ$5545)</f>
        <v>0</v>
      </c>
      <c r="S9" s="166">
        <f>SUMIF(第1批次治理工程!$C$6:$C$5545,已核定一覽表!$A9,第1批次治理工程!$AS$6:$AS$5545)</f>
        <v>0</v>
      </c>
      <c r="T9" s="513">
        <f>SUMIF(第1批次治理工程!$C$6:$C$5545,已核定一覽表!$A9,第1批次治理工程!$AB$6:$AB$5545)</f>
        <v>0</v>
      </c>
      <c r="U9" s="513">
        <f>SUMIF(第1批次治理工程!$C$6:$C$5545,已核定一覽表!$A9,第1批次治理工程!$AD$6:$AD$5545)</f>
        <v>0</v>
      </c>
      <c r="V9" s="166">
        <f t="shared" si="7"/>
        <v>0</v>
      </c>
      <c r="W9" s="214">
        <f t="shared" si="8"/>
        <v>0</v>
      </c>
      <c r="X9" s="208">
        <f>COUNTIF(第2批次治理工程!$C$6:$C$9994,已核定一覽表!A9)</f>
        <v>0</v>
      </c>
      <c r="Y9" s="163">
        <f>SUMIF(第2批次治理工程!$C$6:$C$5550,已核定一覽表!$A9,第2批次治理工程!$M$6:$M$5550)+SUMIF(第2批次治理工程!$C$6:$C$5550,已核定一覽表!$A9,第2批次治理工程!$AJ$6:$AJ$5550)</f>
        <v>0</v>
      </c>
      <c r="Z9" s="166">
        <f>SUMIF(第2批次治理工程!$C$6:$C$5550,已核定一覽表!$A9,第2批次治理工程!$O$6:$O$5550)+SUMIF(第2批次治理工程!$C$6:$C$5550,已核定一覽表!$A9,第2批次治理工程!$AL$6:$AL$5550)</f>
        <v>0</v>
      </c>
      <c r="AA9" s="166">
        <f>SUMIF(第2批次治理工程!$C$6:$C$5550,已核定一覽表!$A9,第2批次治理工程!$U$6:$U$5550)</f>
        <v>0</v>
      </c>
      <c r="AB9" s="166">
        <f>SUMIF(第2批次治理工程!$C$6:$C$5550,已核定一覽表!$A9,第2批次治理工程!$W$6:$W$5550)</f>
        <v>0</v>
      </c>
      <c r="AC9" s="166">
        <f t="shared" si="9"/>
        <v>0</v>
      </c>
      <c r="AD9" s="166">
        <f>SUMIF(第2批次治理工程!$C$6:$C$5550,已核定一覽表!$A9,第2批次治理工程!$AQ$6:$AQ$5550)</f>
        <v>0</v>
      </c>
      <c r="AE9" s="166">
        <f>SUMIF(第2批次治理工程!$C$6:$C$5550,已核定一覽表!$A9,第2批次治理工程!$AS$6:$AS$5550)</f>
        <v>0</v>
      </c>
      <c r="AF9" s="166">
        <f>SUMIF(第2批次治理工程!$C$6:$C$5550,已核定一覽表!$A9,第2批次治理工程!$AB$6:$AB$5550)</f>
        <v>0</v>
      </c>
      <c r="AG9" s="166">
        <f>SUMIF(第2批次治理工程!$C$6:$C$5550,已核定一覽表!$A9,第2批次治理工程!$AD$6:$AD$5550)</f>
        <v>0</v>
      </c>
      <c r="AH9" s="166">
        <f t="shared" si="10"/>
        <v>0</v>
      </c>
      <c r="AI9" s="214">
        <f t="shared" si="11"/>
        <v>0</v>
      </c>
      <c r="AJ9" s="508">
        <f>COUNTIF(第3批次治理工程!$C$6:$C$9999,已核定一覽表!A9)</f>
        <v>0</v>
      </c>
      <c r="AK9" s="212">
        <f ca="1">SUMIF(第3批次治理工程!$C$6:$C$5555,已核定一覽表!$A9,第3批次治理工程!$N$6:$N$5554)+SUMIF(第3批次治理工程!$C$6:$C$5555,已核定一覽表!$A9,第3批次治理工程!$Q$6:$Q$5554)</f>
        <v>0</v>
      </c>
      <c r="AL9" s="212">
        <f ca="1">SUMIF(第3批次治理工程!$C$6:$C$5555,已核定一覽表!$A9,第3批次治理工程!$R$6:$R$5554)+SUMIF(第3批次治理工程!$C$6:$C$5555,已核定一覽表!$A9,第3批次治理工程!$AO$6:$AO$5555)</f>
        <v>0</v>
      </c>
      <c r="AM9" s="212">
        <f>SUMIF(第3批次治理工程!$C$6:$C$5555,已核定一覽表!$A9,第3批次治理工程!$V$6:$V$5555)+SUMIF(第3批次治理工程!$C$6:$C$5555,已核定一覽表!$A9,第3批次治理工程!$Y$6:$Y$5555)</f>
        <v>0</v>
      </c>
      <c r="AN9" s="212">
        <f>SUMIF(第3批次治理工程!$C$6:$C$5555,已核定一覽表!$A9,第3批次治理工程!$Z$6:$Z$5555)</f>
        <v>0</v>
      </c>
      <c r="AO9" s="212">
        <f t="shared" ca="1" si="12"/>
        <v>0</v>
      </c>
      <c r="AP9" s="212">
        <f>SUMIF(第3批次治理工程!$C$6:$C$5555,已核定一覽表!$A9,第3批次治理工程!$AR$6:$AR$5555)+SUMIF(第3批次治理工程!$C$6:$C$5555,已核定一覽表!$A9,第3批次治理工程!$AU$6:$AU$5555)</f>
        <v>0</v>
      </c>
      <c r="AQ9" s="212">
        <f>SUMIF(第3批次治理工程!$C$6:$C$5555,已核定一覽表!$A9,第3批次治理工程!$AV$6:$AV$5555)</f>
        <v>0</v>
      </c>
      <c r="AR9" s="212">
        <f>SUMIF(第3批次治理工程!$C$6:$C$5555,已核定一覽表!$A9,第3批次治理工程!$AC$6:$AC$5555)+SUMIF(第3批次治理工程!$C$6:$C$5555,已核定一覽表!$A9,第3批次治理工程!$AF$6:$AF$5555)</f>
        <v>0</v>
      </c>
      <c r="AS9" s="212">
        <f>SUMIF(第3批次治理工程!$C$6:$C$5555,已核定一覽表!$A9,第3批次治理工程!$AG$6:$AG$5555)</f>
        <v>0</v>
      </c>
      <c r="AT9" s="212">
        <f t="shared" si="13"/>
        <v>0</v>
      </c>
      <c r="AU9" s="214">
        <f t="shared" ca="1" si="14"/>
        <v>0</v>
      </c>
      <c r="AV9" s="508">
        <f>COUNTIF(第4批次治理工程!$C$6:$C$9999,已核定一覽表!A9)</f>
        <v>0</v>
      </c>
      <c r="AW9" s="506">
        <f ca="1">SUMIF(第4批次治理工程!$C$6:$C$5555,已核定一覽表!$A9,第4批次治理工程!$M$6:$M$5554)+SUMIF(第4批次治理工程!$C$6:$C$5555,已核定一覽表!$A9,第4批次治理工程!$AJ$6:$AJ$5555)</f>
        <v>0</v>
      </c>
      <c r="AX9" s="212">
        <f ca="1">SUMIF(第4批次治理工程!$C$6:$C$5555,已核定一覽表!$A9,第4批次治理工程!$P$6:$P$5554)+SUMIF(第4批次治理工程!$C$6:$C$5555,已核定一覽表!$A9,第4批次治理工程!$AM$6:$AM$5555)</f>
        <v>0</v>
      </c>
      <c r="AY9" s="212">
        <f ca="1">SUMIF(第4批次治理工程!$C$6:$C$5555,已核定一覽表!$A9,第4批次治理工程!$R$6:$R$5554)+SUMIF(第4批次治理工程!$C$6:$C$5555,已核定一覽表!$A9,第4批次治理工程!$AO$6:$AO$5555)</f>
        <v>0</v>
      </c>
      <c r="AZ9" s="212">
        <f>SUMIF(第4批次治理工程!$C$6:$C$5555,已核定一覽表!$A9,第4批次治理工程!$U$6:$U$5555)</f>
        <v>0</v>
      </c>
      <c r="BA9" s="212">
        <f>SUMIF(第4批次治理工程!$C$6:$C$5555,已核定一覽表!$A9,第4批次治理工程!$X$6:$X$5555)</f>
        <v>0</v>
      </c>
      <c r="BB9" s="212">
        <f>SUMIF(第4批次治理工程!$C$6:$C$5555,已核定一覽表!$A9,第4批次治理工程!$Z$6:$Z$5555)</f>
        <v>0</v>
      </c>
      <c r="BC9" s="212">
        <f t="shared" ca="1" si="15"/>
        <v>0</v>
      </c>
      <c r="BD9" s="212">
        <f>SUMIF(第4批次治理工程!$C$6:$C$5555,已核定一覽表!$A9,第4批次治理工程!$AQ$6:$AQ$5555)</f>
        <v>0</v>
      </c>
      <c r="BE9" s="212">
        <f>SUMIF(第4批次治理工程!$C$6:$C$5555,已核定一覽表!$A9,第4批次治理工程!$AQ$6:$AQ$5555)+SUMIF(第4批次治理工程!$C$6:$C$5555,已核定一覽表!$A9,第4批次治理工程!$AT$6:$AT$5555)</f>
        <v>0</v>
      </c>
      <c r="BF9" s="212">
        <f>SUMIF(第4批次治理工程!$C$6:$C$5555,已核定一覽表!$A9,第4批次治理工程!$AV$6:$AV$5555)</f>
        <v>0</v>
      </c>
      <c r="BG9" s="212">
        <f>SUMIF(第4批次治理工程!$C$6:$C$5555,已核定一覽表!$A9,第4批次治理工程!$AB$6:$AB$5555)</f>
        <v>0</v>
      </c>
      <c r="BH9" s="212">
        <f>SUMIF(第4批次治理工程!$C$6:$C$5555,已核定一覽表!$A9,第4批次治理工程!$AE$6:$AE$5555)</f>
        <v>0</v>
      </c>
      <c r="BI9" s="212">
        <f>SUMIF(第4批次治理工程!$C$6:$C$5555,已核定一覽表!$A9,第4批次治理工程!$AG$6:$AG$5555)</f>
        <v>0</v>
      </c>
      <c r="BJ9" s="212">
        <f t="shared" si="16"/>
        <v>0</v>
      </c>
      <c r="BK9" s="214">
        <f t="shared" ca="1" si="17"/>
        <v>0</v>
      </c>
      <c r="BL9" s="508" t="e">
        <f>COUNTIF(#REF!,已核定一覽表!A9)</f>
        <v>#REF!</v>
      </c>
      <c r="BM9" s="506" t="e">
        <f>SUMIF(#REF!,已核定一覽表!A9,#REF!)</f>
        <v>#REF!</v>
      </c>
      <c r="BN9" s="212" t="e">
        <f>SUMIF(#REF!,已核定一覽表!A9,#REF!)</f>
        <v>#REF!</v>
      </c>
      <c r="BO9" s="831" t="e">
        <f t="shared" si="18"/>
        <v>#REF!</v>
      </c>
      <c r="BP9" s="163" t="e">
        <f>SUMIF(#REF!,已核定一覽表!$A9,#REF!)</f>
        <v>#REF!</v>
      </c>
      <c r="BQ9" s="166" t="e">
        <f>SUMIF(#REF!,已核定一覽表!$A9,#REF!)</f>
        <v>#REF!</v>
      </c>
      <c r="BR9" s="218" t="e">
        <f t="shared" si="0"/>
        <v>#REF!</v>
      </c>
      <c r="BS9" s="163">
        <f>SUMIF('108-109生態檢核'!$B$5:$B$21,已核定一覽表!$A9,'108-109生態檢核'!$F$5:$F$21)</f>
        <v>4000</v>
      </c>
      <c r="BT9" s="166">
        <f>SUMIF('108-109生態檢核'!$B$5:$B$21,已核定一覽表!$A9,'108-109生態檢核'!$G$5:$G$21)</f>
        <v>1720</v>
      </c>
      <c r="BU9" s="218">
        <f t="shared" si="19"/>
        <v>5720</v>
      </c>
      <c r="BV9" s="163"/>
      <c r="BW9" s="166"/>
      <c r="BX9" s="167"/>
      <c r="BY9" s="164"/>
      <c r="BZ9" s="166"/>
      <c r="CA9" s="167"/>
      <c r="CB9" s="164"/>
      <c r="CC9" s="166"/>
      <c r="CD9" s="167"/>
      <c r="CE9" s="164">
        <f>SUMIFS(第1批次規劃檢討!$J$2:$J$5555,第1批次規劃檢討!$C$2:$C$5555,已核定一覽表!$A9,第1批次規劃檢討!$A$2:$A$5555,$CE$2)</f>
        <v>0</v>
      </c>
      <c r="CF9" s="166">
        <f>SUMIFS(第1批次規劃檢討!$K$2:$K$5555,第1批次規劃檢討!$C$2:$C$5555,已核定一覽表!$A9,第1批次規劃檢討!$A$2:$A$5555,$CE$2)+SUMIFS(第1批次規劃檢討!$L$2:$L$5555,第1批次規劃檢討!$C$2:$C$5555,已核定一覽表!$A9,第1批次規劃檢討!$A$2:$A$5555,$CE$2)</f>
        <v>0</v>
      </c>
      <c r="CG9" s="166">
        <f t="shared" si="20"/>
        <v>0</v>
      </c>
      <c r="CH9" s="166">
        <f>SUMIFS(第1批次規劃檢討!$M$2:$M$5555,第1批次規劃檢討!$C$2:$C$5555,已核定一覽表!$A9,第1批次規劃檢討!$A$2:$A$5555,$CE$2)</f>
        <v>0</v>
      </c>
      <c r="CI9" s="166">
        <f>SUMIFS(第1批次規劃檢討!$N$2:$N$5555,第1批次規劃檢討!$C$2:$C$5555,已核定一覽表!$A9,第1批次規劃檢討!$A$2:$A$5555,$CE$2)+SUMIFS(第1批次規劃檢討!$O$2:$O$5555,第1批次規劃檢討!$C$2:$C$5555,已核定一覽表!$A9,第1批次規劃檢討!$A$2:$A$5555,$CE$2)</f>
        <v>0</v>
      </c>
      <c r="CJ9" s="166">
        <f t="shared" si="21"/>
        <v>0</v>
      </c>
      <c r="CK9" s="166">
        <f t="shared" si="22"/>
        <v>0</v>
      </c>
      <c r="CL9" s="166">
        <f>SUMIFS(第1批次規劃檢討!$J$2:$J$5555,第1批次規劃檢討!$C$2:$C$5555,已核定一覽表!$A9,第1批次規劃檢討!$A$2:$A$5555,$CL$2)</f>
        <v>0</v>
      </c>
      <c r="CM9" s="166">
        <f>SUMIFS(第1批次規劃檢討!$K$2:$K$5555,第1批次規劃檢討!$C$2:$C$5555,已核定一覽表!$A9,第1批次規劃檢討!$A$2:$A$5555,$CL$2)+SUMIFS(第1批次規劃檢討!$L$2:$L$5555,第1批次規劃檢討!$C$2:$C$5555,已核定一覽表!$A9,第1批次規劃檢討!$A$2:$A$5555,$CL$2)</f>
        <v>0</v>
      </c>
      <c r="CN9" s="166">
        <f t="shared" si="23"/>
        <v>0</v>
      </c>
      <c r="CO9" s="166">
        <f>SUMIFS(第1批次規劃檢討!$M$2:$M$5555,第1批次規劃檢討!$C$2:$C$5555,已核定一覽表!$A9,第1批次規劃檢討!$A$2:$A$5555,$CL$2)</f>
        <v>0</v>
      </c>
      <c r="CP9" s="166">
        <f>SUMIFS(第1批次規劃檢討!$N$2:$N$5555,第1批次規劃檢討!$C$2:$C$5555,已核定一覽表!$A9,第1批次規劃檢討!$A$2:$A$5555,$CL$2)+SUMIFS(第1批次規劃檢討!$O$2:$O$5555,第1批次規劃檢討!$C$2:$C$5555,已核定一覽表!$A9,第1批次規劃檢討!$A$2:$A$5555,$CL$2)</f>
        <v>0</v>
      </c>
      <c r="CQ9" s="166">
        <f t="shared" si="24"/>
        <v>0</v>
      </c>
      <c r="CR9" s="166">
        <f t="shared" si="25"/>
        <v>0</v>
      </c>
      <c r="CS9" s="166">
        <f>SUMIFS(第1批次規劃檢討!$J$2:$J$5555,第1批次規劃檢討!$C$2:$C$5555,已核定一覽表!$A9,第1批次規劃檢討!$A$2:$A$5555,$CS$2)</f>
        <v>0</v>
      </c>
      <c r="CT9" s="166">
        <f>SUMIFS(第1批次規劃檢討!$K$2:$K$5555,第1批次規劃檢討!$C$2:$C$5555,已核定一覽表!$A9,第1批次規劃檢討!$A$2:$A$5555,$CS$2)+SUMIFS(第1批次規劃檢討!$L$2:$L$5555,第1批次規劃檢討!$C$2:$C$5555,已核定一覽表!$A9,第1批次規劃檢討!$A$2:$A$5555,$CS$2)</f>
        <v>0</v>
      </c>
      <c r="CU9" s="166">
        <f t="shared" si="26"/>
        <v>0</v>
      </c>
      <c r="CV9" s="166">
        <f>SUMIFS(第1批次規劃檢討!$M$2:$M$5555,第1批次規劃檢討!$C$2:$C$5555,已核定一覽表!$A9,第1批次規劃檢討!$A$2:$A$5555,$CS$2)</f>
        <v>0</v>
      </c>
      <c r="CW9" s="166">
        <f>SUMIFS(第1批次規劃檢討!$N$2:$N$5555,第1批次規劃檢討!$C$2:$C$5555,已核定一覽表!$A9,第1批次規劃檢討!$A$2:$A$5555,$CS$2)+SUMIFS(第1批次規劃檢討!$O$2:$O$5555,第1批次規劃檢討!$C$2:$C$5555,已核定一覽表!$A9,第1批次規劃檢討!$A$2:$A$5555,$CS$2)</f>
        <v>0</v>
      </c>
      <c r="CX9" s="166">
        <f t="shared" si="27"/>
        <v>0</v>
      </c>
      <c r="CY9" s="166">
        <f t="shared" si="28"/>
        <v>0</v>
      </c>
      <c r="CZ9" s="166">
        <f>SUMIFS(第1批次規劃檢討!$J$2:$J$5555,第1批次規劃檢討!$C$2:$C$5555,已核定一覽表!$A9,第1批次規劃檢討!$A$2:$A$5555,$CZ$2)</f>
        <v>2625</v>
      </c>
      <c r="DA9" s="166">
        <f>SUMIFS(第1批次規劃檢討!$K$2:$K$5555,第1批次規劃檢討!$C$2:$C$5555,已核定一覽表!$A9,第1批次規劃檢討!$A$2:$A$5555,$CZ$2)+SUMIFS(第1批次規劃檢討!$L$2:$L$5555,第1批次規劃檢討!$C$2:$C$5555,已核定一覽表!$A9,第1批次規劃檢討!$A$2:$A$5555,$CZ$2)</f>
        <v>2625</v>
      </c>
      <c r="DB9" s="166">
        <f t="shared" si="29"/>
        <v>5250</v>
      </c>
      <c r="DC9" s="166">
        <f>SUMIFS(第1批次規劃檢討!$M$2:$M$5555,第1批次規劃檢討!$C$2:$C$5555,已核定一覽表!$A9,第1批次規劃檢討!$A$2:$A$5555,$CZ$2)</f>
        <v>1125</v>
      </c>
      <c r="DD9" s="166">
        <f>SUMIFS(第1批次規劃檢討!$N$2:$N$5555,第1批次規劃檢討!$C$2:$C$5555,已核定一覽表!$A9,第1批次規劃檢討!$A$2:$A$5555,$CZ$2)+SUMIFS(第1批次規劃檢討!$O$2:$O$5555,第1批次規劃檢討!$C$2:$C$5555,已核定一覽表!$A9,第1批次規劃檢討!$A$2:$A$5555,$CZ$2)</f>
        <v>1125</v>
      </c>
      <c r="DE9" s="166">
        <f t="shared" si="30"/>
        <v>2250</v>
      </c>
      <c r="DF9" s="167">
        <f t="shared" si="31"/>
        <v>7500</v>
      </c>
      <c r="DG9" s="216">
        <f t="shared" si="32"/>
        <v>5250</v>
      </c>
      <c r="DH9" s="215">
        <f t="shared" si="33"/>
        <v>2250</v>
      </c>
      <c r="DI9" s="509">
        <f t="shared" si="34"/>
        <v>7500</v>
      </c>
      <c r="DJ9" s="511">
        <f t="shared" ca="1" si="35"/>
        <v>0</v>
      </c>
      <c r="DK9" s="511">
        <f t="shared" ca="1" si="36"/>
        <v>0</v>
      </c>
      <c r="DL9" s="514">
        <f t="shared" ca="1" si="37"/>
        <v>0</v>
      </c>
      <c r="DM9" s="511" t="e">
        <f t="shared" ca="1" si="40"/>
        <v>#REF!</v>
      </c>
      <c r="DN9" s="511" t="e">
        <f t="shared" ca="1" si="38"/>
        <v>#REF!</v>
      </c>
      <c r="DO9" s="514">
        <f t="shared" ca="1" si="39"/>
        <v>0</v>
      </c>
    </row>
    <row r="10" spans="1:119" ht="20.25">
      <c r="A10" s="660" t="s">
        <v>874</v>
      </c>
      <c r="B10" s="664">
        <f>COUNTIFS(第3批次治理工程!$C$6:$C$9999,已核定一覽表!A10,第3批次治理工程!$K$6:$K$9999,"&gt;0")</f>
        <v>0</v>
      </c>
      <c r="C10" s="665">
        <f t="shared" ca="1" si="1"/>
        <v>0</v>
      </c>
      <c r="D10" s="665">
        <f>SUMIF(第3批次治理工程!$C$6:$C$5555,已核定一覽表!$A10,第3批次治理工程!$CF$6:$CF$5555)</f>
        <v>0</v>
      </c>
      <c r="E10" s="666">
        <f>SUMIF(第3批次治理工程!$C$6:$C$5553,已核定一覽表!$A10,第3批次治理工程!$CG$6:$CG$5553)</f>
        <v>0</v>
      </c>
      <c r="F10" s="658">
        <f t="shared" si="2"/>
        <v>6</v>
      </c>
      <c r="G10" s="219">
        <f t="shared" ca="1" si="3"/>
        <v>424731</v>
      </c>
      <c r="H10" s="219">
        <f t="shared" ca="1" si="4"/>
        <v>214017</v>
      </c>
      <c r="I10" s="219">
        <f t="shared" si="5"/>
        <v>210714</v>
      </c>
      <c r="J10" s="219">
        <f>SUMIF(第1批次治理工程!$C$6:$C$5545,已核定一覽表!$A10,第1批次治理工程!$CF$6:$CF$5545)+SUMIF(第2批次治理工程!$C$6:$C$5550,已核定一覽表!$A10,第2批次治理工程!$CF$6:$CF$5550)+SUMIF(第4批次治理工程!$C$6:$C$5555,已核定一覽表!$A10,第4批次治理工程!$CF$6:$CF$5555)</f>
        <v>11080</v>
      </c>
      <c r="K10" s="656">
        <f>SUMIF(第1批次治理工程!$C$6:$C$5545,已核定一覽表!$A10,第1批次治理工程!$CG$6:$CG$5545)+SUMIF(第2批次治理工程!$C$6:$C$5550,已核定一覽表!$A10,第2批次治理工程!$CG$6:$CG$5550)+SUMIF(第4批次治理工程!$C$6:$C$5555,已核定一覽表!$A10,第4批次治理工程!$CG$6:$CG$5555)</f>
        <v>290</v>
      </c>
      <c r="L10" s="209">
        <f>COUNTIF(第1批次治理工程!$C$6:$C$9989,已核定一覽表!A10)</f>
        <v>5</v>
      </c>
      <c r="M10" s="166">
        <f>SUMIF(第1批次治理工程!$C$6:$C$5545,已核定一覽表!$A10,第1批次治理工程!$M$6:$M$5545)+SUMIF(第1批次治理工程!$C$6:$C$5545,已核定一覽表!$A10,第1批次治理工程!$AJ$6:$AJ$5545)</f>
        <v>123125</v>
      </c>
      <c r="N10" s="166">
        <f>SUMIF(第1批次治理工程!$C$6:$C$5545,已核定一覽表!$A10,第1批次治理工程!$O$6:$O$5545)+SUMIF(第1批次治理工程!$C$6:$C$5545,已核定一覽表!$A10,第1批次治理工程!$AL$6:$AL$5545)</f>
        <v>0</v>
      </c>
      <c r="O10" s="513">
        <f>SUMIF(第1批次治理工程!$C$6:$C$5545,已核定一覽表!$A10,第1批次治理工程!$U$6:$U$5545)</f>
        <v>61218</v>
      </c>
      <c r="P10" s="513">
        <f>SUMIF(第1批次治理工程!$C$6:$C$5545,已核定一覽表!$A10,第1批次治理工程!$W$6:$W$5545)</f>
        <v>0</v>
      </c>
      <c r="Q10" s="166">
        <f t="shared" si="6"/>
        <v>184343</v>
      </c>
      <c r="R10" s="166">
        <f>SUMIF(第1批次治理工程!$C$6:$C$5545,已核定一覽表!$A10,第1批次治理工程!$AQ$6:$AQ$5545)</f>
        <v>17516</v>
      </c>
      <c r="S10" s="166">
        <f>SUMIF(第1批次治理工程!$C$6:$C$5545,已核定一覽表!$A10,第1批次治理工程!$AS$6:$AS$5545)</f>
        <v>16543</v>
      </c>
      <c r="T10" s="513">
        <f>SUMIF(第1批次治理工程!$C$6:$C$5545,已核定一覽表!$A10,第1批次治理工程!$AB$6:$AB$5545)</f>
        <v>8550</v>
      </c>
      <c r="U10" s="513">
        <f>SUMIF(第1批次治理工程!$C$6:$C$5545,已核定一覽表!$A10,第1批次治理工程!$AD$6:$AD$5545)</f>
        <v>162450</v>
      </c>
      <c r="V10" s="166">
        <f t="shared" si="7"/>
        <v>205059</v>
      </c>
      <c r="W10" s="214">
        <f t="shared" si="8"/>
        <v>389402</v>
      </c>
      <c r="X10" s="208">
        <f>COUNTIF(第2批次治理工程!$C$6:$C$9994,已核定一覽表!A10)</f>
        <v>1</v>
      </c>
      <c r="Y10" s="163">
        <f>SUMIF(第2批次治理工程!$C$6:$C$5550,已核定一覽表!$A10,第2批次治理工程!$M$6:$M$5550)+SUMIF(第2批次治理工程!$C$6:$C$5550,已核定一覽表!$A10,第2批次治理工程!$AJ$6:$AJ$5550)</f>
        <v>29674</v>
      </c>
      <c r="Z10" s="166">
        <f>SUMIF(第2批次治理工程!$C$6:$C$5550,已核定一覽表!$A10,第2批次治理工程!$O$6:$O$5550)+SUMIF(第2批次治理工程!$C$6:$C$5550,已核定一覽表!$A10,第2批次治理工程!$AL$6:$AL$5550)</f>
        <v>0</v>
      </c>
      <c r="AA10" s="166">
        <f>SUMIF(第2批次治理工程!$C$6:$C$5550,已核定一覽表!$A10,第2批次治理工程!$U$6:$U$5550)</f>
        <v>0</v>
      </c>
      <c r="AB10" s="166">
        <f>SUMIF(第2批次治理工程!$C$6:$C$5550,已核定一覽表!$A10,第2批次治理工程!$W$6:$W$5550)</f>
        <v>0</v>
      </c>
      <c r="AC10" s="166">
        <f t="shared" si="9"/>
        <v>29674</v>
      </c>
      <c r="AD10" s="166">
        <f>SUMIF(第2批次治理工程!$C$6:$C$5550,已核定一覽表!$A10,第2批次治理工程!$AQ$6:$AQ$5550)</f>
        <v>2828</v>
      </c>
      <c r="AE10" s="166">
        <f>SUMIF(第2批次治理工程!$C$6:$C$5550,已核定一覽表!$A10,第2批次治理工程!$AS$6:$AS$5550)</f>
        <v>2827</v>
      </c>
      <c r="AF10" s="166">
        <f>SUMIF(第2批次治理工程!$C$6:$C$5550,已核定一覽表!$A10,第2批次治理工程!$AB$6:$AB$5550)</f>
        <v>0</v>
      </c>
      <c r="AG10" s="166">
        <f>SUMIF(第2批次治理工程!$C$6:$C$5550,已核定一覽表!$A10,第2批次治理工程!$AD$6:$AD$5550)</f>
        <v>0</v>
      </c>
      <c r="AH10" s="166">
        <f t="shared" si="10"/>
        <v>5655</v>
      </c>
      <c r="AI10" s="214">
        <f t="shared" si="11"/>
        <v>35329</v>
      </c>
      <c r="AJ10" s="508">
        <f>COUNTIF(第3批次治理工程!$C$6:$C$9999,已核定一覽表!A10)</f>
        <v>0</v>
      </c>
      <c r="AK10" s="212">
        <f ca="1">SUMIF(第3批次治理工程!$C$6:$C$5555,已核定一覽表!$A10,第3批次治理工程!$N$6:$N$5554)+SUMIF(第3批次治理工程!$C$6:$C$5555,已核定一覽表!$A10,第3批次治理工程!$Q$6:$Q$5554)</f>
        <v>0</v>
      </c>
      <c r="AL10" s="212">
        <f ca="1">SUMIF(第3批次治理工程!$C$6:$C$5555,已核定一覽表!$A10,第3批次治理工程!$R$6:$R$5554)+SUMIF(第3批次治理工程!$C$6:$C$5555,已核定一覽表!$A10,第3批次治理工程!$AO$6:$AO$5555)</f>
        <v>0</v>
      </c>
      <c r="AM10" s="212">
        <f>SUMIF(第3批次治理工程!$C$6:$C$5555,已核定一覽表!$A10,第3批次治理工程!$V$6:$V$5555)+SUMIF(第3批次治理工程!$C$6:$C$5555,已核定一覽表!$A10,第3批次治理工程!$Y$6:$Y$5555)</f>
        <v>0</v>
      </c>
      <c r="AN10" s="212">
        <f>SUMIF(第3批次治理工程!$C$6:$C$5555,已核定一覽表!$A10,第3批次治理工程!$Z$6:$Z$5555)</f>
        <v>0</v>
      </c>
      <c r="AO10" s="212">
        <f t="shared" ca="1" si="12"/>
        <v>0</v>
      </c>
      <c r="AP10" s="212">
        <f>SUMIF(第3批次治理工程!$C$6:$C$5555,已核定一覽表!$A10,第3批次治理工程!$AR$6:$AR$5555)+SUMIF(第3批次治理工程!$C$6:$C$5555,已核定一覽表!$A10,第3批次治理工程!$AU$6:$AU$5555)</f>
        <v>0</v>
      </c>
      <c r="AQ10" s="212">
        <f>SUMIF(第3批次治理工程!$C$6:$C$5555,已核定一覽表!$A10,第3批次治理工程!$AV$6:$AV$5555)</f>
        <v>0</v>
      </c>
      <c r="AR10" s="212">
        <f>SUMIF(第3批次治理工程!$C$6:$C$5555,已核定一覽表!$A10,第3批次治理工程!$AC$6:$AC$5555)+SUMIF(第3批次治理工程!$C$6:$C$5555,已核定一覽表!$A10,第3批次治理工程!$AF$6:$AF$5555)</f>
        <v>0</v>
      </c>
      <c r="AS10" s="212">
        <f>SUMIF(第3批次治理工程!$C$6:$C$5555,已核定一覽表!$A10,第3批次治理工程!$AG$6:$AG$5555)</f>
        <v>0</v>
      </c>
      <c r="AT10" s="212">
        <f t="shared" si="13"/>
        <v>0</v>
      </c>
      <c r="AU10" s="214">
        <f t="shared" ca="1" si="14"/>
        <v>0</v>
      </c>
      <c r="AV10" s="508">
        <f>COUNTIF(第4批次治理工程!$C$6:$C$9999,已核定一覽表!A10)</f>
        <v>0</v>
      </c>
      <c r="AW10" s="506">
        <f ca="1">SUMIF(第4批次治理工程!$C$6:$C$5555,已核定一覽表!$A10,第4批次治理工程!$M$6:$M$5554)+SUMIF(第4批次治理工程!$C$6:$C$5555,已核定一覽表!$A10,第4批次治理工程!$AJ$6:$AJ$5555)</f>
        <v>0</v>
      </c>
      <c r="AX10" s="212">
        <f ca="1">SUMIF(第4批次治理工程!$C$6:$C$5555,已核定一覽表!$A10,第4批次治理工程!$P$6:$P$5554)+SUMIF(第4批次治理工程!$C$6:$C$5555,已核定一覽表!$A10,第4批次治理工程!$AM$6:$AM$5555)</f>
        <v>0</v>
      </c>
      <c r="AY10" s="212">
        <f ca="1">SUMIF(第4批次治理工程!$C$6:$C$5555,已核定一覽表!$A10,第4批次治理工程!$R$6:$R$5554)+SUMIF(第4批次治理工程!$C$6:$C$5555,已核定一覽表!$A10,第4批次治理工程!$AO$6:$AO$5555)</f>
        <v>0</v>
      </c>
      <c r="AZ10" s="212">
        <f>SUMIF(第4批次治理工程!$C$6:$C$5555,已核定一覽表!$A10,第4批次治理工程!$U$6:$U$5555)</f>
        <v>0</v>
      </c>
      <c r="BA10" s="212">
        <f>SUMIF(第4批次治理工程!$C$6:$C$5555,已核定一覽表!$A10,第4批次治理工程!$X$6:$X$5555)</f>
        <v>0</v>
      </c>
      <c r="BB10" s="212">
        <f>SUMIF(第4批次治理工程!$C$6:$C$5555,已核定一覽表!$A10,第4批次治理工程!$Z$6:$Z$5555)</f>
        <v>0</v>
      </c>
      <c r="BC10" s="212">
        <f t="shared" ca="1" si="15"/>
        <v>0</v>
      </c>
      <c r="BD10" s="212">
        <f>SUMIF(第4批次治理工程!$C$6:$C$5555,已核定一覽表!$A10,第4批次治理工程!$AQ$6:$AQ$5555)</f>
        <v>0</v>
      </c>
      <c r="BE10" s="212">
        <f>SUMIF(第4批次治理工程!$C$6:$C$5555,已核定一覽表!$A10,第4批次治理工程!$AQ$6:$AQ$5555)+SUMIF(第4批次治理工程!$C$6:$C$5555,已核定一覽表!$A10,第4批次治理工程!$AT$6:$AT$5555)</f>
        <v>0</v>
      </c>
      <c r="BF10" s="212">
        <f>SUMIF(第4批次治理工程!$C$6:$C$5555,已核定一覽表!$A10,第4批次治理工程!$AV$6:$AV$5555)</f>
        <v>0</v>
      </c>
      <c r="BG10" s="212">
        <f>SUMIF(第4批次治理工程!$C$6:$C$5555,已核定一覽表!$A10,第4批次治理工程!$AB$6:$AB$5555)</f>
        <v>0</v>
      </c>
      <c r="BH10" s="212">
        <f>SUMIF(第4批次治理工程!$C$6:$C$5555,已核定一覽表!$A10,第4批次治理工程!$AE$6:$AE$5555)</f>
        <v>0</v>
      </c>
      <c r="BI10" s="212">
        <f>SUMIF(第4批次治理工程!$C$6:$C$5555,已核定一覽表!$A10,第4批次治理工程!$AG$6:$AG$5555)</f>
        <v>0</v>
      </c>
      <c r="BJ10" s="212">
        <f t="shared" si="16"/>
        <v>0</v>
      </c>
      <c r="BK10" s="214">
        <f t="shared" ca="1" si="17"/>
        <v>0</v>
      </c>
      <c r="BL10" s="508" t="e">
        <f>COUNTIF(#REF!,已核定一覽表!A10)</f>
        <v>#REF!</v>
      </c>
      <c r="BM10" s="506" t="e">
        <f>SUMIF(#REF!,已核定一覽表!A10,#REF!)</f>
        <v>#REF!</v>
      </c>
      <c r="BN10" s="212" t="e">
        <f>SUMIF(#REF!,已核定一覽表!A10,#REF!)</f>
        <v>#REF!</v>
      </c>
      <c r="BO10" s="831" t="e">
        <f t="shared" si="18"/>
        <v>#REF!</v>
      </c>
      <c r="BP10" s="163" t="e">
        <f>SUMIF(#REF!,已核定一覽表!$A10,#REF!)</f>
        <v>#REF!</v>
      </c>
      <c r="BQ10" s="166" t="e">
        <f>SUMIF(#REF!,已核定一覽表!$A10,#REF!)</f>
        <v>#REF!</v>
      </c>
      <c r="BR10" s="218" t="e">
        <f t="shared" si="0"/>
        <v>#REF!</v>
      </c>
      <c r="BS10" s="163">
        <f>SUMIF('108-109生態檢核'!$B$5:$B$21,已核定一覽表!$A10,'108-109生態檢核'!$F$5:$F$21)</f>
        <v>4000</v>
      </c>
      <c r="BT10" s="166">
        <f>SUMIF('108-109生態檢核'!$B$5:$B$21,已核定一覽表!$A10,'108-109生態檢核'!$G$5:$G$21)</f>
        <v>1720</v>
      </c>
      <c r="BU10" s="218">
        <f t="shared" si="19"/>
        <v>5720</v>
      </c>
      <c r="BV10" s="163"/>
      <c r="BW10" s="166"/>
      <c r="BX10" s="167"/>
      <c r="BY10" s="164"/>
      <c r="BZ10" s="166"/>
      <c r="CA10" s="167"/>
      <c r="CB10" s="164"/>
      <c r="CC10" s="166"/>
      <c r="CD10" s="167"/>
      <c r="CE10" s="164">
        <f>SUMIFS(第1批次規劃檢討!$J$2:$J$5555,第1批次規劃檢討!$C$2:$C$5555,已核定一覽表!$A10,第1批次規劃檢討!$A$2:$A$5555,$CE$2)</f>
        <v>0</v>
      </c>
      <c r="CF10" s="166">
        <f>SUMIFS(第1批次規劃檢討!$K$2:$K$5555,第1批次規劃檢討!$C$2:$C$5555,已核定一覽表!$A10,第1批次規劃檢討!$A$2:$A$5555,$CE$2)+SUMIFS(第1批次規劃檢討!$L$2:$L$5555,第1批次規劃檢討!$C$2:$C$5555,已核定一覽表!$A10,第1批次規劃檢討!$A$2:$A$5555,$CE$2)</f>
        <v>0</v>
      </c>
      <c r="CG10" s="166">
        <f t="shared" si="20"/>
        <v>0</v>
      </c>
      <c r="CH10" s="166">
        <f>SUMIFS(第1批次規劃檢討!$M$2:$M$5555,第1批次規劃檢討!$C$2:$C$5555,已核定一覽表!$A10,第1批次規劃檢討!$A$2:$A$5555,$CE$2)</f>
        <v>0</v>
      </c>
      <c r="CI10" s="166">
        <f>SUMIFS(第1批次規劃檢討!$N$2:$N$5555,第1批次規劃檢討!$C$2:$C$5555,已核定一覽表!$A10,第1批次規劃檢討!$A$2:$A$5555,$CE$2)+SUMIFS(第1批次規劃檢討!$O$2:$O$5555,第1批次規劃檢討!$C$2:$C$5555,已核定一覽表!$A10,第1批次規劃檢討!$A$2:$A$5555,$CE$2)</f>
        <v>0</v>
      </c>
      <c r="CJ10" s="166">
        <f t="shared" si="21"/>
        <v>0</v>
      </c>
      <c r="CK10" s="166">
        <f t="shared" si="22"/>
        <v>0</v>
      </c>
      <c r="CL10" s="166">
        <f>SUMIFS(第1批次規劃檢討!$J$2:$J$5555,第1批次規劃檢討!$C$2:$C$5555,已核定一覽表!$A10,第1批次規劃檢討!$A$2:$A$5555,$CL$2)</f>
        <v>4200</v>
      </c>
      <c r="CM10" s="166">
        <f>SUMIFS(第1批次規劃檢討!$K$2:$K$5555,第1批次規劃檢討!$C$2:$C$5555,已核定一覽表!$A10,第1批次規劃檢討!$A$2:$A$5555,$CL$2)+SUMIFS(第1批次規劃檢討!$L$2:$L$5555,第1批次規劃檢討!$C$2:$C$5555,已核定一覽表!$A10,第1批次規劃檢討!$A$2:$A$5555,$CL$2)</f>
        <v>4200</v>
      </c>
      <c r="CN10" s="166">
        <f t="shared" si="23"/>
        <v>8400</v>
      </c>
      <c r="CO10" s="166">
        <f>SUMIFS(第1批次規劃檢討!$M$2:$M$5555,第1批次規劃檢討!$C$2:$C$5555,已核定一覽表!$A10,第1批次規劃檢討!$A$2:$A$5555,$CL$2)</f>
        <v>1800</v>
      </c>
      <c r="CP10" s="166">
        <f>SUMIFS(第1批次規劃檢討!$N$2:$N$5555,第1批次規劃檢討!$C$2:$C$5555,已核定一覽表!$A10,第1批次規劃檢討!$A$2:$A$5555,$CL$2)+SUMIFS(第1批次規劃檢討!$O$2:$O$5555,第1批次規劃檢討!$C$2:$C$5555,已核定一覽表!$A10,第1批次規劃檢討!$A$2:$A$5555,$CL$2)</f>
        <v>1800</v>
      </c>
      <c r="CQ10" s="166">
        <f t="shared" si="24"/>
        <v>3600</v>
      </c>
      <c r="CR10" s="166">
        <f t="shared" si="25"/>
        <v>12000</v>
      </c>
      <c r="CS10" s="166">
        <f>SUMIFS(第1批次規劃檢討!$J$2:$J$5555,第1批次規劃檢討!$C$2:$C$5555,已核定一覽表!$A10,第1批次規劃檢討!$A$2:$A$5555,$CS$2)</f>
        <v>4900</v>
      </c>
      <c r="CT10" s="166">
        <f>SUMIFS(第1批次規劃檢討!$K$2:$K$5555,第1批次規劃檢討!$C$2:$C$5555,已核定一覽表!$A10,第1批次規劃檢討!$A$2:$A$5555,$CS$2)+SUMIFS(第1批次規劃檢討!$L$2:$L$5555,第1批次規劃檢討!$C$2:$C$5555,已核定一覽表!$A10,第1批次規劃檢討!$A$2:$A$5555,$CS$2)</f>
        <v>4900</v>
      </c>
      <c r="CU10" s="166">
        <f t="shared" si="26"/>
        <v>9800</v>
      </c>
      <c r="CV10" s="166">
        <f>SUMIFS(第1批次規劃檢討!$M$2:$M$5555,第1批次規劃檢討!$C$2:$C$5555,已核定一覽表!$A10,第1批次規劃檢討!$A$2:$A$5555,$CS$2)</f>
        <v>2100</v>
      </c>
      <c r="CW10" s="166">
        <f>SUMIFS(第1批次規劃檢討!$N$2:$N$5555,第1批次規劃檢討!$C$2:$C$5555,已核定一覽表!$A10,第1批次規劃檢討!$A$2:$A$5555,$CS$2)+SUMIFS(第1批次規劃檢討!$O$2:$O$5555,第1批次規劃檢討!$C$2:$C$5555,已核定一覽表!$A10,第1批次規劃檢討!$A$2:$A$5555,$CS$2)</f>
        <v>2100</v>
      </c>
      <c r="CX10" s="166">
        <f t="shared" si="27"/>
        <v>4200</v>
      </c>
      <c r="CY10" s="166">
        <f t="shared" si="28"/>
        <v>14000</v>
      </c>
      <c r="CZ10" s="166">
        <f>SUMIFS(第1批次規劃檢討!$J$2:$J$5555,第1批次規劃檢討!$C$2:$C$5555,已核定一覽表!$A10,第1批次規劃檢討!$A$2:$A$5555,$CZ$2)</f>
        <v>2912</v>
      </c>
      <c r="DA10" s="166">
        <f>SUMIFS(第1批次規劃檢討!$K$2:$K$5555,第1批次規劃檢討!$C$2:$C$5555,已核定一覽表!$A10,第1批次規劃檢討!$A$2:$A$5555,$CZ$2)+SUMIFS(第1批次規劃檢討!$L$2:$L$5555,第1批次規劃檢討!$C$2:$C$5555,已核定一覽表!$A10,第1批次規劃檢討!$A$2:$A$5555,$CZ$2)</f>
        <v>2912</v>
      </c>
      <c r="DB10" s="166">
        <f t="shared" si="29"/>
        <v>5824</v>
      </c>
      <c r="DC10" s="166">
        <f>SUMIFS(第1批次規劃檢討!$M$2:$M$5555,第1批次規劃檢討!$C$2:$C$5555,已核定一覽表!$A10,第1批次規劃檢討!$A$2:$A$5555,$CZ$2)</f>
        <v>1248</v>
      </c>
      <c r="DD10" s="166">
        <f>SUMIFS(第1批次規劃檢討!$N$2:$N$5555,第1批次規劃檢討!$C$2:$C$5555,已核定一覽表!$A10,第1批次規劃檢討!$A$2:$A$5555,$CZ$2)+SUMIFS(第1批次規劃檢討!$O$2:$O$5555,第1批次規劃檢討!$C$2:$C$5555,已核定一覽表!$A10,第1批次規劃檢討!$A$2:$A$5555,$CZ$2)</f>
        <v>1248</v>
      </c>
      <c r="DE10" s="166">
        <f t="shared" si="30"/>
        <v>2496</v>
      </c>
      <c r="DF10" s="167">
        <f t="shared" si="31"/>
        <v>8320</v>
      </c>
      <c r="DG10" s="216">
        <f t="shared" si="32"/>
        <v>24024</v>
      </c>
      <c r="DH10" s="215">
        <f t="shared" si="33"/>
        <v>10296</v>
      </c>
      <c r="DI10" s="509">
        <f t="shared" si="34"/>
        <v>34320</v>
      </c>
      <c r="DJ10" s="511">
        <f t="shared" ca="1" si="35"/>
        <v>214017</v>
      </c>
      <c r="DK10" s="511">
        <f t="shared" ca="1" si="36"/>
        <v>0</v>
      </c>
      <c r="DL10" s="514">
        <f t="shared" ca="1" si="37"/>
        <v>0</v>
      </c>
      <c r="DM10" s="511" t="e">
        <f t="shared" ca="1" si="40"/>
        <v>#REF!</v>
      </c>
      <c r="DN10" s="511" t="e">
        <f t="shared" ca="1" si="38"/>
        <v>#REF!</v>
      </c>
      <c r="DO10" s="514">
        <f t="shared" ca="1" si="39"/>
        <v>0</v>
      </c>
    </row>
    <row r="11" spans="1:119" ht="20.25">
      <c r="A11" s="660" t="s">
        <v>1043</v>
      </c>
      <c r="B11" s="664">
        <f>COUNTIFS(第3批次治理工程!$C$6:$C$9999,已核定一覽表!A11,第3批次治理工程!$K$6:$K$9999,"&gt;0")</f>
        <v>0</v>
      </c>
      <c r="C11" s="665">
        <f t="shared" ca="1" si="1"/>
        <v>0</v>
      </c>
      <c r="D11" s="665">
        <f>SUMIF(第3批次治理工程!$C$6:$C$5555,已核定一覽表!$A11,第3批次治理工程!$CF$6:$CF$5555)</f>
        <v>0</v>
      </c>
      <c r="E11" s="666">
        <f>SUMIF(第3批次治理工程!$C$6:$C$5553,已核定一覽表!$A11,第3批次治理工程!$CG$6:$CG$5553)</f>
        <v>0</v>
      </c>
      <c r="F11" s="658">
        <f t="shared" si="2"/>
        <v>3</v>
      </c>
      <c r="G11" s="219">
        <f t="shared" ca="1" si="3"/>
        <v>27551.418999999998</v>
      </c>
      <c r="H11" s="219">
        <f t="shared" ca="1" si="4"/>
        <v>27551.418999999998</v>
      </c>
      <c r="I11" s="219">
        <f t="shared" si="5"/>
        <v>0</v>
      </c>
      <c r="J11" s="219">
        <f>SUMIF(第1批次治理工程!$C$6:$C$5545,已核定一覽表!$A11,第1批次治理工程!$CF$6:$CF$5545)+SUMIF(第2批次治理工程!$C$6:$C$5550,已核定一覽表!$A11,第2批次治理工程!$CF$6:$CF$5550)+SUMIF(第4批次治理工程!$C$6:$C$5555,已核定一覽表!$A11,第4批次治理工程!$CF$6:$CF$5555)</f>
        <v>2897</v>
      </c>
      <c r="K11" s="656">
        <f>SUMIF(第1批次治理工程!$C$6:$C$5545,已核定一覽表!$A11,第1批次治理工程!$CG$6:$CG$5545)+SUMIF(第2批次治理工程!$C$6:$C$5550,已核定一覽表!$A11,第2批次治理工程!$CG$6:$CG$5550)+SUMIF(第4批次治理工程!$C$6:$C$5555,已核定一覽表!$A11,第4批次治理工程!$CG$6:$CG$5555)</f>
        <v>34</v>
      </c>
      <c r="L11" s="209">
        <f>COUNTIF(第1批次治理工程!$C$6:$C$9989,已核定一覽表!A11)</f>
        <v>3</v>
      </c>
      <c r="M11" s="166">
        <f>SUMIF(第1批次治理工程!$C$6:$C$5545,已核定一覽表!$A11,第1批次治理工程!$M$6:$M$5545)+SUMIF(第1批次治理工程!$C$6:$C$5545,已核定一覽表!$A11,第1批次治理工程!$AJ$6:$AJ$5545)</f>
        <v>27551.418999999998</v>
      </c>
      <c r="N11" s="166">
        <f>SUMIF(第1批次治理工程!$C$6:$C$5545,已核定一覽表!$A11,第1批次治理工程!$O$6:$O$5545)+SUMIF(第1批次治理工程!$C$6:$C$5545,已核定一覽表!$A11,第1批次治理工程!$AL$6:$AL$5545)</f>
        <v>0</v>
      </c>
      <c r="O11" s="513">
        <f>SUMIF(第1批次治理工程!$C$6:$C$5545,已核定一覽表!$A11,第1批次治理工程!$U$6:$U$5545)</f>
        <v>0</v>
      </c>
      <c r="P11" s="513">
        <f>SUMIF(第1批次治理工程!$C$6:$C$5545,已核定一覽表!$A11,第1批次治理工程!$W$6:$W$5545)</f>
        <v>0</v>
      </c>
      <c r="Q11" s="166">
        <f t="shared" si="6"/>
        <v>27551.418999999998</v>
      </c>
      <c r="R11" s="166">
        <f>SUMIF(第1批次治理工程!$C$6:$C$5545,已核定一覽表!$A11,第1批次治理工程!$AQ$6:$AQ$5545)</f>
        <v>0</v>
      </c>
      <c r="S11" s="166">
        <f>SUMIF(第1批次治理工程!$C$6:$C$5545,已核定一覽表!$A11,第1批次治理工程!$AS$6:$AS$5545)</f>
        <v>0</v>
      </c>
      <c r="T11" s="513">
        <f>SUMIF(第1批次治理工程!$C$6:$C$5545,已核定一覽表!$A11,第1批次治理工程!$AB$6:$AB$5545)</f>
        <v>0</v>
      </c>
      <c r="U11" s="513">
        <f>SUMIF(第1批次治理工程!$C$6:$C$5545,已核定一覽表!$A11,第1批次治理工程!$AD$6:$AD$5545)</f>
        <v>0</v>
      </c>
      <c r="V11" s="166">
        <f t="shared" si="7"/>
        <v>0</v>
      </c>
      <c r="W11" s="214">
        <f t="shared" si="8"/>
        <v>27551.418999999998</v>
      </c>
      <c r="X11" s="208">
        <f>COUNTIF(第2批次治理工程!$C$6:$C$9994,已核定一覽表!A11)</f>
        <v>0</v>
      </c>
      <c r="Y11" s="163">
        <f>SUMIF(第2批次治理工程!$C$6:$C$5550,已核定一覽表!$A11,第2批次治理工程!$M$6:$M$5550)+SUMIF(第2批次治理工程!$C$6:$C$5550,已核定一覽表!$A11,第2批次治理工程!$AJ$6:$AJ$5550)</f>
        <v>0</v>
      </c>
      <c r="Z11" s="166">
        <f>SUMIF(第2批次治理工程!$C$6:$C$5550,已核定一覽表!$A11,第2批次治理工程!$O$6:$O$5550)+SUMIF(第2批次治理工程!$C$6:$C$5550,已核定一覽表!$A11,第2批次治理工程!$AL$6:$AL$5550)</f>
        <v>0</v>
      </c>
      <c r="AA11" s="166">
        <f>SUMIF(第2批次治理工程!$C$6:$C$5550,已核定一覽表!$A11,第2批次治理工程!$U$6:$U$5550)</f>
        <v>0</v>
      </c>
      <c r="AB11" s="166">
        <f>SUMIF(第2批次治理工程!$C$6:$C$5550,已核定一覽表!$A11,第2批次治理工程!$W$6:$W$5550)</f>
        <v>0</v>
      </c>
      <c r="AC11" s="166">
        <f t="shared" si="9"/>
        <v>0</v>
      </c>
      <c r="AD11" s="166">
        <f>SUMIF(第2批次治理工程!$C$6:$C$5550,已核定一覽表!$A11,第2批次治理工程!$AQ$6:$AQ$5550)</f>
        <v>0</v>
      </c>
      <c r="AE11" s="166">
        <f>SUMIF(第2批次治理工程!$C$6:$C$5550,已核定一覽表!$A11,第2批次治理工程!$AS$6:$AS$5550)</f>
        <v>0</v>
      </c>
      <c r="AF11" s="166">
        <f>SUMIF(第2批次治理工程!$C$6:$C$5550,已核定一覽表!$A11,第2批次治理工程!$AB$6:$AB$5550)</f>
        <v>0</v>
      </c>
      <c r="AG11" s="166">
        <f>SUMIF(第2批次治理工程!$C$6:$C$5550,已核定一覽表!$A11,第2批次治理工程!$AD$6:$AD$5550)</f>
        <v>0</v>
      </c>
      <c r="AH11" s="166">
        <f t="shared" si="10"/>
        <v>0</v>
      </c>
      <c r="AI11" s="214">
        <f t="shared" si="11"/>
        <v>0</v>
      </c>
      <c r="AJ11" s="508">
        <f>COUNTIF(第3批次治理工程!$C$6:$C$9999,已核定一覽表!A11)</f>
        <v>0</v>
      </c>
      <c r="AK11" s="212">
        <f ca="1">SUMIF(第3批次治理工程!$C$6:$C$5555,已核定一覽表!$A11,第3批次治理工程!$N$6:$N$5554)+SUMIF(第3批次治理工程!$C$6:$C$5555,已核定一覽表!$A11,第3批次治理工程!$Q$6:$Q$5554)</f>
        <v>0</v>
      </c>
      <c r="AL11" s="212">
        <f ca="1">SUMIF(第3批次治理工程!$C$6:$C$5555,已核定一覽表!$A11,第3批次治理工程!$R$6:$R$5554)+SUMIF(第3批次治理工程!$C$6:$C$5555,已核定一覽表!$A11,第3批次治理工程!$AO$6:$AO$5555)</f>
        <v>0</v>
      </c>
      <c r="AM11" s="212">
        <f>SUMIF(第3批次治理工程!$C$6:$C$5555,已核定一覽表!$A11,第3批次治理工程!$V$6:$V$5555)+SUMIF(第3批次治理工程!$C$6:$C$5555,已核定一覽表!$A11,第3批次治理工程!$Y$6:$Y$5555)</f>
        <v>0</v>
      </c>
      <c r="AN11" s="212">
        <f>SUMIF(第3批次治理工程!$C$6:$C$5555,已核定一覽表!$A11,第3批次治理工程!$Z$6:$Z$5555)</f>
        <v>0</v>
      </c>
      <c r="AO11" s="212">
        <f t="shared" ca="1" si="12"/>
        <v>0</v>
      </c>
      <c r="AP11" s="212">
        <f>SUMIF(第3批次治理工程!$C$6:$C$5555,已核定一覽表!$A11,第3批次治理工程!$AR$6:$AR$5555)+SUMIF(第3批次治理工程!$C$6:$C$5555,已核定一覽表!$A11,第3批次治理工程!$AU$6:$AU$5555)</f>
        <v>0</v>
      </c>
      <c r="AQ11" s="212">
        <f>SUMIF(第3批次治理工程!$C$6:$C$5555,已核定一覽表!$A11,第3批次治理工程!$AV$6:$AV$5555)</f>
        <v>0</v>
      </c>
      <c r="AR11" s="212">
        <f>SUMIF(第3批次治理工程!$C$6:$C$5555,已核定一覽表!$A11,第3批次治理工程!$AC$6:$AC$5555)+SUMIF(第3批次治理工程!$C$6:$C$5555,已核定一覽表!$A11,第3批次治理工程!$AF$6:$AF$5555)</f>
        <v>0</v>
      </c>
      <c r="AS11" s="212">
        <f>SUMIF(第3批次治理工程!$C$6:$C$5555,已核定一覽表!$A11,第3批次治理工程!$AG$6:$AG$5555)</f>
        <v>0</v>
      </c>
      <c r="AT11" s="212">
        <f t="shared" si="13"/>
        <v>0</v>
      </c>
      <c r="AU11" s="214">
        <f t="shared" ca="1" si="14"/>
        <v>0</v>
      </c>
      <c r="AV11" s="508">
        <f>COUNTIF(第4批次治理工程!$C$6:$C$9999,已核定一覽表!A11)</f>
        <v>0</v>
      </c>
      <c r="AW11" s="506">
        <f ca="1">SUMIF(第4批次治理工程!$C$6:$C$5555,已核定一覽表!$A11,第4批次治理工程!$M$6:$M$5554)+SUMIF(第4批次治理工程!$C$6:$C$5555,已核定一覽表!$A11,第4批次治理工程!$AJ$6:$AJ$5555)</f>
        <v>0</v>
      </c>
      <c r="AX11" s="212">
        <f ca="1">SUMIF(第4批次治理工程!$C$6:$C$5555,已核定一覽表!$A11,第4批次治理工程!$P$6:$P$5554)+SUMIF(第4批次治理工程!$C$6:$C$5555,已核定一覽表!$A11,第4批次治理工程!$AM$6:$AM$5555)</f>
        <v>0</v>
      </c>
      <c r="AY11" s="212">
        <f ca="1">SUMIF(第4批次治理工程!$C$6:$C$5555,已核定一覽表!$A11,第4批次治理工程!$R$6:$R$5554)+SUMIF(第4批次治理工程!$C$6:$C$5555,已核定一覽表!$A11,第4批次治理工程!$AO$6:$AO$5555)</f>
        <v>0</v>
      </c>
      <c r="AZ11" s="212">
        <f>SUMIF(第4批次治理工程!$C$6:$C$5555,已核定一覽表!$A11,第4批次治理工程!$U$6:$U$5555)</f>
        <v>0</v>
      </c>
      <c r="BA11" s="212">
        <f>SUMIF(第4批次治理工程!$C$6:$C$5555,已核定一覽表!$A11,第4批次治理工程!$X$6:$X$5555)</f>
        <v>0</v>
      </c>
      <c r="BB11" s="212">
        <f>SUMIF(第4批次治理工程!$C$6:$C$5555,已核定一覽表!$A11,第4批次治理工程!$Z$6:$Z$5555)</f>
        <v>0</v>
      </c>
      <c r="BC11" s="212">
        <f t="shared" ca="1" si="15"/>
        <v>0</v>
      </c>
      <c r="BD11" s="212">
        <f>SUMIF(第4批次治理工程!$C$6:$C$5555,已核定一覽表!$A11,第4批次治理工程!$AQ$6:$AQ$5555)</f>
        <v>0</v>
      </c>
      <c r="BE11" s="212">
        <f>SUMIF(第4批次治理工程!$C$6:$C$5555,已核定一覽表!$A11,第4批次治理工程!$AQ$6:$AQ$5555)+SUMIF(第4批次治理工程!$C$6:$C$5555,已核定一覽表!$A11,第4批次治理工程!$AT$6:$AT$5555)</f>
        <v>0</v>
      </c>
      <c r="BF11" s="212">
        <f>SUMIF(第4批次治理工程!$C$6:$C$5555,已核定一覽表!$A11,第4批次治理工程!$AV$6:$AV$5555)</f>
        <v>0</v>
      </c>
      <c r="BG11" s="212">
        <f>SUMIF(第4批次治理工程!$C$6:$C$5555,已核定一覽表!$A11,第4批次治理工程!$AB$6:$AB$5555)</f>
        <v>0</v>
      </c>
      <c r="BH11" s="212">
        <f>SUMIF(第4批次治理工程!$C$6:$C$5555,已核定一覽表!$A11,第4批次治理工程!$AE$6:$AE$5555)</f>
        <v>0</v>
      </c>
      <c r="BI11" s="212">
        <f>SUMIF(第4批次治理工程!$C$6:$C$5555,已核定一覽表!$A11,第4批次治理工程!$AG$6:$AG$5555)</f>
        <v>0</v>
      </c>
      <c r="BJ11" s="212">
        <f t="shared" si="16"/>
        <v>0</v>
      </c>
      <c r="BK11" s="214">
        <f t="shared" ca="1" si="17"/>
        <v>0</v>
      </c>
      <c r="BL11" s="508" t="e">
        <f>COUNTIF(#REF!,已核定一覽表!A11)</f>
        <v>#REF!</v>
      </c>
      <c r="BM11" s="506" t="e">
        <f>SUMIF(#REF!,已核定一覽表!A11,#REF!)</f>
        <v>#REF!</v>
      </c>
      <c r="BN11" s="212" t="e">
        <f>SUMIF(#REF!,已核定一覽表!A11,#REF!)</f>
        <v>#REF!</v>
      </c>
      <c r="BO11" s="831" t="e">
        <f t="shared" si="18"/>
        <v>#REF!</v>
      </c>
      <c r="BP11" s="163" t="e">
        <f>SUMIF(#REF!,已核定一覽表!$A11,#REF!)</f>
        <v>#REF!</v>
      </c>
      <c r="BQ11" s="166" t="e">
        <f>SUMIF(#REF!,已核定一覽表!$A11,#REF!)</f>
        <v>#REF!</v>
      </c>
      <c r="BR11" s="218" t="e">
        <f t="shared" si="0"/>
        <v>#REF!</v>
      </c>
      <c r="BS11" s="163">
        <f>SUMIF('108-109生態檢核'!$B$5:$B$21,已核定一覽表!$A11,'108-109生態檢核'!$F$5:$F$21)</f>
        <v>2000</v>
      </c>
      <c r="BT11" s="166">
        <f>SUMIF('108-109生態檢核'!$B$5:$B$21,已核定一覽表!$A11,'108-109生態檢核'!$G$5:$G$21)</f>
        <v>564</v>
      </c>
      <c r="BU11" s="218">
        <f t="shared" si="19"/>
        <v>2564</v>
      </c>
      <c r="BV11" s="163"/>
      <c r="BW11" s="166"/>
      <c r="BX11" s="167"/>
      <c r="BY11" s="164"/>
      <c r="BZ11" s="166"/>
      <c r="CA11" s="167"/>
      <c r="CB11" s="164"/>
      <c r="CC11" s="166"/>
      <c r="CD11" s="167"/>
      <c r="CE11" s="164">
        <f>SUMIFS(第1批次規劃檢討!$J$2:$J$5555,第1批次規劃檢討!$C$2:$C$5555,已核定一覽表!$A11,第1批次規劃檢討!$A$2:$A$5555,$CE$2)</f>
        <v>3588</v>
      </c>
      <c r="CF11" s="166">
        <f>SUMIFS(第1批次規劃檢討!$K$2:$K$5555,第1批次規劃檢討!$C$2:$C$5555,已核定一覽表!$A11,第1批次規劃檢討!$A$2:$A$5555,$CE$2)+SUMIFS(第1批次規劃檢討!$L$2:$L$5555,第1批次規劃檢討!$C$2:$C$5555,已核定一覽表!$A11,第1批次規劃檢討!$A$2:$A$5555,$CE$2)</f>
        <v>3588</v>
      </c>
      <c r="CG11" s="166">
        <f t="shared" si="20"/>
        <v>7176</v>
      </c>
      <c r="CH11" s="166">
        <f>SUMIFS(第1批次規劃檢討!$M$2:$M$5555,第1批次規劃檢討!$C$2:$C$5555,已核定一覽表!$A11,第1批次規劃檢討!$A$2:$A$5555,$CE$2)</f>
        <v>1011</v>
      </c>
      <c r="CI11" s="166">
        <f>SUMIFS(第1批次規劃檢討!$N$2:$N$5555,第1批次規劃檢討!$C$2:$C$5555,已核定一覽表!$A11,第1批次規劃檢討!$A$2:$A$5555,$CE$2)+SUMIFS(第1批次規劃檢討!$O$2:$O$5555,第1批次規劃檢討!$C$2:$C$5555,已核定一覽表!$A11,第1批次規劃檢討!$A$2:$A$5555,$CE$2)</f>
        <v>1011</v>
      </c>
      <c r="CJ11" s="166">
        <f t="shared" si="21"/>
        <v>2022</v>
      </c>
      <c r="CK11" s="166">
        <f t="shared" si="22"/>
        <v>9198</v>
      </c>
      <c r="CL11" s="166">
        <f>SUMIFS(第1批次規劃檢討!$J$2:$J$5555,第1批次規劃檢討!$C$2:$C$5555,已核定一覽表!$A11,第1批次規劃檢討!$A$2:$A$5555,$CL$2)</f>
        <v>0</v>
      </c>
      <c r="CM11" s="166">
        <f>SUMIFS(第1批次規劃檢討!$K$2:$K$5555,第1批次規劃檢討!$C$2:$C$5555,已核定一覽表!$A11,第1批次規劃檢討!$A$2:$A$5555,$CL$2)+SUMIFS(第1批次規劃檢討!$L$2:$L$5555,第1批次規劃檢討!$C$2:$C$5555,已核定一覽表!$A11,第1批次規劃檢討!$A$2:$A$5555,$CL$2)</f>
        <v>0</v>
      </c>
      <c r="CN11" s="166">
        <f t="shared" si="23"/>
        <v>0</v>
      </c>
      <c r="CO11" s="166">
        <f>SUMIFS(第1批次規劃檢討!$M$2:$M$5555,第1批次規劃檢討!$C$2:$C$5555,已核定一覽表!$A11,第1批次規劃檢討!$A$2:$A$5555,$CL$2)</f>
        <v>0</v>
      </c>
      <c r="CP11" s="166">
        <f>SUMIFS(第1批次規劃檢討!$N$2:$N$5555,第1批次規劃檢討!$C$2:$C$5555,已核定一覽表!$A11,第1批次規劃檢討!$A$2:$A$5555,$CL$2)+SUMIFS(第1批次規劃檢討!$O$2:$O$5555,第1批次規劃檢討!$C$2:$C$5555,已核定一覽表!$A11,第1批次規劃檢討!$A$2:$A$5555,$CL$2)</f>
        <v>0</v>
      </c>
      <c r="CQ11" s="166">
        <f t="shared" si="24"/>
        <v>0</v>
      </c>
      <c r="CR11" s="166">
        <f t="shared" si="25"/>
        <v>0</v>
      </c>
      <c r="CS11" s="166">
        <f>SUMIFS(第1批次規劃檢討!$J$2:$J$5555,第1批次規劃檢討!$C$2:$C$5555,已核定一覽表!$A11,第1批次規劃檢討!$A$2:$A$5555,$CS$2)</f>
        <v>0</v>
      </c>
      <c r="CT11" s="166">
        <f>SUMIFS(第1批次規劃檢討!$K$2:$K$5555,第1批次規劃檢討!$C$2:$C$5555,已核定一覽表!$A11,第1批次規劃檢討!$A$2:$A$5555,$CS$2)+SUMIFS(第1批次規劃檢討!$L$2:$L$5555,第1批次規劃檢討!$C$2:$C$5555,已核定一覽表!$A11,第1批次規劃檢討!$A$2:$A$5555,$CS$2)</f>
        <v>0</v>
      </c>
      <c r="CU11" s="166">
        <f t="shared" si="26"/>
        <v>0</v>
      </c>
      <c r="CV11" s="166">
        <f>SUMIFS(第1批次規劃檢討!$M$2:$M$5555,第1批次規劃檢討!$C$2:$C$5555,已核定一覽表!$A11,第1批次規劃檢討!$A$2:$A$5555,$CS$2)</f>
        <v>0</v>
      </c>
      <c r="CW11" s="166">
        <f>SUMIFS(第1批次規劃檢討!$N$2:$N$5555,第1批次規劃檢討!$C$2:$C$5555,已核定一覽表!$A11,第1批次規劃檢討!$A$2:$A$5555,$CS$2)+SUMIFS(第1批次規劃檢討!$O$2:$O$5555,第1批次規劃檢討!$C$2:$C$5555,已核定一覽表!$A11,第1批次規劃檢討!$A$2:$A$5555,$CS$2)</f>
        <v>0</v>
      </c>
      <c r="CX11" s="166">
        <f t="shared" si="27"/>
        <v>0</v>
      </c>
      <c r="CY11" s="166">
        <f t="shared" si="28"/>
        <v>0</v>
      </c>
      <c r="CZ11" s="166">
        <f>SUMIFS(第1批次規劃檢討!$J$2:$J$5555,第1批次規劃檢討!$C$2:$C$5555,已核定一覽表!$A11,第1批次規劃檢討!$A$2:$A$5555,$CZ$2)</f>
        <v>2196</v>
      </c>
      <c r="DA11" s="166">
        <f>SUMIFS(第1批次規劃檢討!$K$2:$K$5555,第1批次規劃檢討!$C$2:$C$5555,已核定一覽表!$A11,第1批次規劃檢討!$A$2:$A$5555,$CZ$2)+SUMIFS(第1批次規劃檢討!$L$2:$L$5555,第1批次規劃檢討!$C$2:$C$5555,已核定一覽表!$A11,第1批次規劃檢討!$A$2:$A$5555,$CZ$2)</f>
        <v>2196</v>
      </c>
      <c r="DB11" s="166">
        <f t="shared" si="29"/>
        <v>4392</v>
      </c>
      <c r="DC11" s="166">
        <f>SUMIFS(第1批次規劃檢討!$M$2:$M$5555,第1批次規劃檢討!$C$2:$C$5555,已核定一覽表!$A11,第1批次規劃檢討!$A$2:$A$5555,$CZ$2)</f>
        <v>619</v>
      </c>
      <c r="DD11" s="166">
        <f>SUMIFS(第1批次規劃檢討!$N$2:$N$5555,第1批次規劃檢討!$C$2:$C$5555,已核定一覽表!$A11,第1批次規劃檢討!$A$2:$A$5555,$CZ$2)+SUMIFS(第1批次規劃檢討!$O$2:$O$5555,第1批次規劃檢討!$C$2:$C$5555,已核定一覽表!$A11,第1批次規劃檢討!$A$2:$A$5555,$CZ$2)</f>
        <v>619</v>
      </c>
      <c r="DE11" s="166">
        <f t="shared" si="30"/>
        <v>1238</v>
      </c>
      <c r="DF11" s="167">
        <f t="shared" si="31"/>
        <v>5630</v>
      </c>
      <c r="DG11" s="216">
        <f t="shared" si="32"/>
        <v>11568</v>
      </c>
      <c r="DH11" s="215">
        <f t="shared" si="33"/>
        <v>3260</v>
      </c>
      <c r="DI11" s="509">
        <f t="shared" si="34"/>
        <v>14828</v>
      </c>
      <c r="DJ11" s="511">
        <f t="shared" ca="1" si="35"/>
        <v>27551.418999999998</v>
      </c>
      <c r="DK11" s="511">
        <f t="shared" ca="1" si="36"/>
        <v>0</v>
      </c>
      <c r="DL11" s="514">
        <f t="shared" ca="1" si="37"/>
        <v>0</v>
      </c>
      <c r="DM11" s="511" t="e">
        <f t="shared" ca="1" si="40"/>
        <v>#REF!</v>
      </c>
      <c r="DN11" s="511" t="e">
        <f t="shared" ca="1" si="38"/>
        <v>#REF!</v>
      </c>
      <c r="DO11" s="514">
        <f t="shared" ca="1" si="39"/>
        <v>0</v>
      </c>
    </row>
    <row r="12" spans="1:119" ht="20.25">
      <c r="A12" s="660" t="s">
        <v>1044</v>
      </c>
      <c r="B12" s="664">
        <f>COUNTIFS(第3批次治理工程!$C$6:$C$9999,已核定一覽表!A12,第3批次治理工程!$K$6:$K$9999,"&gt;0")</f>
        <v>0</v>
      </c>
      <c r="C12" s="665">
        <f t="shared" ca="1" si="1"/>
        <v>0</v>
      </c>
      <c r="D12" s="665">
        <f>SUMIF(第3批次治理工程!$C$6:$C$5555,已核定一覽表!$A12,第3批次治理工程!$CF$6:$CF$5555)</f>
        <v>0</v>
      </c>
      <c r="E12" s="666">
        <f>SUMIF(第3批次治理工程!$C$6:$C$5553,已核定一覽表!$A12,第3批次治理工程!$CG$6:$CG$5553)</f>
        <v>0</v>
      </c>
      <c r="F12" s="658">
        <f t="shared" si="2"/>
        <v>1</v>
      </c>
      <c r="G12" s="219">
        <f t="shared" ca="1" si="3"/>
        <v>1540</v>
      </c>
      <c r="H12" s="219">
        <f t="shared" ca="1" si="4"/>
        <v>0</v>
      </c>
      <c r="I12" s="219">
        <f t="shared" si="5"/>
        <v>1540</v>
      </c>
      <c r="J12" s="219">
        <f>SUMIF(第1批次治理工程!$C$6:$C$5545,已核定一覽表!$A12,第1批次治理工程!$CF$6:$CF$5545)+SUMIF(第2批次治理工程!$C$6:$C$5550,已核定一覽表!$A12,第2批次治理工程!$CF$6:$CF$5550)+SUMIF(第4批次治理工程!$C$6:$C$5555,已核定一覽表!$A12,第4批次治理工程!$CF$6:$CF$5555)</f>
        <v>0</v>
      </c>
      <c r="K12" s="656">
        <f>SUMIF(第1批次治理工程!$C$6:$C$5545,已核定一覽表!$A12,第1批次治理工程!$CG$6:$CG$5545)+SUMIF(第2批次治理工程!$C$6:$C$5550,已核定一覽表!$A12,第2批次治理工程!$CG$6:$CG$5550)+SUMIF(第4批次治理工程!$C$6:$C$5555,已核定一覽表!$A12,第4批次治理工程!$CG$6:$CG$5555)</f>
        <v>0</v>
      </c>
      <c r="L12" s="209">
        <f>COUNTIF(第1批次治理工程!$C$6:$C$9989,已核定一覽表!A12)</f>
        <v>1</v>
      </c>
      <c r="M12" s="166">
        <f>SUMIF(第1批次治理工程!$C$6:$C$5545,已核定一覽表!$A12,第1批次治理工程!$M$6:$M$5545)+SUMIF(第1批次治理工程!$C$6:$C$5545,已核定一覽表!$A12,第1批次治理工程!$AJ$6:$AJ$5545)</f>
        <v>0</v>
      </c>
      <c r="N12" s="166">
        <f>SUMIF(第1批次治理工程!$C$6:$C$5545,已核定一覽表!$A12,第1批次治理工程!$O$6:$O$5545)+SUMIF(第1批次治理工程!$C$6:$C$5545,已核定一覽表!$A12,第1批次治理工程!$AL$6:$AL$5545)</f>
        <v>0</v>
      </c>
      <c r="O12" s="513">
        <f>SUMIF(第1批次治理工程!$C$6:$C$5545,已核定一覽表!$A12,第1批次治理工程!$U$6:$U$5545)</f>
        <v>0</v>
      </c>
      <c r="P12" s="513">
        <f>SUMIF(第1批次治理工程!$C$6:$C$5545,已核定一覽表!$A12,第1批次治理工程!$W$6:$W$5545)</f>
        <v>0</v>
      </c>
      <c r="Q12" s="166">
        <f t="shared" si="6"/>
        <v>0</v>
      </c>
      <c r="R12" s="166">
        <f>SUMIF(第1批次治理工程!$C$6:$C$5545,已核定一覽表!$A12,第1批次治理工程!$AQ$6:$AQ$5545)</f>
        <v>1540</v>
      </c>
      <c r="S12" s="166">
        <f>SUMIF(第1批次治理工程!$C$6:$C$5545,已核定一覽表!$A12,第1批次治理工程!$AS$6:$AS$5545)</f>
        <v>0</v>
      </c>
      <c r="T12" s="513">
        <f>SUMIF(第1批次治理工程!$C$6:$C$5545,已核定一覽表!$A12,第1批次治理工程!$AB$6:$AB$5545)</f>
        <v>0</v>
      </c>
      <c r="U12" s="513">
        <f>SUMIF(第1批次治理工程!$C$6:$C$5545,已核定一覽表!$A12,第1批次治理工程!$AD$6:$AD$5545)</f>
        <v>0</v>
      </c>
      <c r="V12" s="166">
        <f t="shared" si="7"/>
        <v>1540</v>
      </c>
      <c r="W12" s="214">
        <f t="shared" si="8"/>
        <v>1540</v>
      </c>
      <c r="X12" s="208">
        <f>COUNTIF(第2批次治理工程!$C$6:$C$9994,已核定一覽表!A12)</f>
        <v>0</v>
      </c>
      <c r="Y12" s="163">
        <f>SUMIF(第2批次治理工程!$C$6:$C$5550,已核定一覽表!$A12,第2批次治理工程!$M$6:$M$5550)+SUMIF(第2批次治理工程!$C$6:$C$5550,已核定一覽表!$A12,第2批次治理工程!$AJ$6:$AJ$5550)</f>
        <v>0</v>
      </c>
      <c r="Z12" s="166">
        <f>SUMIF(第2批次治理工程!$C$6:$C$5550,已核定一覽表!$A12,第2批次治理工程!$O$6:$O$5550)+SUMIF(第2批次治理工程!$C$6:$C$5550,已核定一覽表!$A12,第2批次治理工程!$AL$6:$AL$5550)</f>
        <v>0</v>
      </c>
      <c r="AA12" s="166">
        <f>SUMIF(第2批次治理工程!$C$6:$C$5550,已核定一覽表!$A12,第2批次治理工程!$U$6:$U$5550)</f>
        <v>0</v>
      </c>
      <c r="AB12" s="166">
        <f>SUMIF(第2批次治理工程!$C$6:$C$5550,已核定一覽表!$A12,第2批次治理工程!$W$6:$W$5550)</f>
        <v>0</v>
      </c>
      <c r="AC12" s="166">
        <f t="shared" si="9"/>
        <v>0</v>
      </c>
      <c r="AD12" s="166">
        <f>SUMIF(第2批次治理工程!$C$6:$C$5550,已核定一覽表!$A12,第2批次治理工程!$AQ$6:$AQ$5550)</f>
        <v>0</v>
      </c>
      <c r="AE12" s="166">
        <f>SUMIF(第2批次治理工程!$C$6:$C$5550,已核定一覽表!$A12,第2批次治理工程!$AS$6:$AS$5550)</f>
        <v>0</v>
      </c>
      <c r="AF12" s="166">
        <f>SUMIF(第2批次治理工程!$C$6:$C$5550,已核定一覽表!$A12,第2批次治理工程!$AB$6:$AB$5550)</f>
        <v>0</v>
      </c>
      <c r="AG12" s="166">
        <f>SUMIF(第2批次治理工程!$C$6:$C$5550,已核定一覽表!$A12,第2批次治理工程!$AD$6:$AD$5550)</f>
        <v>0</v>
      </c>
      <c r="AH12" s="166">
        <f t="shared" si="10"/>
        <v>0</v>
      </c>
      <c r="AI12" s="214">
        <f t="shared" si="11"/>
        <v>0</v>
      </c>
      <c r="AJ12" s="508">
        <f>COUNTIF(第3批次治理工程!$C$6:$C$9999,已核定一覽表!A12)</f>
        <v>0</v>
      </c>
      <c r="AK12" s="212">
        <f ca="1">SUMIF(第3批次治理工程!$C$6:$C$5555,已核定一覽表!$A12,第3批次治理工程!$N$6:$N$5554)+SUMIF(第3批次治理工程!$C$6:$C$5555,已核定一覽表!$A12,第3批次治理工程!$Q$6:$Q$5554)</f>
        <v>0</v>
      </c>
      <c r="AL12" s="212">
        <f ca="1">SUMIF(第3批次治理工程!$C$6:$C$5555,已核定一覽表!$A12,第3批次治理工程!$R$6:$R$5554)+SUMIF(第3批次治理工程!$C$6:$C$5555,已核定一覽表!$A12,第3批次治理工程!$AO$6:$AO$5555)</f>
        <v>0</v>
      </c>
      <c r="AM12" s="212">
        <f>SUMIF(第3批次治理工程!$C$6:$C$5555,已核定一覽表!$A12,第3批次治理工程!$V$6:$V$5555)+SUMIF(第3批次治理工程!$C$6:$C$5555,已核定一覽表!$A12,第3批次治理工程!$Y$6:$Y$5555)</f>
        <v>0</v>
      </c>
      <c r="AN12" s="212">
        <f>SUMIF(第3批次治理工程!$C$6:$C$5555,已核定一覽表!$A12,第3批次治理工程!$Z$6:$Z$5555)</f>
        <v>0</v>
      </c>
      <c r="AO12" s="212">
        <f t="shared" ca="1" si="12"/>
        <v>0</v>
      </c>
      <c r="AP12" s="212">
        <f>SUMIF(第3批次治理工程!$C$6:$C$5555,已核定一覽表!$A12,第3批次治理工程!$AR$6:$AR$5555)+SUMIF(第3批次治理工程!$C$6:$C$5555,已核定一覽表!$A12,第3批次治理工程!$AU$6:$AU$5555)</f>
        <v>0</v>
      </c>
      <c r="AQ12" s="212">
        <f>SUMIF(第3批次治理工程!$C$6:$C$5555,已核定一覽表!$A12,第3批次治理工程!$AV$6:$AV$5555)</f>
        <v>0</v>
      </c>
      <c r="AR12" s="212">
        <f>SUMIF(第3批次治理工程!$C$6:$C$5555,已核定一覽表!$A12,第3批次治理工程!$AC$6:$AC$5555)+SUMIF(第3批次治理工程!$C$6:$C$5555,已核定一覽表!$A12,第3批次治理工程!$AF$6:$AF$5555)</f>
        <v>0</v>
      </c>
      <c r="AS12" s="212">
        <f>SUMIF(第3批次治理工程!$C$6:$C$5555,已核定一覽表!$A12,第3批次治理工程!$AG$6:$AG$5555)</f>
        <v>0</v>
      </c>
      <c r="AT12" s="212">
        <f t="shared" si="13"/>
        <v>0</v>
      </c>
      <c r="AU12" s="214">
        <f t="shared" ca="1" si="14"/>
        <v>0</v>
      </c>
      <c r="AV12" s="508">
        <f>COUNTIF(第4批次治理工程!$C$6:$C$9999,已核定一覽表!A12)</f>
        <v>0</v>
      </c>
      <c r="AW12" s="506">
        <f ca="1">SUMIF(第4批次治理工程!$C$6:$C$5555,已核定一覽表!$A12,第4批次治理工程!$M$6:$M$5554)+SUMIF(第4批次治理工程!$C$6:$C$5555,已核定一覽表!$A12,第4批次治理工程!$AJ$6:$AJ$5555)</f>
        <v>0</v>
      </c>
      <c r="AX12" s="212">
        <f ca="1">SUMIF(第4批次治理工程!$C$6:$C$5555,已核定一覽表!$A12,第4批次治理工程!$P$6:$P$5554)+SUMIF(第4批次治理工程!$C$6:$C$5555,已核定一覽表!$A12,第4批次治理工程!$AM$6:$AM$5555)</f>
        <v>0</v>
      </c>
      <c r="AY12" s="212">
        <f ca="1">SUMIF(第4批次治理工程!$C$6:$C$5555,已核定一覽表!$A12,第4批次治理工程!$R$6:$R$5554)+SUMIF(第4批次治理工程!$C$6:$C$5555,已核定一覽表!$A12,第4批次治理工程!$AO$6:$AO$5555)</f>
        <v>0</v>
      </c>
      <c r="AZ12" s="212">
        <f>SUMIF(第4批次治理工程!$C$6:$C$5555,已核定一覽表!$A12,第4批次治理工程!$U$6:$U$5555)</f>
        <v>0</v>
      </c>
      <c r="BA12" s="212">
        <f>SUMIF(第4批次治理工程!$C$6:$C$5555,已核定一覽表!$A12,第4批次治理工程!$X$6:$X$5555)</f>
        <v>0</v>
      </c>
      <c r="BB12" s="212">
        <f>SUMIF(第4批次治理工程!$C$6:$C$5555,已核定一覽表!$A12,第4批次治理工程!$Z$6:$Z$5555)</f>
        <v>0</v>
      </c>
      <c r="BC12" s="212">
        <f t="shared" ca="1" si="15"/>
        <v>0</v>
      </c>
      <c r="BD12" s="212">
        <f>SUMIF(第4批次治理工程!$C$6:$C$5555,已核定一覽表!$A12,第4批次治理工程!$AQ$6:$AQ$5555)</f>
        <v>0</v>
      </c>
      <c r="BE12" s="212">
        <f>SUMIF(第4批次治理工程!$C$6:$C$5555,已核定一覽表!$A12,第4批次治理工程!$AQ$6:$AQ$5555)+SUMIF(第4批次治理工程!$C$6:$C$5555,已核定一覽表!$A12,第4批次治理工程!$AT$6:$AT$5555)</f>
        <v>0</v>
      </c>
      <c r="BF12" s="212">
        <f>SUMIF(第4批次治理工程!$C$6:$C$5555,已核定一覽表!$A12,第4批次治理工程!$AV$6:$AV$5555)</f>
        <v>0</v>
      </c>
      <c r="BG12" s="212">
        <f>SUMIF(第4批次治理工程!$C$6:$C$5555,已核定一覽表!$A12,第4批次治理工程!$AB$6:$AB$5555)</f>
        <v>0</v>
      </c>
      <c r="BH12" s="212">
        <f>SUMIF(第4批次治理工程!$C$6:$C$5555,已核定一覽表!$A12,第4批次治理工程!$AE$6:$AE$5555)</f>
        <v>0</v>
      </c>
      <c r="BI12" s="212">
        <f>SUMIF(第4批次治理工程!$C$6:$C$5555,已核定一覽表!$A12,第4批次治理工程!$AG$6:$AG$5555)</f>
        <v>0</v>
      </c>
      <c r="BJ12" s="212">
        <f t="shared" si="16"/>
        <v>0</v>
      </c>
      <c r="BK12" s="214">
        <f t="shared" ca="1" si="17"/>
        <v>0</v>
      </c>
      <c r="BL12" s="508" t="e">
        <f>COUNTIF(#REF!,已核定一覽表!A12)</f>
        <v>#REF!</v>
      </c>
      <c r="BM12" s="506" t="e">
        <f>SUMIF(#REF!,已核定一覽表!A12,#REF!)</f>
        <v>#REF!</v>
      </c>
      <c r="BN12" s="212" t="e">
        <f>SUMIF(#REF!,已核定一覽表!A12,#REF!)</f>
        <v>#REF!</v>
      </c>
      <c r="BO12" s="831" t="e">
        <f t="shared" si="18"/>
        <v>#REF!</v>
      </c>
      <c r="BP12" s="163" t="e">
        <f>SUMIF(#REF!,已核定一覽表!$A12,#REF!)</f>
        <v>#REF!</v>
      </c>
      <c r="BQ12" s="166" t="e">
        <f>SUMIF(#REF!,已核定一覽表!$A12,#REF!)</f>
        <v>#REF!</v>
      </c>
      <c r="BR12" s="218" t="e">
        <f t="shared" si="0"/>
        <v>#REF!</v>
      </c>
      <c r="BS12" s="163">
        <f>SUMIF('108-109生態檢核'!$B$5:$B$21,已核定一覽表!$A12,'108-109生態檢核'!$F$5:$F$21)</f>
        <v>2000</v>
      </c>
      <c r="BT12" s="166">
        <f>SUMIF('108-109生態檢核'!$B$5:$B$21,已核定一覽表!$A12,'108-109生態檢核'!$G$5:$G$21)</f>
        <v>564</v>
      </c>
      <c r="BU12" s="218">
        <f t="shared" si="19"/>
        <v>2564</v>
      </c>
      <c r="BV12" s="163"/>
      <c r="BW12" s="166"/>
      <c r="BX12" s="167"/>
      <c r="BY12" s="164"/>
      <c r="BZ12" s="166"/>
      <c r="CA12" s="167"/>
      <c r="CB12" s="164"/>
      <c r="CC12" s="166"/>
      <c r="CD12" s="167"/>
      <c r="CE12" s="164">
        <f>SUMIFS(第1批次規劃檢討!$J$2:$J$5555,第1批次規劃檢討!$C$2:$C$5555,已核定一覽表!$A12,第1批次規劃檢討!$A$2:$A$5555,$CE$2)</f>
        <v>0</v>
      </c>
      <c r="CF12" s="166">
        <f>SUMIFS(第1批次規劃檢討!$K$2:$K$5555,第1批次規劃檢討!$C$2:$C$5555,已核定一覽表!$A12,第1批次規劃檢討!$A$2:$A$5555,$CE$2)+SUMIFS(第1批次規劃檢討!$L$2:$L$5555,第1批次規劃檢討!$C$2:$C$5555,已核定一覽表!$A12,第1批次規劃檢討!$A$2:$A$5555,$CE$2)</f>
        <v>0</v>
      </c>
      <c r="CG12" s="166">
        <f t="shared" si="20"/>
        <v>0</v>
      </c>
      <c r="CH12" s="166">
        <f>SUMIFS(第1批次規劃檢討!$M$2:$M$5555,第1批次規劃檢討!$C$2:$C$5555,已核定一覽表!$A12,第1批次規劃檢討!$A$2:$A$5555,$CE$2)</f>
        <v>0</v>
      </c>
      <c r="CI12" s="166">
        <f>SUMIFS(第1批次規劃檢討!$N$2:$N$5555,第1批次規劃檢討!$C$2:$C$5555,已核定一覽表!$A12,第1批次規劃檢討!$A$2:$A$5555,$CE$2)+SUMIFS(第1批次規劃檢討!$O$2:$O$5555,第1批次規劃檢討!$C$2:$C$5555,已核定一覽表!$A12,第1批次規劃檢討!$A$2:$A$5555,$CE$2)</f>
        <v>0</v>
      </c>
      <c r="CJ12" s="166">
        <f t="shared" si="21"/>
        <v>0</v>
      </c>
      <c r="CK12" s="166">
        <f t="shared" si="22"/>
        <v>0</v>
      </c>
      <c r="CL12" s="166">
        <f>SUMIFS(第1批次規劃檢討!$J$2:$J$5555,第1批次規劃檢討!$C$2:$C$5555,已核定一覽表!$A12,第1批次規劃檢討!$A$2:$A$5555,$CL$2)</f>
        <v>0</v>
      </c>
      <c r="CM12" s="166">
        <f>SUMIFS(第1批次規劃檢討!$K$2:$K$5555,第1批次規劃檢討!$C$2:$C$5555,已核定一覽表!$A12,第1批次規劃檢討!$A$2:$A$5555,$CL$2)+SUMIFS(第1批次規劃檢討!$L$2:$L$5555,第1批次規劃檢討!$C$2:$C$5555,已核定一覽表!$A12,第1批次規劃檢討!$A$2:$A$5555,$CL$2)</f>
        <v>0</v>
      </c>
      <c r="CN12" s="166">
        <f t="shared" si="23"/>
        <v>0</v>
      </c>
      <c r="CO12" s="166">
        <f>SUMIFS(第1批次規劃檢討!$M$2:$M$5555,第1批次規劃檢討!$C$2:$C$5555,已核定一覽表!$A12,第1批次規劃檢討!$A$2:$A$5555,$CL$2)</f>
        <v>0</v>
      </c>
      <c r="CP12" s="166">
        <f>SUMIFS(第1批次規劃檢討!$N$2:$N$5555,第1批次規劃檢討!$C$2:$C$5555,已核定一覽表!$A12,第1批次規劃檢討!$A$2:$A$5555,$CL$2)+SUMIFS(第1批次規劃檢討!$O$2:$O$5555,第1批次規劃檢討!$C$2:$C$5555,已核定一覽表!$A12,第1批次規劃檢討!$A$2:$A$5555,$CL$2)</f>
        <v>0</v>
      </c>
      <c r="CQ12" s="166">
        <f t="shared" si="24"/>
        <v>0</v>
      </c>
      <c r="CR12" s="166">
        <f t="shared" si="25"/>
        <v>0</v>
      </c>
      <c r="CS12" s="166">
        <f>SUMIFS(第1批次規劃檢討!$J$2:$J$5555,第1批次規劃檢討!$C$2:$C$5555,已核定一覽表!$A12,第1批次規劃檢討!$A$2:$A$5555,$CS$2)</f>
        <v>0</v>
      </c>
      <c r="CT12" s="166">
        <f>SUMIFS(第1批次規劃檢討!$K$2:$K$5555,第1批次規劃檢討!$C$2:$C$5555,已核定一覽表!$A12,第1批次規劃檢討!$A$2:$A$5555,$CS$2)+SUMIFS(第1批次規劃檢討!$L$2:$L$5555,第1批次規劃檢討!$C$2:$C$5555,已核定一覽表!$A12,第1批次規劃檢討!$A$2:$A$5555,$CS$2)</f>
        <v>0</v>
      </c>
      <c r="CU12" s="166">
        <f t="shared" si="26"/>
        <v>0</v>
      </c>
      <c r="CV12" s="166">
        <f>SUMIFS(第1批次規劃檢討!$M$2:$M$5555,第1批次規劃檢討!$C$2:$C$5555,已核定一覽表!$A12,第1批次規劃檢討!$A$2:$A$5555,$CS$2)</f>
        <v>0</v>
      </c>
      <c r="CW12" s="166">
        <f>SUMIFS(第1批次規劃檢討!$N$2:$N$5555,第1批次規劃檢討!$C$2:$C$5555,已核定一覽表!$A12,第1批次規劃檢討!$A$2:$A$5555,$CS$2)+SUMIFS(第1批次規劃檢討!$O$2:$O$5555,第1批次規劃檢討!$C$2:$C$5555,已核定一覽表!$A12,第1批次規劃檢討!$A$2:$A$5555,$CS$2)</f>
        <v>0</v>
      </c>
      <c r="CX12" s="166">
        <f t="shared" si="27"/>
        <v>0</v>
      </c>
      <c r="CY12" s="166">
        <f t="shared" si="28"/>
        <v>0</v>
      </c>
      <c r="CZ12" s="166">
        <f>SUMIFS(第1批次規劃檢討!$J$2:$J$5555,第1批次規劃檢討!$C$2:$C$5555,已核定一覽表!$A12,第1批次規劃檢討!$A$2:$A$5555,$CZ$2)</f>
        <v>2340</v>
      </c>
      <c r="DA12" s="166">
        <f>SUMIFS(第1批次規劃檢討!$K$2:$K$5555,第1批次規劃檢討!$C$2:$C$5555,已核定一覽表!$A12,第1批次規劃檢討!$A$2:$A$5555,$CZ$2)+SUMIFS(第1批次規劃檢討!$L$2:$L$5555,第1批次規劃檢討!$C$2:$C$5555,已核定一覽表!$A12,第1批次規劃檢討!$A$2:$A$5555,$CZ$2)</f>
        <v>2340</v>
      </c>
      <c r="DB12" s="166">
        <f t="shared" si="29"/>
        <v>4680</v>
      </c>
      <c r="DC12" s="166">
        <f>SUMIFS(第1批次規劃檢討!$M$2:$M$5555,第1批次規劃檢討!$C$2:$C$5555,已核定一覽表!$A12,第1批次規劃檢討!$A$2:$A$5555,$CZ$2)</f>
        <v>660</v>
      </c>
      <c r="DD12" s="166">
        <f>SUMIFS(第1批次規劃檢討!$N$2:$N$5555,第1批次規劃檢討!$C$2:$C$5555,已核定一覽表!$A12,第1批次規劃檢討!$A$2:$A$5555,$CZ$2)+SUMIFS(第1批次規劃檢討!$O$2:$O$5555,第1批次規劃檢討!$C$2:$C$5555,已核定一覽表!$A12,第1批次規劃檢討!$A$2:$A$5555,$CZ$2)</f>
        <v>660</v>
      </c>
      <c r="DE12" s="166">
        <f t="shared" si="30"/>
        <v>1320</v>
      </c>
      <c r="DF12" s="167">
        <f t="shared" si="31"/>
        <v>6000</v>
      </c>
      <c r="DG12" s="216">
        <f t="shared" si="32"/>
        <v>4680</v>
      </c>
      <c r="DH12" s="215">
        <f t="shared" si="33"/>
        <v>1320</v>
      </c>
      <c r="DI12" s="509">
        <f t="shared" si="34"/>
        <v>6000</v>
      </c>
      <c r="DJ12" s="511">
        <f t="shared" ca="1" si="35"/>
        <v>0</v>
      </c>
      <c r="DK12" s="511">
        <f t="shared" ca="1" si="36"/>
        <v>0</v>
      </c>
      <c r="DL12" s="514">
        <f t="shared" ca="1" si="37"/>
        <v>0</v>
      </c>
      <c r="DM12" s="511" t="e">
        <f t="shared" ca="1" si="40"/>
        <v>#REF!</v>
      </c>
      <c r="DN12" s="511" t="e">
        <f t="shared" ca="1" si="38"/>
        <v>#REF!</v>
      </c>
      <c r="DO12" s="514">
        <f t="shared" ca="1" si="39"/>
        <v>0</v>
      </c>
    </row>
    <row r="13" spans="1:119" ht="20.25">
      <c r="A13" s="660" t="s">
        <v>1045</v>
      </c>
      <c r="B13" s="664">
        <f>COUNTIFS(第3批次治理工程!$C$6:$C$9999,已核定一覽表!A13,第3批次治理工程!$K$6:$K$9999,"&gt;0")</f>
        <v>0</v>
      </c>
      <c r="C13" s="665">
        <f t="shared" ca="1" si="1"/>
        <v>0</v>
      </c>
      <c r="D13" s="665">
        <f>SUMIF(第3批次治理工程!$C$6:$C$5555,已核定一覽表!$A13,第3批次治理工程!$CF$6:$CF$5555)</f>
        <v>0</v>
      </c>
      <c r="E13" s="666">
        <f>SUMIF(第3批次治理工程!$C$6:$C$5553,已核定一覽表!$A13,第3批次治理工程!$CG$6:$CG$5553)</f>
        <v>0</v>
      </c>
      <c r="F13" s="658">
        <f t="shared" si="2"/>
        <v>2</v>
      </c>
      <c r="G13" s="219">
        <f t="shared" ca="1" si="3"/>
        <v>60803</v>
      </c>
      <c r="H13" s="219">
        <f t="shared" ca="1" si="4"/>
        <v>46338</v>
      </c>
      <c r="I13" s="219">
        <f t="shared" si="5"/>
        <v>14465</v>
      </c>
      <c r="J13" s="219">
        <f>SUMIF(第1批次治理工程!$C$6:$C$5545,已核定一覽表!$A13,第1批次治理工程!$CF$6:$CF$5545)+SUMIF(第2批次治理工程!$C$6:$C$5550,已核定一覽表!$A13,第2批次治理工程!$CF$6:$CF$5550)+SUMIF(第4批次治理工程!$C$6:$C$5555,已核定一覽表!$A13,第4批次治理工程!$CF$6:$CF$5555)</f>
        <v>2277</v>
      </c>
      <c r="K13" s="656">
        <f>SUMIF(第1批次治理工程!$C$6:$C$5545,已核定一覽表!$A13,第1批次治理工程!$CG$6:$CG$5545)+SUMIF(第2批次治理工程!$C$6:$C$5550,已核定一覽表!$A13,第2批次治理工程!$CG$6:$CG$5550)+SUMIF(第4批次治理工程!$C$6:$C$5555,已核定一覽表!$A13,第4批次治理工程!$CG$6:$CG$5555)</f>
        <v>10</v>
      </c>
      <c r="L13" s="209">
        <f>COUNTIF(第1批次治理工程!$C$6:$C$9989,已核定一覽表!A13)</f>
        <v>1</v>
      </c>
      <c r="M13" s="166">
        <f>SUMIF(第1批次治理工程!$C$6:$C$5545,已核定一覽表!$A13,第1批次治理工程!$M$6:$M$5545)+SUMIF(第1批次治理工程!$C$6:$C$5545,已核定一覽表!$A13,第1批次治理工程!$AJ$6:$AJ$5545)</f>
        <v>7062</v>
      </c>
      <c r="N13" s="166">
        <f>SUMIF(第1批次治理工程!$C$6:$C$5545,已核定一覽表!$A13,第1批次治理工程!$O$6:$O$5545)+SUMIF(第1批次治理工程!$C$6:$C$5545,已核定一覽表!$A13,第1批次治理工程!$AL$6:$AL$5545)</f>
        <v>0</v>
      </c>
      <c r="O13" s="513">
        <f>SUMIF(第1批次治理工程!$C$6:$C$5545,已核定一覽表!$A13,第1批次治理工程!$U$6:$U$5545)</f>
        <v>196</v>
      </c>
      <c r="P13" s="513">
        <f>SUMIF(第1批次治理工程!$C$6:$C$5545,已核定一覽表!$A13,第1批次治理工程!$W$6:$W$5545)</f>
        <v>0</v>
      </c>
      <c r="Q13" s="166">
        <f t="shared" si="6"/>
        <v>7258</v>
      </c>
      <c r="R13" s="166">
        <f>SUMIF(第1批次治理工程!$C$6:$C$5545,已核定一覽表!$A13,第1批次治理工程!$AQ$6:$AQ$5545)</f>
        <v>0</v>
      </c>
      <c r="S13" s="166">
        <f>SUMIF(第1批次治理工程!$C$6:$C$5545,已核定一覽表!$A13,第1批次治理工程!$AS$6:$AS$5545)</f>
        <v>0</v>
      </c>
      <c r="T13" s="513">
        <f>SUMIF(第1批次治理工程!$C$6:$C$5545,已核定一覽表!$A13,第1批次治理工程!$AB$6:$AB$5545)</f>
        <v>315</v>
      </c>
      <c r="U13" s="513">
        <f>SUMIF(第1批次治理工程!$C$6:$C$5545,已核定一覽表!$A13,第1批次治理工程!$AD$6:$AD$5545)</f>
        <v>5985</v>
      </c>
      <c r="V13" s="166">
        <f t="shared" si="7"/>
        <v>6300</v>
      </c>
      <c r="W13" s="214">
        <f t="shared" si="8"/>
        <v>13558</v>
      </c>
      <c r="X13" s="208">
        <f>COUNTIF(第2批次治理工程!$C$6:$C$9994,已核定一覽表!A13)</f>
        <v>1</v>
      </c>
      <c r="Y13" s="163">
        <f>SUMIF(第2批次治理工程!$C$6:$C$5550,已核定一覽表!$A13,第2批次治理工程!$M$6:$M$5550)+SUMIF(第2批次治理工程!$C$6:$C$5550,已核定一覽表!$A13,第2批次治理工程!$AJ$6:$AJ$5550)</f>
        <v>16528</v>
      </c>
      <c r="Z13" s="166">
        <f>SUMIF(第2批次治理工程!$C$6:$C$5550,已核定一覽表!$A13,第2批次治理工程!$O$6:$O$5550)+SUMIF(第2批次治理工程!$C$6:$C$5550,已核定一覽表!$A13,第2批次治理工程!$AL$6:$AL$5550)</f>
        <v>0</v>
      </c>
      <c r="AA13" s="166">
        <f>SUMIF(第2批次治理工程!$C$6:$C$5550,已核定一覽表!$A13,第2批次治理工程!$U$6:$U$5550)</f>
        <v>22552</v>
      </c>
      <c r="AB13" s="166">
        <f>SUMIF(第2批次治理工程!$C$6:$C$5550,已核定一覽表!$A13,第2批次治理工程!$W$6:$W$5550)</f>
        <v>0</v>
      </c>
      <c r="AC13" s="166">
        <f t="shared" si="9"/>
        <v>39080</v>
      </c>
      <c r="AD13" s="166">
        <f>SUMIF(第2批次治理工程!$C$6:$C$5550,已核定一覽表!$A13,第2批次治理工程!$AQ$6:$AQ$5550)</f>
        <v>0</v>
      </c>
      <c r="AE13" s="166">
        <f>SUMIF(第2批次治理工程!$C$6:$C$5550,已核定一覽表!$A13,第2批次治理工程!$AS$6:$AS$5550)</f>
        <v>0</v>
      </c>
      <c r="AF13" s="166">
        <f>SUMIF(第2批次治理工程!$C$6:$C$5550,已核定一覽表!$A13,第2批次治理工程!$AB$6:$AB$5550)</f>
        <v>8165</v>
      </c>
      <c r="AG13" s="166">
        <f>SUMIF(第2批次治理工程!$C$6:$C$5550,已核定一覽表!$A13,第2批次治理工程!$AD$6:$AD$5550)</f>
        <v>0</v>
      </c>
      <c r="AH13" s="166">
        <f t="shared" si="10"/>
        <v>8165</v>
      </c>
      <c r="AI13" s="214">
        <f t="shared" si="11"/>
        <v>47245</v>
      </c>
      <c r="AJ13" s="508">
        <f>COUNTIF(第3批次治理工程!$C$6:$C$9999,已核定一覽表!A13)</f>
        <v>0</v>
      </c>
      <c r="AK13" s="212">
        <f ca="1">SUMIF(第3批次治理工程!$C$6:$C$5555,已核定一覽表!$A13,第3批次治理工程!$N$6:$N$5554)+SUMIF(第3批次治理工程!$C$6:$C$5555,已核定一覽表!$A13,第3批次治理工程!$Q$6:$Q$5554)</f>
        <v>0</v>
      </c>
      <c r="AL13" s="212">
        <f ca="1">SUMIF(第3批次治理工程!$C$6:$C$5555,已核定一覽表!$A13,第3批次治理工程!$R$6:$R$5554)+SUMIF(第3批次治理工程!$C$6:$C$5555,已核定一覽表!$A13,第3批次治理工程!$AO$6:$AO$5555)</f>
        <v>0</v>
      </c>
      <c r="AM13" s="212">
        <f>SUMIF(第3批次治理工程!$C$6:$C$5555,已核定一覽表!$A13,第3批次治理工程!$V$6:$V$5555)+SUMIF(第3批次治理工程!$C$6:$C$5555,已核定一覽表!$A13,第3批次治理工程!$Y$6:$Y$5555)</f>
        <v>0</v>
      </c>
      <c r="AN13" s="212">
        <f>SUMIF(第3批次治理工程!$C$6:$C$5555,已核定一覽表!$A13,第3批次治理工程!$Z$6:$Z$5555)</f>
        <v>0</v>
      </c>
      <c r="AO13" s="212">
        <f t="shared" ca="1" si="12"/>
        <v>0</v>
      </c>
      <c r="AP13" s="212">
        <f>SUMIF(第3批次治理工程!$C$6:$C$5555,已核定一覽表!$A13,第3批次治理工程!$AR$6:$AR$5555)+SUMIF(第3批次治理工程!$C$6:$C$5555,已核定一覽表!$A13,第3批次治理工程!$AU$6:$AU$5555)</f>
        <v>0</v>
      </c>
      <c r="AQ13" s="212">
        <f>SUMIF(第3批次治理工程!$C$6:$C$5555,已核定一覽表!$A13,第3批次治理工程!$AV$6:$AV$5555)</f>
        <v>0</v>
      </c>
      <c r="AR13" s="212">
        <f>SUMIF(第3批次治理工程!$C$6:$C$5555,已核定一覽表!$A13,第3批次治理工程!$AC$6:$AC$5555)+SUMIF(第3批次治理工程!$C$6:$C$5555,已核定一覽表!$A13,第3批次治理工程!$AF$6:$AF$5555)</f>
        <v>0</v>
      </c>
      <c r="AS13" s="212">
        <f>SUMIF(第3批次治理工程!$C$6:$C$5555,已核定一覽表!$A13,第3批次治理工程!$AG$6:$AG$5555)</f>
        <v>0</v>
      </c>
      <c r="AT13" s="212">
        <f t="shared" si="13"/>
        <v>0</v>
      </c>
      <c r="AU13" s="214">
        <f t="shared" ca="1" si="14"/>
        <v>0</v>
      </c>
      <c r="AV13" s="508">
        <f>COUNTIF(第4批次治理工程!$C$6:$C$9999,已核定一覽表!A13)</f>
        <v>0</v>
      </c>
      <c r="AW13" s="506">
        <f ca="1">SUMIF(第4批次治理工程!$C$6:$C$5555,已核定一覽表!$A13,第4批次治理工程!$M$6:$M$5554)+SUMIF(第4批次治理工程!$C$6:$C$5555,已核定一覽表!$A13,第4批次治理工程!$AJ$6:$AJ$5555)</f>
        <v>0</v>
      </c>
      <c r="AX13" s="212">
        <f ca="1">SUMIF(第4批次治理工程!$C$6:$C$5555,已核定一覽表!$A13,第4批次治理工程!$P$6:$P$5554)+SUMIF(第4批次治理工程!$C$6:$C$5555,已核定一覽表!$A13,第4批次治理工程!$AM$6:$AM$5555)</f>
        <v>0</v>
      </c>
      <c r="AY13" s="212">
        <f ca="1">SUMIF(第4批次治理工程!$C$6:$C$5555,已核定一覽表!$A13,第4批次治理工程!$R$6:$R$5554)+SUMIF(第4批次治理工程!$C$6:$C$5555,已核定一覽表!$A13,第4批次治理工程!$AO$6:$AO$5555)</f>
        <v>0</v>
      </c>
      <c r="AZ13" s="212">
        <f>SUMIF(第4批次治理工程!$C$6:$C$5555,已核定一覽表!$A13,第4批次治理工程!$U$6:$U$5555)</f>
        <v>0</v>
      </c>
      <c r="BA13" s="212">
        <f>SUMIF(第4批次治理工程!$C$6:$C$5555,已核定一覽表!$A13,第4批次治理工程!$X$6:$X$5555)</f>
        <v>0</v>
      </c>
      <c r="BB13" s="212">
        <f>SUMIF(第4批次治理工程!$C$6:$C$5555,已核定一覽表!$A13,第4批次治理工程!$Z$6:$Z$5555)</f>
        <v>0</v>
      </c>
      <c r="BC13" s="212">
        <f t="shared" ca="1" si="15"/>
        <v>0</v>
      </c>
      <c r="BD13" s="212">
        <f>SUMIF(第4批次治理工程!$C$6:$C$5555,已核定一覽表!$A13,第4批次治理工程!$AQ$6:$AQ$5555)</f>
        <v>0</v>
      </c>
      <c r="BE13" s="212">
        <f>SUMIF(第4批次治理工程!$C$6:$C$5555,已核定一覽表!$A13,第4批次治理工程!$AQ$6:$AQ$5555)+SUMIF(第4批次治理工程!$C$6:$C$5555,已核定一覽表!$A13,第4批次治理工程!$AT$6:$AT$5555)</f>
        <v>0</v>
      </c>
      <c r="BF13" s="212">
        <f>SUMIF(第4批次治理工程!$C$6:$C$5555,已核定一覽表!$A13,第4批次治理工程!$AV$6:$AV$5555)</f>
        <v>0</v>
      </c>
      <c r="BG13" s="212">
        <f>SUMIF(第4批次治理工程!$C$6:$C$5555,已核定一覽表!$A13,第4批次治理工程!$AB$6:$AB$5555)</f>
        <v>0</v>
      </c>
      <c r="BH13" s="212">
        <f>SUMIF(第4批次治理工程!$C$6:$C$5555,已核定一覽表!$A13,第4批次治理工程!$AE$6:$AE$5555)</f>
        <v>0</v>
      </c>
      <c r="BI13" s="212">
        <f>SUMIF(第4批次治理工程!$C$6:$C$5555,已核定一覽表!$A13,第4批次治理工程!$AG$6:$AG$5555)</f>
        <v>0</v>
      </c>
      <c r="BJ13" s="212">
        <f t="shared" si="16"/>
        <v>0</v>
      </c>
      <c r="BK13" s="214">
        <f t="shared" ca="1" si="17"/>
        <v>0</v>
      </c>
      <c r="BL13" s="508" t="e">
        <f>COUNTIF(#REF!,已核定一覽表!A13)</f>
        <v>#REF!</v>
      </c>
      <c r="BM13" s="506" t="e">
        <f>SUMIF(#REF!,已核定一覽表!A13,#REF!)</f>
        <v>#REF!</v>
      </c>
      <c r="BN13" s="212" t="e">
        <f>SUMIF(#REF!,已核定一覽表!A13,#REF!)</f>
        <v>#REF!</v>
      </c>
      <c r="BO13" s="831" t="e">
        <f t="shared" si="18"/>
        <v>#REF!</v>
      </c>
      <c r="BP13" s="163" t="e">
        <f>SUMIF(#REF!,已核定一覽表!$A13,#REF!)</f>
        <v>#REF!</v>
      </c>
      <c r="BQ13" s="166" t="e">
        <f>SUMIF(#REF!,已核定一覽表!$A13,#REF!)</f>
        <v>#REF!</v>
      </c>
      <c r="BR13" s="218" t="e">
        <f t="shared" si="0"/>
        <v>#REF!</v>
      </c>
      <c r="BS13" s="163">
        <f>SUMIF('108-109生態檢核'!$B$5:$B$21,已核定一覽表!$A13,'108-109生態檢核'!$F$5:$F$21)</f>
        <v>4000</v>
      </c>
      <c r="BT13" s="166">
        <f>SUMIF('108-109生態檢核'!$B$5:$B$21,已核定一覽表!$A13,'108-109生態檢核'!$G$5:$G$21)</f>
        <v>444</v>
      </c>
      <c r="BU13" s="218">
        <f t="shared" si="19"/>
        <v>4444</v>
      </c>
      <c r="BV13" s="163"/>
      <c r="BW13" s="166"/>
      <c r="BX13" s="167"/>
      <c r="BY13" s="164"/>
      <c r="BZ13" s="166"/>
      <c r="CA13" s="167"/>
      <c r="CB13" s="164"/>
      <c r="CC13" s="166"/>
      <c r="CD13" s="167"/>
      <c r="CE13" s="164">
        <f>SUMIFS(第1批次規劃檢討!$J$2:$J$5555,第1批次規劃檢討!$C$2:$C$5555,已核定一覽表!$A13,第1批次規劃檢討!$A$2:$A$5555,$CE$2)</f>
        <v>0</v>
      </c>
      <c r="CF13" s="166">
        <f>SUMIFS(第1批次規劃檢討!$K$2:$K$5555,第1批次規劃檢討!$C$2:$C$5555,已核定一覽表!$A13,第1批次規劃檢討!$A$2:$A$5555,$CE$2)+SUMIFS(第1批次規劃檢討!$L$2:$L$5555,第1批次規劃檢討!$C$2:$C$5555,已核定一覽表!$A13,第1批次規劃檢討!$A$2:$A$5555,$CE$2)</f>
        <v>0</v>
      </c>
      <c r="CG13" s="166">
        <f t="shared" si="20"/>
        <v>0</v>
      </c>
      <c r="CH13" s="166">
        <f>SUMIFS(第1批次規劃檢討!$M$2:$M$5555,第1批次規劃檢討!$C$2:$C$5555,已核定一覽表!$A13,第1批次規劃檢討!$A$2:$A$5555,$CE$2)</f>
        <v>0</v>
      </c>
      <c r="CI13" s="166">
        <f>SUMIFS(第1批次規劃檢討!$N$2:$N$5555,第1批次規劃檢討!$C$2:$C$5555,已核定一覽表!$A13,第1批次規劃檢討!$A$2:$A$5555,$CE$2)+SUMIFS(第1批次規劃檢討!$O$2:$O$5555,第1批次規劃檢討!$C$2:$C$5555,已核定一覽表!$A13,第1批次規劃檢討!$A$2:$A$5555,$CE$2)</f>
        <v>0</v>
      </c>
      <c r="CJ13" s="166">
        <f t="shared" si="21"/>
        <v>0</v>
      </c>
      <c r="CK13" s="166">
        <f t="shared" si="22"/>
        <v>0</v>
      </c>
      <c r="CL13" s="166">
        <f>SUMIFS(第1批次規劃檢討!$J$2:$J$5555,第1批次規劃檢討!$C$2:$C$5555,已核定一覽表!$A13,第1批次規劃檢討!$A$2:$A$5555,$CL$2)</f>
        <v>0</v>
      </c>
      <c r="CM13" s="166">
        <f>SUMIFS(第1批次規劃檢討!$K$2:$K$5555,第1批次規劃檢討!$C$2:$C$5555,已核定一覽表!$A13,第1批次規劃檢討!$A$2:$A$5555,$CL$2)+SUMIFS(第1批次規劃檢討!$L$2:$L$5555,第1批次規劃檢討!$C$2:$C$5555,已核定一覽表!$A13,第1批次規劃檢討!$A$2:$A$5555,$CL$2)</f>
        <v>0</v>
      </c>
      <c r="CN13" s="166">
        <f t="shared" si="23"/>
        <v>0</v>
      </c>
      <c r="CO13" s="166">
        <f>SUMIFS(第1批次規劃檢討!$M$2:$M$5555,第1批次規劃檢討!$C$2:$C$5555,已核定一覽表!$A13,第1批次規劃檢討!$A$2:$A$5555,$CL$2)</f>
        <v>0</v>
      </c>
      <c r="CP13" s="166">
        <f>SUMIFS(第1批次規劃檢討!$N$2:$N$5555,第1批次規劃檢討!$C$2:$C$5555,已核定一覽表!$A13,第1批次規劃檢討!$A$2:$A$5555,$CL$2)+SUMIFS(第1批次規劃檢討!$O$2:$O$5555,第1批次規劃檢討!$C$2:$C$5555,已核定一覽表!$A13,第1批次規劃檢討!$A$2:$A$5555,$CL$2)</f>
        <v>0</v>
      </c>
      <c r="CQ13" s="166">
        <f t="shared" si="24"/>
        <v>0</v>
      </c>
      <c r="CR13" s="166">
        <f t="shared" si="25"/>
        <v>0</v>
      </c>
      <c r="CS13" s="166">
        <f>SUMIFS(第1批次規劃檢討!$J$2:$J$5555,第1批次規劃檢討!$C$2:$C$5555,已核定一覽表!$A13,第1批次規劃檢討!$A$2:$A$5555,$CS$2)</f>
        <v>2587</v>
      </c>
      <c r="CT13" s="166">
        <f>SUMIFS(第1批次規劃檢討!$K$2:$K$5555,第1批次規劃檢討!$C$2:$C$5555,已核定一覽表!$A13,第1批次規劃檢討!$A$2:$A$5555,$CS$2)+SUMIFS(第1批次規劃檢討!$L$2:$L$5555,第1批次規劃檢討!$C$2:$C$5555,已核定一覽表!$A13,第1批次規劃檢討!$A$2:$A$5555,$CS$2)</f>
        <v>2588</v>
      </c>
      <c r="CU13" s="166">
        <f t="shared" si="26"/>
        <v>5175</v>
      </c>
      <c r="CV13" s="166">
        <f>SUMIFS(第1批次規劃檢討!$M$2:$M$5555,第1批次規劃檢討!$C$2:$C$5555,已核定一覽表!$A13,第1批次規劃檢討!$A$2:$A$5555,$CS$2)</f>
        <v>287</v>
      </c>
      <c r="CW13" s="166">
        <f>SUMIFS(第1批次規劃檢討!$N$2:$N$5555,第1批次規劃檢討!$C$2:$C$5555,已核定一覽表!$A13,第1批次規劃檢討!$A$2:$A$5555,$CS$2)+SUMIFS(第1批次規劃檢討!$O$2:$O$5555,第1批次規劃檢討!$C$2:$C$5555,已核定一覽表!$A13,第1批次規劃檢討!$A$2:$A$5555,$CS$2)</f>
        <v>288</v>
      </c>
      <c r="CX13" s="166">
        <f t="shared" si="27"/>
        <v>575</v>
      </c>
      <c r="CY13" s="166">
        <f t="shared" si="28"/>
        <v>5750</v>
      </c>
      <c r="CZ13" s="166">
        <f>SUMIFS(第1批次規劃檢討!$J$2:$J$5555,第1批次規劃檢討!$C$2:$C$5555,已核定一覽表!$A13,第1批次規劃檢討!$A$2:$A$5555,$CZ$2)</f>
        <v>2070</v>
      </c>
      <c r="DA13" s="166">
        <f>SUMIFS(第1批次規劃檢討!$K$2:$K$5555,第1批次規劃檢討!$C$2:$C$5555,已核定一覽表!$A13,第1批次規劃檢討!$A$2:$A$5555,$CZ$2)+SUMIFS(第1批次規劃檢討!$L$2:$L$5555,第1批次規劃檢討!$C$2:$C$5555,已核定一覽表!$A13,第1批次規劃檢討!$A$2:$A$5555,$CZ$2)</f>
        <v>2070</v>
      </c>
      <c r="DB13" s="166">
        <f t="shared" si="29"/>
        <v>4140</v>
      </c>
      <c r="DC13" s="166">
        <f>SUMIFS(第1批次規劃檢討!$M$2:$M$5555,第1批次規劃檢討!$C$2:$C$5555,已核定一覽表!$A13,第1批次規劃檢討!$A$2:$A$5555,$CZ$2)</f>
        <v>230</v>
      </c>
      <c r="DD13" s="166">
        <f>SUMIFS(第1批次規劃檢討!$N$2:$N$5555,第1批次規劃檢討!$C$2:$C$5555,已核定一覽表!$A13,第1批次規劃檢討!$A$2:$A$5555,$CZ$2)+SUMIFS(第1批次規劃檢討!$O$2:$O$5555,第1批次規劃檢討!$C$2:$C$5555,已核定一覽表!$A13,第1批次規劃檢討!$A$2:$A$5555,$CZ$2)</f>
        <v>230</v>
      </c>
      <c r="DE13" s="166">
        <f t="shared" si="30"/>
        <v>460</v>
      </c>
      <c r="DF13" s="167">
        <f t="shared" si="31"/>
        <v>4600</v>
      </c>
      <c r="DG13" s="216">
        <f t="shared" si="32"/>
        <v>9315</v>
      </c>
      <c r="DH13" s="215">
        <f t="shared" si="33"/>
        <v>1035</v>
      </c>
      <c r="DI13" s="509">
        <f t="shared" si="34"/>
        <v>10350</v>
      </c>
      <c r="DJ13" s="511">
        <f t="shared" ca="1" si="35"/>
        <v>46338</v>
      </c>
      <c r="DK13" s="511">
        <f t="shared" ca="1" si="36"/>
        <v>0</v>
      </c>
      <c r="DL13" s="514">
        <f t="shared" ca="1" si="37"/>
        <v>0</v>
      </c>
      <c r="DM13" s="511" t="e">
        <f t="shared" ca="1" si="40"/>
        <v>#REF!</v>
      </c>
      <c r="DN13" s="511" t="e">
        <f t="shared" ca="1" si="38"/>
        <v>#REF!</v>
      </c>
      <c r="DO13" s="514">
        <f t="shared" ca="1" si="39"/>
        <v>0</v>
      </c>
    </row>
    <row r="14" spans="1:119" ht="20.25">
      <c r="A14" s="660" t="s">
        <v>90</v>
      </c>
      <c r="B14" s="664">
        <f>COUNTIFS(第3批次治理工程!$C$6:$C$9999,已核定一覽表!A14,第3批次治理工程!$K$6:$K$9999,"&gt;0")</f>
        <v>1</v>
      </c>
      <c r="C14" s="665">
        <f t="shared" ca="1" si="1"/>
        <v>980000</v>
      </c>
      <c r="D14" s="665">
        <f>SUMIF(第3批次治理工程!$C$6:$C$5555,已核定一覽表!$A14,第3批次治理工程!$CF$6:$CF$5555)</f>
        <v>1115</v>
      </c>
      <c r="E14" s="666">
        <f>SUMIF(第3批次治理工程!$C$6:$C$5553,已核定一覽表!$A14,第3批次治理工程!$CG$6:$CG$5553)</f>
        <v>11</v>
      </c>
      <c r="F14" s="658">
        <f t="shared" si="2"/>
        <v>6</v>
      </c>
      <c r="G14" s="219">
        <f t="shared" ca="1" si="3"/>
        <v>89532</v>
      </c>
      <c r="H14" s="219">
        <f t="shared" ca="1" si="4"/>
        <v>84432</v>
      </c>
      <c r="I14" s="219">
        <f t="shared" si="5"/>
        <v>5100</v>
      </c>
      <c r="J14" s="219">
        <f>SUMIF(第1批次治理工程!$C$6:$C$5545,已核定一覽表!$A14,第1批次治理工程!$CF$6:$CF$5545)+SUMIF(第2批次治理工程!$C$6:$C$5550,已核定一覽表!$A14,第2批次治理工程!$CF$6:$CF$5550)+SUMIF(第4批次治理工程!$C$6:$C$5555,已核定一覽表!$A14,第4批次治理工程!$CF$6:$CF$5555)</f>
        <v>10257.6</v>
      </c>
      <c r="K14" s="656">
        <f>SUMIF(第1批次治理工程!$C$6:$C$5545,已核定一覽表!$A14,第1批次治理工程!$CG$6:$CG$5545)+SUMIF(第2批次治理工程!$C$6:$C$5550,已核定一覽表!$A14,第2批次治理工程!$CG$6:$CG$5550)+SUMIF(第4批次治理工程!$C$6:$C$5555,已核定一覽表!$A14,第4批次治理工程!$CG$6:$CG$5555)</f>
        <v>517</v>
      </c>
      <c r="L14" s="209">
        <f>COUNTIF(第1批次治理工程!$C$6:$C$9989,已核定一覽表!A14)</f>
        <v>4</v>
      </c>
      <c r="M14" s="166">
        <f>SUMIF(第1批次治理工程!$C$6:$C$5545,已核定一覽表!$A14,第1批次治理工程!$M$6:$M$5545)+SUMIF(第1批次治理工程!$C$6:$C$5545,已核定一覽表!$A14,第1批次治理工程!$AJ$6:$AJ$5545)</f>
        <v>80443</v>
      </c>
      <c r="N14" s="166">
        <f>SUMIF(第1批次治理工程!$C$6:$C$5545,已核定一覽表!$A14,第1批次治理工程!$O$6:$O$5545)+SUMIF(第1批次治理工程!$C$6:$C$5545,已核定一覽表!$A14,第1批次治理工程!$AL$6:$AL$5545)</f>
        <v>0</v>
      </c>
      <c r="O14" s="513">
        <f>SUMIF(第1批次治理工程!$C$6:$C$5545,已核定一覽表!$A14,第1批次治理工程!$U$6:$U$5545)</f>
        <v>0</v>
      </c>
      <c r="P14" s="513">
        <f>SUMIF(第1批次治理工程!$C$6:$C$5545,已核定一覽表!$A14,第1批次治理工程!$W$6:$W$5545)</f>
        <v>0</v>
      </c>
      <c r="Q14" s="166">
        <f t="shared" si="6"/>
        <v>80443</v>
      </c>
      <c r="R14" s="166">
        <f>SUMIF(第1批次治理工程!$C$6:$C$5545,已核定一覽表!$A14,第1批次治理工程!$AQ$6:$AQ$5545)</f>
        <v>5100</v>
      </c>
      <c r="S14" s="166">
        <f>SUMIF(第1批次治理工程!$C$6:$C$5545,已核定一覽表!$A14,第1批次治理工程!$AS$6:$AS$5545)</f>
        <v>0</v>
      </c>
      <c r="T14" s="513">
        <f>SUMIF(第1批次治理工程!$C$6:$C$5545,已核定一覽表!$A14,第1批次治理工程!$AB$6:$AB$5545)</f>
        <v>0</v>
      </c>
      <c r="U14" s="513">
        <f>SUMIF(第1批次治理工程!$C$6:$C$5545,已核定一覽表!$A14,第1批次治理工程!$AD$6:$AD$5545)</f>
        <v>0</v>
      </c>
      <c r="V14" s="166">
        <f t="shared" si="7"/>
        <v>5100</v>
      </c>
      <c r="W14" s="214">
        <f t="shared" si="8"/>
        <v>85543</v>
      </c>
      <c r="X14" s="208">
        <f>COUNTIF(第2批次治理工程!$C$6:$C$9994,已核定一覽表!A14)</f>
        <v>2</v>
      </c>
      <c r="Y14" s="163">
        <f>SUMIF(第2批次治理工程!$C$6:$C$5550,已核定一覽表!$A14,第2批次治理工程!$M$6:$M$5550)+SUMIF(第2批次治理工程!$C$6:$C$5550,已核定一覽表!$A14,第2批次治理工程!$AJ$6:$AJ$5550)</f>
        <v>3989</v>
      </c>
      <c r="Z14" s="166">
        <f>SUMIF(第2批次治理工程!$C$6:$C$5550,已核定一覽表!$A14,第2批次治理工程!$O$6:$O$5550)+SUMIF(第2批次治理工程!$C$6:$C$5550,已核定一覽表!$A14,第2批次治理工程!$AL$6:$AL$5550)</f>
        <v>0</v>
      </c>
      <c r="AA14" s="166">
        <f>SUMIF(第2批次治理工程!$C$6:$C$5550,已核定一覽表!$A14,第2批次治理工程!$U$6:$U$5550)</f>
        <v>0</v>
      </c>
      <c r="AB14" s="166">
        <f>SUMIF(第2批次治理工程!$C$6:$C$5550,已核定一覽表!$A14,第2批次治理工程!$W$6:$W$5550)</f>
        <v>0</v>
      </c>
      <c r="AC14" s="166">
        <f t="shared" si="9"/>
        <v>3989</v>
      </c>
      <c r="AD14" s="166">
        <f>SUMIF(第2批次治理工程!$C$6:$C$5550,已核定一覽表!$A14,第2批次治理工程!$AQ$6:$AQ$5550)</f>
        <v>0</v>
      </c>
      <c r="AE14" s="166">
        <f>SUMIF(第2批次治理工程!$C$6:$C$5550,已核定一覽表!$A14,第2批次治理工程!$AS$6:$AS$5550)</f>
        <v>0</v>
      </c>
      <c r="AF14" s="166">
        <f>SUMIF(第2批次治理工程!$C$6:$C$5550,已核定一覽表!$A14,第2批次治理工程!$AB$6:$AB$5550)</f>
        <v>0</v>
      </c>
      <c r="AG14" s="166">
        <f>SUMIF(第2批次治理工程!$C$6:$C$5550,已核定一覽表!$A14,第2批次治理工程!$AD$6:$AD$5550)</f>
        <v>0</v>
      </c>
      <c r="AH14" s="166">
        <f t="shared" si="10"/>
        <v>0</v>
      </c>
      <c r="AI14" s="214">
        <f t="shared" si="11"/>
        <v>3989</v>
      </c>
      <c r="AJ14" s="508">
        <f>COUNTIF(第3批次治理工程!$C$6:$C$9999,已核定一覽表!A14)</f>
        <v>2</v>
      </c>
      <c r="AK14" s="212">
        <f ca="1">SUMIF(第3批次治理工程!$C$6:$C$5555,已核定一覽表!$A14,第3批次治理工程!$N$6:$N$5554)+SUMIF(第3批次治理工程!$C$6:$C$5555,已核定一覽表!$A14,第3批次治理工程!$Q$6:$Q$5554)</f>
        <v>90100</v>
      </c>
      <c r="AL14" s="212">
        <f ca="1">SUMIF(第3批次治理工程!$C$6:$C$5555,已核定一覽表!$A14,第3批次治理工程!$R$6:$R$5554)+SUMIF(第3批次治理工程!$C$6:$C$5555,已核定一覽表!$A14,第3批次治理工程!$AO$6:$AO$5555)</f>
        <v>89900</v>
      </c>
      <c r="AM14" s="212">
        <f>SUMIF(第3批次治理工程!$C$6:$C$5555,已核定一覽表!$A14,第3批次治理工程!$V$6:$V$5555)+SUMIF(第3批次治理工程!$C$6:$C$5555,已核定一覽表!$A14,第3批次治理工程!$Y$6:$Y$5555)</f>
        <v>800000</v>
      </c>
      <c r="AN14" s="212">
        <f>SUMIF(第3批次治理工程!$C$6:$C$5555,已核定一覽表!$A14,第3批次治理工程!$Z$6:$Z$5555)</f>
        <v>0</v>
      </c>
      <c r="AO14" s="212">
        <f t="shared" ca="1" si="12"/>
        <v>980000</v>
      </c>
      <c r="AP14" s="212">
        <f>SUMIF(第3批次治理工程!$C$6:$C$5555,已核定一覽表!$A14,第3批次治理工程!$AR$6:$AR$5555)+SUMIF(第3批次治理工程!$C$6:$C$5555,已核定一覽表!$A14,第3批次治理工程!$AU$6:$AU$5555)</f>
        <v>0</v>
      </c>
      <c r="AQ14" s="212">
        <f>SUMIF(第3批次治理工程!$C$6:$C$5555,已核定一覽表!$A14,第3批次治理工程!$AV$6:$AV$5555)</f>
        <v>0</v>
      </c>
      <c r="AR14" s="212">
        <f>SUMIF(第3批次治理工程!$C$6:$C$5555,已核定一覽表!$A14,第3批次治理工程!$AC$6:$AC$5555)+SUMIF(第3批次治理工程!$C$6:$C$5555,已核定一覽表!$A14,第3批次治理工程!$AF$6:$AF$5555)</f>
        <v>0</v>
      </c>
      <c r="AS14" s="212">
        <f>SUMIF(第3批次治理工程!$C$6:$C$5555,已核定一覽表!$A14,第3批次治理工程!$AG$6:$AG$5555)</f>
        <v>0</v>
      </c>
      <c r="AT14" s="212">
        <f t="shared" si="13"/>
        <v>0</v>
      </c>
      <c r="AU14" s="214">
        <f t="shared" ca="1" si="14"/>
        <v>980000</v>
      </c>
      <c r="AV14" s="508">
        <f>COUNTIF(第4批次治理工程!$C$6:$C$9999,已核定一覽表!A14)</f>
        <v>0</v>
      </c>
      <c r="AW14" s="506">
        <f ca="1">SUMIF(第4批次治理工程!$C$6:$C$5555,已核定一覽表!$A14,第4批次治理工程!$M$6:$M$5554)+SUMIF(第4批次治理工程!$C$6:$C$5555,已核定一覽表!$A14,第4批次治理工程!$AJ$6:$AJ$5555)</f>
        <v>0</v>
      </c>
      <c r="AX14" s="212">
        <f ca="1">SUMIF(第4批次治理工程!$C$6:$C$5555,已核定一覽表!$A14,第4批次治理工程!$P$6:$P$5554)+SUMIF(第4批次治理工程!$C$6:$C$5555,已核定一覽表!$A14,第4批次治理工程!$AM$6:$AM$5555)</f>
        <v>0</v>
      </c>
      <c r="AY14" s="212">
        <f ca="1">SUMIF(第4批次治理工程!$C$6:$C$5555,已核定一覽表!$A14,第4批次治理工程!$R$6:$R$5554)+SUMIF(第4批次治理工程!$C$6:$C$5555,已核定一覽表!$A14,第4批次治理工程!$AO$6:$AO$5555)</f>
        <v>0</v>
      </c>
      <c r="AZ14" s="212">
        <f>SUMIF(第4批次治理工程!$C$6:$C$5555,已核定一覽表!$A14,第4批次治理工程!$U$6:$U$5555)</f>
        <v>0</v>
      </c>
      <c r="BA14" s="212">
        <f>SUMIF(第4批次治理工程!$C$6:$C$5555,已核定一覽表!$A14,第4批次治理工程!$X$6:$X$5555)</f>
        <v>0</v>
      </c>
      <c r="BB14" s="212">
        <f>SUMIF(第4批次治理工程!$C$6:$C$5555,已核定一覽表!$A14,第4批次治理工程!$Z$6:$Z$5555)</f>
        <v>0</v>
      </c>
      <c r="BC14" s="212">
        <f t="shared" ca="1" si="15"/>
        <v>0</v>
      </c>
      <c r="BD14" s="212">
        <f>SUMIF(第4批次治理工程!$C$6:$C$5555,已核定一覽表!$A14,第4批次治理工程!$AQ$6:$AQ$5555)</f>
        <v>0</v>
      </c>
      <c r="BE14" s="212">
        <f>SUMIF(第4批次治理工程!$C$6:$C$5555,已核定一覽表!$A14,第4批次治理工程!$AQ$6:$AQ$5555)+SUMIF(第4批次治理工程!$C$6:$C$5555,已核定一覽表!$A14,第4批次治理工程!$AT$6:$AT$5555)</f>
        <v>0</v>
      </c>
      <c r="BF14" s="212">
        <f>SUMIF(第4批次治理工程!$C$6:$C$5555,已核定一覽表!$A14,第4批次治理工程!$AV$6:$AV$5555)</f>
        <v>0</v>
      </c>
      <c r="BG14" s="212">
        <f>SUMIF(第4批次治理工程!$C$6:$C$5555,已核定一覽表!$A14,第4批次治理工程!$AB$6:$AB$5555)</f>
        <v>0</v>
      </c>
      <c r="BH14" s="212">
        <f>SUMIF(第4批次治理工程!$C$6:$C$5555,已核定一覽表!$A14,第4批次治理工程!$AE$6:$AE$5555)</f>
        <v>0</v>
      </c>
      <c r="BI14" s="212">
        <f>SUMIF(第4批次治理工程!$C$6:$C$5555,已核定一覽表!$A14,第4批次治理工程!$AG$6:$AG$5555)</f>
        <v>0</v>
      </c>
      <c r="BJ14" s="212">
        <f t="shared" si="16"/>
        <v>0</v>
      </c>
      <c r="BK14" s="214">
        <f t="shared" ca="1" si="17"/>
        <v>0</v>
      </c>
      <c r="BL14" s="508" t="e">
        <f>COUNTIF(#REF!,已核定一覽表!A14)</f>
        <v>#REF!</v>
      </c>
      <c r="BM14" s="506" t="e">
        <f>SUMIF(#REF!,已核定一覽表!A14,#REF!)</f>
        <v>#REF!</v>
      </c>
      <c r="BN14" s="212" t="e">
        <f>SUMIF(#REF!,已核定一覽表!A14,#REF!)</f>
        <v>#REF!</v>
      </c>
      <c r="BO14" s="831" t="e">
        <f t="shared" si="18"/>
        <v>#REF!</v>
      </c>
      <c r="BP14" s="163" t="e">
        <f>SUMIF(#REF!,已核定一覽表!$A14,#REF!)</f>
        <v>#REF!</v>
      </c>
      <c r="BQ14" s="166" t="e">
        <f>SUMIF(#REF!,已核定一覽表!$A14,#REF!)</f>
        <v>#REF!</v>
      </c>
      <c r="BR14" s="218" t="e">
        <f t="shared" si="0"/>
        <v>#REF!</v>
      </c>
      <c r="BS14" s="163">
        <f>SUMIF('108-109生態檢核'!$B$5:$B$21,已核定一覽表!$A14,'108-109生態檢核'!$F$5:$F$21)</f>
        <v>3000</v>
      </c>
      <c r="BT14" s="166">
        <f>SUMIF('108-109生態檢核'!$B$5:$B$21,已核定一覽表!$A14,'108-109生態檢核'!$G$5:$G$21)</f>
        <v>1286</v>
      </c>
      <c r="BU14" s="218">
        <f t="shared" si="19"/>
        <v>4286</v>
      </c>
      <c r="BV14" s="163"/>
      <c r="BW14" s="166"/>
      <c r="BX14" s="167"/>
      <c r="BY14" s="164"/>
      <c r="BZ14" s="166"/>
      <c r="CA14" s="167"/>
      <c r="CB14" s="164"/>
      <c r="CC14" s="166"/>
      <c r="CD14" s="167"/>
      <c r="CE14" s="164">
        <f>SUMIFS(第1批次規劃檢討!$J$2:$J$5555,第1批次規劃檢討!$C$2:$C$5555,已核定一覽表!$A14,第1批次規劃檢討!$A$2:$A$5555,$CE$2)</f>
        <v>0</v>
      </c>
      <c r="CF14" s="166">
        <f>SUMIFS(第1批次規劃檢討!$K$2:$K$5555,第1批次規劃檢討!$C$2:$C$5555,已核定一覽表!$A14,第1批次規劃檢討!$A$2:$A$5555,$CE$2)+SUMIFS(第1批次規劃檢討!$L$2:$L$5555,第1批次規劃檢討!$C$2:$C$5555,已核定一覽表!$A14,第1批次規劃檢討!$A$2:$A$5555,$CE$2)</f>
        <v>0</v>
      </c>
      <c r="CG14" s="166">
        <f t="shared" si="20"/>
        <v>0</v>
      </c>
      <c r="CH14" s="166">
        <f>SUMIFS(第1批次規劃檢討!$M$2:$M$5555,第1批次規劃檢討!$C$2:$C$5555,已核定一覽表!$A14,第1批次規劃檢討!$A$2:$A$5555,$CE$2)</f>
        <v>0</v>
      </c>
      <c r="CI14" s="166">
        <f>SUMIFS(第1批次規劃檢討!$N$2:$N$5555,第1批次規劃檢討!$C$2:$C$5555,已核定一覽表!$A14,第1批次規劃檢討!$A$2:$A$5555,$CE$2)+SUMIFS(第1批次規劃檢討!$O$2:$O$5555,第1批次規劃檢討!$C$2:$C$5555,已核定一覽表!$A14,第1批次規劃檢討!$A$2:$A$5555,$CE$2)</f>
        <v>0</v>
      </c>
      <c r="CJ14" s="166">
        <f t="shared" si="21"/>
        <v>0</v>
      </c>
      <c r="CK14" s="166">
        <f t="shared" si="22"/>
        <v>0</v>
      </c>
      <c r="CL14" s="166">
        <f>SUMIFS(第1批次規劃檢討!$J$2:$J$5555,第1批次規劃檢討!$C$2:$C$5555,已核定一覽表!$A14,第1批次規劃檢討!$A$2:$A$5555,$CL$2)</f>
        <v>0</v>
      </c>
      <c r="CM14" s="166">
        <f>SUMIFS(第1批次規劃檢討!$K$2:$K$5555,第1批次規劃檢討!$C$2:$C$5555,已核定一覽表!$A14,第1批次規劃檢討!$A$2:$A$5555,$CL$2)+SUMIFS(第1批次規劃檢討!$L$2:$L$5555,第1批次規劃檢討!$C$2:$C$5555,已核定一覽表!$A14,第1批次規劃檢討!$A$2:$A$5555,$CL$2)</f>
        <v>0</v>
      </c>
      <c r="CN14" s="166">
        <f t="shared" si="23"/>
        <v>0</v>
      </c>
      <c r="CO14" s="166">
        <f>SUMIFS(第1批次規劃檢討!$M$2:$M$5555,第1批次規劃檢討!$C$2:$C$5555,已核定一覽表!$A14,第1批次規劃檢討!$A$2:$A$5555,$CL$2)</f>
        <v>0</v>
      </c>
      <c r="CP14" s="166">
        <f>SUMIFS(第1批次規劃檢討!$N$2:$N$5555,第1批次規劃檢討!$C$2:$C$5555,已核定一覽表!$A14,第1批次規劃檢討!$A$2:$A$5555,$CL$2)+SUMIFS(第1批次規劃檢討!$O$2:$O$5555,第1批次規劃檢討!$C$2:$C$5555,已核定一覽表!$A14,第1批次規劃檢討!$A$2:$A$5555,$CL$2)</f>
        <v>0</v>
      </c>
      <c r="CQ14" s="166">
        <f t="shared" si="24"/>
        <v>0</v>
      </c>
      <c r="CR14" s="166">
        <f t="shared" si="25"/>
        <v>0</v>
      </c>
      <c r="CS14" s="166">
        <f>SUMIFS(第1批次規劃檢討!$J$2:$J$5555,第1批次規劃檢討!$C$2:$C$5555,已核定一覽表!$A14,第1批次規劃檢討!$A$2:$A$5555,$CS$2)</f>
        <v>910</v>
      </c>
      <c r="CT14" s="166">
        <f>SUMIFS(第1批次規劃檢討!$K$2:$K$5555,第1批次規劃檢討!$C$2:$C$5555,已核定一覽表!$A14,第1批次規劃檢討!$A$2:$A$5555,$CS$2)+SUMIFS(第1批次規劃檢討!$L$2:$L$5555,第1批次規劃檢討!$C$2:$C$5555,已核定一覽表!$A14,第1批次規劃檢討!$A$2:$A$5555,$CS$2)</f>
        <v>910</v>
      </c>
      <c r="CU14" s="166">
        <f t="shared" si="26"/>
        <v>1820</v>
      </c>
      <c r="CV14" s="166">
        <f>SUMIFS(第1批次規劃檢討!$M$2:$M$5555,第1批次規劃檢討!$C$2:$C$5555,已核定一覽表!$A14,第1批次規劃檢討!$A$2:$A$5555,$CS$2)</f>
        <v>390</v>
      </c>
      <c r="CW14" s="166">
        <f>SUMIFS(第1批次規劃檢討!$N$2:$N$5555,第1批次規劃檢討!$C$2:$C$5555,已核定一覽表!$A14,第1批次規劃檢討!$A$2:$A$5555,$CS$2)+SUMIFS(第1批次規劃檢討!$O$2:$O$5555,第1批次規劃檢討!$C$2:$C$5555,已核定一覽表!$A14,第1批次規劃檢討!$A$2:$A$5555,$CS$2)</f>
        <v>390</v>
      </c>
      <c r="CX14" s="166">
        <f t="shared" si="27"/>
        <v>780</v>
      </c>
      <c r="CY14" s="166">
        <f t="shared" si="28"/>
        <v>2600</v>
      </c>
      <c r="CZ14" s="166">
        <f>SUMIFS(第1批次規劃檢討!$J$2:$J$5555,第1批次規劃檢討!$C$2:$C$5555,已核定一覽表!$A14,第1批次規劃檢討!$A$2:$A$5555,$CZ$2)</f>
        <v>0</v>
      </c>
      <c r="DA14" s="166">
        <f>SUMIFS(第1批次規劃檢討!$K$2:$K$5555,第1批次規劃檢討!$C$2:$C$5555,已核定一覽表!$A14,第1批次規劃檢討!$A$2:$A$5555,$CZ$2)+SUMIFS(第1批次規劃檢討!$L$2:$L$5555,第1批次規劃檢討!$C$2:$C$5555,已核定一覽表!$A14,第1批次規劃檢討!$A$2:$A$5555,$CZ$2)</f>
        <v>0</v>
      </c>
      <c r="DB14" s="166">
        <f t="shared" si="29"/>
        <v>0</v>
      </c>
      <c r="DC14" s="166">
        <f>SUMIFS(第1批次規劃檢討!$M$2:$M$5555,第1批次規劃檢討!$C$2:$C$5555,已核定一覽表!$A14,第1批次規劃檢討!$A$2:$A$5555,$CZ$2)</f>
        <v>0</v>
      </c>
      <c r="DD14" s="166">
        <f>SUMIFS(第1批次規劃檢討!$N$2:$N$5555,第1批次規劃檢討!$C$2:$C$5555,已核定一覽表!$A14,第1批次規劃檢討!$A$2:$A$5555,$CZ$2)+SUMIFS(第1批次規劃檢討!$O$2:$O$5555,第1批次規劃檢討!$C$2:$C$5555,已核定一覽表!$A14,第1批次規劃檢討!$A$2:$A$5555,$CZ$2)</f>
        <v>0</v>
      </c>
      <c r="DE14" s="166">
        <f t="shared" si="30"/>
        <v>0</v>
      </c>
      <c r="DF14" s="167">
        <f t="shared" si="31"/>
        <v>0</v>
      </c>
      <c r="DG14" s="216">
        <f t="shared" si="32"/>
        <v>1820</v>
      </c>
      <c r="DH14" s="215">
        <f t="shared" si="33"/>
        <v>780</v>
      </c>
      <c r="DI14" s="509">
        <f t="shared" si="34"/>
        <v>2600</v>
      </c>
      <c r="DJ14" s="511">
        <f t="shared" ca="1" si="35"/>
        <v>84432</v>
      </c>
      <c r="DK14" s="511">
        <f t="shared" ca="1" si="36"/>
        <v>0</v>
      </c>
      <c r="DL14" s="514">
        <f t="shared" ca="1" si="37"/>
        <v>0</v>
      </c>
      <c r="DM14" s="511" t="e">
        <f t="shared" ca="1" si="40"/>
        <v>#REF!</v>
      </c>
      <c r="DN14" s="511" t="e">
        <f t="shared" ca="1" si="38"/>
        <v>#REF!</v>
      </c>
      <c r="DO14" s="514">
        <f t="shared" ca="1" si="39"/>
        <v>0</v>
      </c>
    </row>
    <row r="15" spans="1:119" ht="20.25">
      <c r="A15" s="660" t="s">
        <v>1046</v>
      </c>
      <c r="B15" s="664">
        <f>COUNTIFS(第3批次治理工程!$C$6:$C$9999,已核定一覽表!A15,第3批次治理工程!$K$6:$K$9999,"&gt;0")</f>
        <v>0</v>
      </c>
      <c r="C15" s="665">
        <f t="shared" ca="1" si="1"/>
        <v>0</v>
      </c>
      <c r="D15" s="665">
        <f>SUMIF(第3批次治理工程!$C$6:$C$5555,已核定一覽表!$A15,第3批次治理工程!$CF$6:$CF$5555)</f>
        <v>0</v>
      </c>
      <c r="E15" s="666">
        <f>SUMIF(第3批次治理工程!$C$6:$C$5553,已核定一覽表!$A15,第3批次治理工程!$CG$6:$CG$5553)</f>
        <v>0</v>
      </c>
      <c r="F15" s="658">
        <f t="shared" si="2"/>
        <v>0</v>
      </c>
      <c r="G15" s="219">
        <f t="shared" ca="1" si="3"/>
        <v>0</v>
      </c>
      <c r="H15" s="219">
        <f t="shared" ca="1" si="4"/>
        <v>0</v>
      </c>
      <c r="I15" s="219">
        <f t="shared" si="5"/>
        <v>0</v>
      </c>
      <c r="J15" s="219">
        <f>SUMIF(第1批次治理工程!$C$6:$C$5545,已核定一覽表!$A15,第1批次治理工程!$CF$6:$CF$5545)+SUMIF(第2批次治理工程!$C$6:$C$5550,已核定一覽表!$A15,第2批次治理工程!$CF$6:$CF$5550)+SUMIF(第4批次治理工程!$C$6:$C$5555,已核定一覽表!$A15,第4批次治理工程!$CF$6:$CF$5555)</f>
        <v>0</v>
      </c>
      <c r="K15" s="656">
        <f>SUMIF(第1批次治理工程!$C$6:$C$5545,已核定一覽表!$A15,第1批次治理工程!$CG$6:$CG$5545)+SUMIF(第2批次治理工程!$C$6:$C$5550,已核定一覽表!$A15,第2批次治理工程!$CG$6:$CG$5550)+SUMIF(第4批次治理工程!$C$6:$C$5555,已核定一覽表!$A15,第4批次治理工程!$CG$6:$CG$5555)</f>
        <v>0</v>
      </c>
      <c r="L15" s="209">
        <f>COUNTIF(第1批次治理工程!$C$6:$C$9989,已核定一覽表!A15)</f>
        <v>0</v>
      </c>
      <c r="M15" s="166">
        <f>SUMIF(第1批次治理工程!$C$6:$C$5545,已核定一覽表!$A15,第1批次治理工程!$M$6:$M$5545)+SUMIF(第1批次治理工程!$C$6:$C$5545,已核定一覽表!$A15,第1批次治理工程!$AJ$6:$AJ$5545)</f>
        <v>0</v>
      </c>
      <c r="N15" s="166">
        <f>SUMIF(第1批次治理工程!$C$6:$C$5545,已核定一覽表!$A15,第1批次治理工程!$O$6:$O$5545)+SUMIF(第1批次治理工程!$C$6:$C$5545,已核定一覽表!$A15,第1批次治理工程!$AL$6:$AL$5545)</f>
        <v>0</v>
      </c>
      <c r="O15" s="513">
        <f>SUMIF(第1批次治理工程!$C$6:$C$5545,已核定一覽表!$A15,第1批次治理工程!$U$6:$U$5545)</f>
        <v>0</v>
      </c>
      <c r="P15" s="513">
        <f>SUMIF(第1批次治理工程!$C$6:$C$5545,已核定一覽表!$A15,第1批次治理工程!$W$6:$W$5545)</f>
        <v>0</v>
      </c>
      <c r="Q15" s="166">
        <f t="shared" si="6"/>
        <v>0</v>
      </c>
      <c r="R15" s="166">
        <f>SUMIF(第1批次治理工程!$C$6:$C$5545,已核定一覽表!$A15,第1批次治理工程!$AQ$6:$AQ$5545)</f>
        <v>0</v>
      </c>
      <c r="S15" s="166">
        <f>SUMIF(第1批次治理工程!$C$6:$C$5545,已核定一覽表!$A15,第1批次治理工程!$AS$6:$AS$5545)</f>
        <v>0</v>
      </c>
      <c r="T15" s="513">
        <f>SUMIF(第1批次治理工程!$C$6:$C$5545,已核定一覽表!$A15,第1批次治理工程!$AB$6:$AB$5545)</f>
        <v>0</v>
      </c>
      <c r="U15" s="513">
        <f>SUMIF(第1批次治理工程!$C$6:$C$5545,已核定一覽表!$A15,第1批次治理工程!$AD$6:$AD$5545)</f>
        <v>0</v>
      </c>
      <c r="V15" s="166">
        <f t="shared" si="7"/>
        <v>0</v>
      </c>
      <c r="W15" s="214">
        <f t="shared" si="8"/>
        <v>0</v>
      </c>
      <c r="X15" s="208">
        <f>COUNTIF(第2批次治理工程!$C$6:$C$9994,已核定一覽表!A15)</f>
        <v>0</v>
      </c>
      <c r="Y15" s="163">
        <f>SUMIF(第2批次治理工程!$C$6:$C$5550,已核定一覽表!$A15,第2批次治理工程!$M$6:$M$5550)+SUMIF(第2批次治理工程!$C$6:$C$5550,已核定一覽表!$A15,第2批次治理工程!$AJ$6:$AJ$5550)</f>
        <v>0</v>
      </c>
      <c r="Z15" s="166">
        <f>SUMIF(第2批次治理工程!$C$6:$C$5550,已核定一覽表!$A15,第2批次治理工程!$O$6:$O$5550)+SUMIF(第2批次治理工程!$C$6:$C$5550,已核定一覽表!$A15,第2批次治理工程!$AL$6:$AL$5550)</f>
        <v>0</v>
      </c>
      <c r="AA15" s="166">
        <f>SUMIF(第2批次治理工程!$C$6:$C$5550,已核定一覽表!$A15,第2批次治理工程!$U$6:$U$5550)</f>
        <v>0</v>
      </c>
      <c r="AB15" s="166">
        <f>SUMIF(第2批次治理工程!$C$6:$C$5550,已核定一覽表!$A15,第2批次治理工程!$W$6:$W$5550)</f>
        <v>0</v>
      </c>
      <c r="AC15" s="166">
        <f t="shared" si="9"/>
        <v>0</v>
      </c>
      <c r="AD15" s="166">
        <f>SUMIF(第2批次治理工程!$C$6:$C$5550,已核定一覽表!$A15,第2批次治理工程!$AQ$6:$AQ$5550)</f>
        <v>0</v>
      </c>
      <c r="AE15" s="166">
        <f>SUMIF(第2批次治理工程!$C$6:$C$5550,已核定一覽表!$A15,第2批次治理工程!$AS$6:$AS$5550)</f>
        <v>0</v>
      </c>
      <c r="AF15" s="166">
        <f>SUMIF(第2批次治理工程!$C$6:$C$5550,已核定一覽表!$A15,第2批次治理工程!$AB$6:$AB$5550)</f>
        <v>0</v>
      </c>
      <c r="AG15" s="166">
        <f>SUMIF(第2批次治理工程!$C$6:$C$5550,已核定一覽表!$A15,第2批次治理工程!$AD$6:$AD$5550)</f>
        <v>0</v>
      </c>
      <c r="AH15" s="166">
        <f t="shared" si="10"/>
        <v>0</v>
      </c>
      <c r="AI15" s="214">
        <f t="shared" si="11"/>
        <v>0</v>
      </c>
      <c r="AJ15" s="508">
        <f>COUNTIF(第3批次治理工程!$C$6:$C$9999,已核定一覽表!A15)</f>
        <v>0</v>
      </c>
      <c r="AK15" s="212">
        <f ca="1">SUMIF(第3批次治理工程!$C$6:$C$5555,已核定一覽表!$A15,第3批次治理工程!$N$6:$N$5554)+SUMIF(第3批次治理工程!$C$6:$C$5555,已核定一覽表!$A15,第3批次治理工程!$Q$6:$Q$5554)</f>
        <v>0</v>
      </c>
      <c r="AL15" s="212">
        <f ca="1">SUMIF(第3批次治理工程!$C$6:$C$5555,已核定一覽表!$A15,第3批次治理工程!$R$6:$R$5554)+SUMIF(第3批次治理工程!$C$6:$C$5555,已核定一覽表!$A15,第3批次治理工程!$AO$6:$AO$5555)</f>
        <v>0</v>
      </c>
      <c r="AM15" s="212">
        <f>SUMIF(第3批次治理工程!$C$6:$C$5555,已核定一覽表!$A15,第3批次治理工程!$V$6:$V$5555)+SUMIF(第3批次治理工程!$C$6:$C$5555,已核定一覽表!$A15,第3批次治理工程!$Y$6:$Y$5555)</f>
        <v>0</v>
      </c>
      <c r="AN15" s="212">
        <f>SUMIF(第3批次治理工程!$C$6:$C$5555,已核定一覽表!$A15,第3批次治理工程!$Z$6:$Z$5555)</f>
        <v>0</v>
      </c>
      <c r="AO15" s="212">
        <f t="shared" ca="1" si="12"/>
        <v>0</v>
      </c>
      <c r="AP15" s="212">
        <f>SUMIF(第3批次治理工程!$C$6:$C$5555,已核定一覽表!$A15,第3批次治理工程!$AR$6:$AR$5555)+SUMIF(第3批次治理工程!$C$6:$C$5555,已核定一覽表!$A15,第3批次治理工程!$AU$6:$AU$5555)</f>
        <v>0</v>
      </c>
      <c r="AQ15" s="212">
        <f>SUMIF(第3批次治理工程!$C$6:$C$5555,已核定一覽表!$A15,第3批次治理工程!$AV$6:$AV$5555)</f>
        <v>0</v>
      </c>
      <c r="AR15" s="212">
        <f>SUMIF(第3批次治理工程!$C$6:$C$5555,已核定一覽表!$A15,第3批次治理工程!$AC$6:$AC$5555)+SUMIF(第3批次治理工程!$C$6:$C$5555,已核定一覽表!$A15,第3批次治理工程!$AF$6:$AF$5555)</f>
        <v>0</v>
      </c>
      <c r="AS15" s="212">
        <f>SUMIF(第3批次治理工程!$C$6:$C$5555,已核定一覽表!$A15,第3批次治理工程!$AG$6:$AG$5555)</f>
        <v>0</v>
      </c>
      <c r="AT15" s="212">
        <f t="shared" si="13"/>
        <v>0</v>
      </c>
      <c r="AU15" s="214">
        <f t="shared" ca="1" si="14"/>
        <v>0</v>
      </c>
      <c r="AV15" s="508">
        <f>COUNTIF(第4批次治理工程!$C$6:$C$9999,已核定一覽表!A15)</f>
        <v>0</v>
      </c>
      <c r="AW15" s="506">
        <f ca="1">SUMIF(第4批次治理工程!$C$6:$C$5555,已核定一覽表!$A15,第4批次治理工程!$M$6:$M$5554)+SUMIF(第4批次治理工程!$C$6:$C$5555,已核定一覽表!$A15,第4批次治理工程!$AJ$6:$AJ$5555)</f>
        <v>0</v>
      </c>
      <c r="AX15" s="212">
        <f ca="1">SUMIF(第4批次治理工程!$C$6:$C$5555,已核定一覽表!$A15,第4批次治理工程!$P$6:$P$5554)+SUMIF(第4批次治理工程!$C$6:$C$5555,已核定一覽表!$A15,第4批次治理工程!$AM$6:$AM$5555)</f>
        <v>0</v>
      </c>
      <c r="AY15" s="212">
        <f ca="1">SUMIF(第4批次治理工程!$C$6:$C$5555,已核定一覽表!$A15,第4批次治理工程!$R$6:$R$5554)+SUMIF(第4批次治理工程!$C$6:$C$5555,已核定一覽表!$A15,第4批次治理工程!$AO$6:$AO$5555)</f>
        <v>0</v>
      </c>
      <c r="AZ15" s="212">
        <f>SUMIF(第4批次治理工程!$C$6:$C$5555,已核定一覽表!$A15,第4批次治理工程!$U$6:$U$5555)</f>
        <v>0</v>
      </c>
      <c r="BA15" s="212">
        <f>SUMIF(第4批次治理工程!$C$6:$C$5555,已核定一覽表!$A15,第4批次治理工程!$X$6:$X$5555)</f>
        <v>0</v>
      </c>
      <c r="BB15" s="212">
        <f>SUMIF(第4批次治理工程!$C$6:$C$5555,已核定一覽表!$A15,第4批次治理工程!$Z$6:$Z$5555)</f>
        <v>0</v>
      </c>
      <c r="BC15" s="212">
        <f t="shared" ca="1" si="15"/>
        <v>0</v>
      </c>
      <c r="BD15" s="212">
        <f>SUMIF(第4批次治理工程!$C$6:$C$5555,已核定一覽表!$A15,第4批次治理工程!$AQ$6:$AQ$5555)</f>
        <v>0</v>
      </c>
      <c r="BE15" s="212">
        <f>SUMIF(第4批次治理工程!$C$6:$C$5555,已核定一覽表!$A15,第4批次治理工程!$AQ$6:$AQ$5555)+SUMIF(第4批次治理工程!$C$6:$C$5555,已核定一覽表!$A15,第4批次治理工程!$AT$6:$AT$5555)</f>
        <v>0</v>
      </c>
      <c r="BF15" s="212">
        <f>SUMIF(第4批次治理工程!$C$6:$C$5555,已核定一覽表!$A15,第4批次治理工程!$AV$6:$AV$5555)</f>
        <v>0</v>
      </c>
      <c r="BG15" s="212">
        <f>SUMIF(第4批次治理工程!$C$6:$C$5555,已核定一覽表!$A15,第4批次治理工程!$AB$6:$AB$5555)</f>
        <v>0</v>
      </c>
      <c r="BH15" s="212">
        <f>SUMIF(第4批次治理工程!$C$6:$C$5555,已核定一覽表!$A15,第4批次治理工程!$AE$6:$AE$5555)</f>
        <v>0</v>
      </c>
      <c r="BI15" s="212">
        <f>SUMIF(第4批次治理工程!$C$6:$C$5555,已核定一覽表!$A15,第4批次治理工程!$AG$6:$AG$5555)</f>
        <v>0</v>
      </c>
      <c r="BJ15" s="212">
        <f t="shared" si="16"/>
        <v>0</v>
      </c>
      <c r="BK15" s="214">
        <f t="shared" ca="1" si="17"/>
        <v>0</v>
      </c>
      <c r="BL15" s="508" t="e">
        <f>COUNTIF(#REF!,已核定一覽表!A15)</f>
        <v>#REF!</v>
      </c>
      <c r="BM15" s="506" t="e">
        <f>SUMIF(#REF!,已核定一覽表!A15,#REF!)</f>
        <v>#REF!</v>
      </c>
      <c r="BN15" s="212" t="e">
        <f>SUMIF(#REF!,已核定一覽表!A15,#REF!)</f>
        <v>#REF!</v>
      </c>
      <c r="BO15" s="831" t="e">
        <f t="shared" si="18"/>
        <v>#REF!</v>
      </c>
      <c r="BP15" s="163" t="e">
        <f>SUMIF(#REF!,已核定一覽表!$A15,#REF!)</f>
        <v>#REF!</v>
      </c>
      <c r="BQ15" s="166" t="e">
        <f>SUMIF(#REF!,已核定一覽表!$A15,#REF!)</f>
        <v>#REF!</v>
      </c>
      <c r="BR15" s="218" t="e">
        <f t="shared" si="0"/>
        <v>#REF!</v>
      </c>
      <c r="BS15" s="163">
        <f>SUMIF('108-109生態檢核'!$B$5:$B$21,已核定一覽表!$A15,'108-109生態檢核'!$F$5:$F$21)</f>
        <v>0</v>
      </c>
      <c r="BT15" s="166">
        <f>SUMIF('108-109生態檢核'!$B$5:$B$21,已核定一覽表!$A15,'108-109生態檢核'!$G$5:$G$21)</f>
        <v>0</v>
      </c>
      <c r="BU15" s="218">
        <f t="shared" si="19"/>
        <v>0</v>
      </c>
      <c r="BV15" s="163"/>
      <c r="BW15" s="166"/>
      <c r="BX15" s="167"/>
      <c r="BY15" s="164"/>
      <c r="BZ15" s="166"/>
      <c r="CA15" s="167"/>
      <c r="CB15" s="164"/>
      <c r="CC15" s="166"/>
      <c r="CD15" s="167"/>
      <c r="CE15" s="164">
        <f>SUMIFS(第1批次規劃檢討!$J$2:$J$5555,第1批次規劃檢討!$C$2:$C$5555,已核定一覽表!$A15,第1批次規劃檢討!$A$2:$A$5555,$CE$2)</f>
        <v>0</v>
      </c>
      <c r="CF15" s="166">
        <f>SUMIFS(第1批次規劃檢討!$K$2:$K$5555,第1批次規劃檢討!$C$2:$C$5555,已核定一覽表!$A15,第1批次規劃檢討!$A$2:$A$5555,$CE$2)+SUMIFS(第1批次規劃檢討!$L$2:$L$5555,第1批次規劃檢討!$C$2:$C$5555,已核定一覽表!$A15,第1批次規劃檢討!$A$2:$A$5555,$CE$2)</f>
        <v>0</v>
      </c>
      <c r="CG15" s="166">
        <f t="shared" si="20"/>
        <v>0</v>
      </c>
      <c r="CH15" s="166">
        <f>SUMIFS(第1批次規劃檢討!$M$2:$M$5555,第1批次規劃檢討!$C$2:$C$5555,已核定一覽表!$A15,第1批次規劃檢討!$A$2:$A$5555,$CE$2)</f>
        <v>0</v>
      </c>
      <c r="CI15" s="166">
        <f>SUMIFS(第1批次規劃檢討!$N$2:$N$5555,第1批次規劃檢討!$C$2:$C$5555,已核定一覽表!$A15,第1批次規劃檢討!$A$2:$A$5555,$CE$2)+SUMIFS(第1批次規劃檢討!$O$2:$O$5555,第1批次規劃檢討!$C$2:$C$5555,已核定一覽表!$A15,第1批次規劃檢討!$A$2:$A$5555,$CE$2)</f>
        <v>0</v>
      </c>
      <c r="CJ15" s="166">
        <f t="shared" si="21"/>
        <v>0</v>
      </c>
      <c r="CK15" s="166">
        <f t="shared" si="22"/>
        <v>0</v>
      </c>
      <c r="CL15" s="166">
        <f>SUMIFS(第1批次規劃檢討!$J$2:$J$5555,第1批次規劃檢討!$C$2:$C$5555,已核定一覽表!$A15,第1批次規劃檢討!$A$2:$A$5555,$CL$2)</f>
        <v>0</v>
      </c>
      <c r="CM15" s="166">
        <f>SUMIFS(第1批次規劃檢討!$K$2:$K$5555,第1批次規劃檢討!$C$2:$C$5555,已核定一覽表!$A15,第1批次規劃檢討!$A$2:$A$5555,$CL$2)+SUMIFS(第1批次規劃檢討!$L$2:$L$5555,第1批次規劃檢討!$C$2:$C$5555,已核定一覽表!$A15,第1批次規劃檢討!$A$2:$A$5555,$CL$2)</f>
        <v>0</v>
      </c>
      <c r="CN15" s="166">
        <f t="shared" si="23"/>
        <v>0</v>
      </c>
      <c r="CO15" s="166">
        <f>SUMIFS(第1批次規劃檢討!$M$2:$M$5555,第1批次規劃檢討!$C$2:$C$5555,已核定一覽表!$A15,第1批次規劃檢討!$A$2:$A$5555,$CL$2)</f>
        <v>0</v>
      </c>
      <c r="CP15" s="166">
        <f>SUMIFS(第1批次規劃檢討!$N$2:$N$5555,第1批次規劃檢討!$C$2:$C$5555,已核定一覽表!$A15,第1批次規劃檢討!$A$2:$A$5555,$CL$2)+SUMIFS(第1批次規劃檢討!$O$2:$O$5555,第1批次規劃檢討!$C$2:$C$5555,已核定一覽表!$A15,第1批次規劃檢討!$A$2:$A$5555,$CL$2)</f>
        <v>0</v>
      </c>
      <c r="CQ15" s="166">
        <f t="shared" si="24"/>
        <v>0</v>
      </c>
      <c r="CR15" s="166">
        <f t="shared" si="25"/>
        <v>0</v>
      </c>
      <c r="CS15" s="166">
        <f>SUMIFS(第1批次規劃檢討!$J$2:$J$5555,第1批次規劃檢討!$C$2:$C$5555,已核定一覽表!$A15,第1批次規劃檢討!$A$2:$A$5555,$CS$2)</f>
        <v>0</v>
      </c>
      <c r="CT15" s="166">
        <f>SUMIFS(第1批次規劃檢討!$K$2:$K$5555,第1批次規劃檢討!$C$2:$C$5555,已核定一覽表!$A15,第1批次規劃檢討!$A$2:$A$5555,$CS$2)+SUMIFS(第1批次規劃檢討!$L$2:$L$5555,第1批次規劃檢討!$C$2:$C$5555,已核定一覽表!$A15,第1批次規劃檢討!$A$2:$A$5555,$CS$2)</f>
        <v>0</v>
      </c>
      <c r="CU15" s="166">
        <f t="shared" si="26"/>
        <v>0</v>
      </c>
      <c r="CV15" s="166">
        <f>SUMIFS(第1批次規劃檢討!$M$2:$M$5555,第1批次規劃檢討!$C$2:$C$5555,已核定一覽表!$A15,第1批次規劃檢討!$A$2:$A$5555,$CS$2)</f>
        <v>0</v>
      </c>
      <c r="CW15" s="166">
        <f>SUMIFS(第1批次規劃檢討!$N$2:$N$5555,第1批次規劃檢討!$C$2:$C$5555,已核定一覽表!$A15,第1批次規劃檢討!$A$2:$A$5555,$CS$2)+SUMIFS(第1批次規劃檢討!$O$2:$O$5555,第1批次規劃檢討!$C$2:$C$5555,已核定一覽表!$A15,第1批次規劃檢討!$A$2:$A$5555,$CS$2)</f>
        <v>0</v>
      </c>
      <c r="CX15" s="166">
        <f t="shared" si="27"/>
        <v>0</v>
      </c>
      <c r="CY15" s="166">
        <f t="shared" si="28"/>
        <v>0</v>
      </c>
      <c r="CZ15" s="166">
        <f>SUMIFS(第1批次規劃檢討!$J$2:$J$5555,第1批次規劃檢討!$C$2:$C$5555,已核定一覽表!$A15,第1批次規劃檢討!$A$2:$A$5555,$CZ$2)</f>
        <v>0</v>
      </c>
      <c r="DA15" s="166">
        <f>SUMIFS(第1批次規劃檢討!$K$2:$K$5555,第1批次規劃檢討!$C$2:$C$5555,已核定一覽表!$A15,第1批次規劃檢討!$A$2:$A$5555,$CZ$2)+SUMIFS(第1批次規劃檢討!$L$2:$L$5555,第1批次規劃檢討!$C$2:$C$5555,已核定一覽表!$A15,第1批次規劃檢討!$A$2:$A$5555,$CZ$2)</f>
        <v>0</v>
      </c>
      <c r="DB15" s="166">
        <f t="shared" si="29"/>
        <v>0</v>
      </c>
      <c r="DC15" s="166">
        <f>SUMIFS(第1批次規劃檢討!$M$2:$M$5555,第1批次規劃檢討!$C$2:$C$5555,已核定一覽表!$A15,第1批次規劃檢討!$A$2:$A$5555,$CZ$2)</f>
        <v>0</v>
      </c>
      <c r="DD15" s="166">
        <f>SUMIFS(第1批次規劃檢討!$N$2:$N$5555,第1批次規劃檢討!$C$2:$C$5555,已核定一覽表!$A15,第1批次規劃檢討!$A$2:$A$5555,$CZ$2)+SUMIFS(第1批次規劃檢討!$O$2:$O$5555,第1批次規劃檢討!$C$2:$C$5555,已核定一覽表!$A15,第1批次規劃檢討!$A$2:$A$5555,$CZ$2)</f>
        <v>0</v>
      </c>
      <c r="DE15" s="166">
        <f t="shared" si="30"/>
        <v>0</v>
      </c>
      <c r="DF15" s="167">
        <f t="shared" si="31"/>
        <v>0</v>
      </c>
      <c r="DG15" s="216">
        <f t="shared" si="32"/>
        <v>0</v>
      </c>
      <c r="DH15" s="215">
        <f t="shared" si="33"/>
        <v>0</v>
      </c>
      <c r="DI15" s="509">
        <f t="shared" si="34"/>
        <v>0</v>
      </c>
      <c r="DJ15" s="511">
        <f t="shared" ca="1" si="35"/>
        <v>0</v>
      </c>
      <c r="DK15" s="511">
        <f t="shared" ca="1" si="36"/>
        <v>0</v>
      </c>
      <c r="DL15" s="514">
        <f t="shared" ca="1" si="37"/>
        <v>0</v>
      </c>
      <c r="DM15" s="511" t="e">
        <f t="shared" ca="1" si="40"/>
        <v>#REF!</v>
      </c>
      <c r="DN15" s="511" t="e">
        <f t="shared" ca="1" si="38"/>
        <v>#REF!</v>
      </c>
      <c r="DO15" s="514">
        <f t="shared" ca="1" si="39"/>
        <v>0</v>
      </c>
    </row>
    <row r="16" spans="1:119" ht="20.25">
      <c r="A16" s="660" t="s">
        <v>1047</v>
      </c>
      <c r="B16" s="664">
        <f>COUNTIFS(第3批次治理工程!$C$6:$C$9999,已核定一覽表!A16,第3批次治理工程!$K$6:$K$9999,"&gt;0")</f>
        <v>0</v>
      </c>
      <c r="C16" s="665">
        <f t="shared" ca="1" si="1"/>
        <v>0</v>
      </c>
      <c r="D16" s="665">
        <f>SUMIF(第3批次治理工程!$C$6:$C$5555,已核定一覽表!$A16,第3批次治理工程!$CF$6:$CF$5555)</f>
        <v>0</v>
      </c>
      <c r="E16" s="666">
        <f>SUMIF(第3批次治理工程!$C$6:$C$5553,已核定一覽表!$A16,第3批次治理工程!$CG$6:$CG$5553)</f>
        <v>0</v>
      </c>
      <c r="F16" s="658">
        <f t="shared" si="2"/>
        <v>10</v>
      </c>
      <c r="G16" s="219">
        <f t="shared" ca="1" si="3"/>
        <v>302883.20900000003</v>
      </c>
      <c r="H16" s="219">
        <f t="shared" ca="1" si="4"/>
        <v>99694.209000000003</v>
      </c>
      <c r="I16" s="219">
        <f t="shared" si="5"/>
        <v>203189</v>
      </c>
      <c r="J16" s="219">
        <f>SUMIF(第1批次治理工程!$C$6:$C$5545,已核定一覽表!$A16,第1批次治理工程!$CF$6:$CF$5545)+SUMIF(第2批次治理工程!$C$6:$C$5550,已核定一覽表!$A16,第2批次治理工程!$CF$6:$CF$5550)+SUMIF(第4批次治理工程!$C$6:$C$5555,已核定一覽表!$A16,第4批次治理工程!$CF$6:$CF$5555)</f>
        <v>11888</v>
      </c>
      <c r="K16" s="656">
        <f>SUMIF(第1批次治理工程!$C$6:$C$5545,已核定一覽表!$A16,第1批次治理工程!$CG$6:$CG$5545)+SUMIF(第2批次治理工程!$C$6:$C$5550,已核定一覽表!$A16,第2批次治理工程!$CG$6:$CG$5550)+SUMIF(第4批次治理工程!$C$6:$C$5555,已核定一覽表!$A16,第4批次治理工程!$CG$6:$CG$5555)</f>
        <v>126</v>
      </c>
      <c r="L16" s="209">
        <f>COUNTIF(第1批次治理工程!$C$6:$C$9989,已核定一覽表!A16)</f>
        <v>8</v>
      </c>
      <c r="M16" s="166">
        <f>SUMIF(第1批次治理工程!$C$6:$C$5545,已核定一覽表!$A16,第1批次治理工程!$M$6:$M$5545)+SUMIF(第1批次治理工程!$C$6:$C$5545,已核定一覽表!$A16,第1批次治理工程!$AJ$6:$AJ$5545)</f>
        <v>15769.209000000001</v>
      </c>
      <c r="N16" s="166">
        <f>SUMIF(第1批次治理工程!$C$6:$C$5545,已核定一覽表!$A16,第1批次治理工程!$O$6:$O$5545)+SUMIF(第1批次治理工程!$C$6:$C$5545,已核定一覽表!$A16,第1批次治理工程!$AL$6:$AL$5545)</f>
        <v>0</v>
      </c>
      <c r="O16" s="513">
        <f>SUMIF(第1批次治理工程!$C$6:$C$5545,已核定一覽表!$A16,第1批次治理工程!$U$6:$U$5545)</f>
        <v>61417</v>
      </c>
      <c r="P16" s="513">
        <f>SUMIF(第1批次治理工程!$C$6:$C$5545,已核定一覽表!$A16,第1批次治理工程!$W$6:$W$5545)</f>
        <v>0</v>
      </c>
      <c r="Q16" s="166">
        <f t="shared" si="6"/>
        <v>77186.209000000003</v>
      </c>
      <c r="R16" s="166">
        <f>SUMIF(第1批次治理工程!$C$6:$C$5545,已核定一覽表!$A16,第1批次治理工程!$AQ$6:$AQ$5545)</f>
        <v>0</v>
      </c>
      <c r="S16" s="166">
        <f>SUMIF(第1批次治理工程!$C$6:$C$5545,已核定一覽表!$A16,第1批次治理工程!$AS$6:$AS$5545)</f>
        <v>3816</v>
      </c>
      <c r="T16" s="513">
        <f>SUMIF(第1批次治理工程!$C$6:$C$5545,已核定一覽表!$A16,第1批次治理工程!$AB$6:$AB$5545)</f>
        <v>9851</v>
      </c>
      <c r="U16" s="513">
        <f>SUMIF(第1批次治理工程!$C$6:$C$5545,已核定一覽表!$A16,第1批次治理工程!$AD$6:$AD$5545)</f>
        <v>185097</v>
      </c>
      <c r="V16" s="166">
        <f t="shared" si="7"/>
        <v>198764</v>
      </c>
      <c r="W16" s="214">
        <f t="shared" si="8"/>
        <v>275950.20900000003</v>
      </c>
      <c r="X16" s="208">
        <f>COUNTIF(第2批次治理工程!$C$6:$C$9994,已核定一覽表!A16)</f>
        <v>2</v>
      </c>
      <c r="Y16" s="163">
        <f>SUMIF(第2批次治理工程!$C$6:$C$5550,已核定一覽表!$A16,第2批次治理工程!$M$6:$M$5550)+SUMIF(第2批次治理工程!$C$6:$C$5550,已核定一覽表!$A16,第2批次治理工程!$AJ$6:$AJ$5550)</f>
        <v>22508</v>
      </c>
      <c r="Z16" s="166">
        <f>SUMIF(第2批次治理工程!$C$6:$C$5550,已核定一覽表!$A16,第2批次治理工程!$O$6:$O$5550)+SUMIF(第2批次治理工程!$C$6:$C$5550,已核定一覽表!$A16,第2批次治理工程!$AL$6:$AL$5550)</f>
        <v>0</v>
      </c>
      <c r="AA16" s="166">
        <f>SUMIF(第2批次治理工程!$C$6:$C$5550,已核定一覽表!$A16,第2批次治理工程!$U$6:$U$5550)</f>
        <v>0</v>
      </c>
      <c r="AB16" s="166">
        <f>SUMIF(第2批次治理工程!$C$6:$C$5550,已核定一覽表!$A16,第2批次治理工程!$W$6:$W$5550)</f>
        <v>0</v>
      </c>
      <c r="AC16" s="166">
        <f t="shared" si="9"/>
        <v>22508</v>
      </c>
      <c r="AD16" s="166">
        <f>SUMIF(第2批次治理工程!$C$6:$C$5550,已核定一覽表!$A16,第2批次治理工程!$AQ$6:$AQ$5550)</f>
        <v>1800</v>
      </c>
      <c r="AE16" s="166">
        <f>SUMIF(第2批次治理工程!$C$6:$C$5550,已核定一覽表!$A16,第2批次治理工程!$AS$6:$AS$5550)</f>
        <v>1800</v>
      </c>
      <c r="AF16" s="166">
        <f>SUMIF(第2批次治理工程!$C$6:$C$5550,已核定一覽表!$A16,第2批次治理工程!$AB$6:$AB$5550)</f>
        <v>825</v>
      </c>
      <c r="AG16" s="166">
        <f>SUMIF(第2批次治理工程!$C$6:$C$5550,已核定一覽表!$A16,第2批次治理工程!$AD$6:$AD$5550)</f>
        <v>0</v>
      </c>
      <c r="AH16" s="166">
        <f t="shared" si="10"/>
        <v>4425</v>
      </c>
      <c r="AI16" s="214">
        <f t="shared" si="11"/>
        <v>26933</v>
      </c>
      <c r="AJ16" s="508">
        <f>COUNTIF(第3批次治理工程!$C$6:$C$9999,已核定一覽表!A16)</f>
        <v>0</v>
      </c>
      <c r="AK16" s="212">
        <f ca="1">SUMIF(第3批次治理工程!$C$6:$C$5555,已核定一覽表!$A16,第3批次治理工程!$N$6:$N$5554)+SUMIF(第3批次治理工程!$C$6:$C$5555,已核定一覽表!$A16,第3批次治理工程!$Q$6:$Q$5554)</f>
        <v>0</v>
      </c>
      <c r="AL16" s="212">
        <f ca="1">SUMIF(第3批次治理工程!$C$6:$C$5555,已核定一覽表!$A16,第3批次治理工程!$R$6:$R$5554)+SUMIF(第3批次治理工程!$C$6:$C$5555,已核定一覽表!$A16,第3批次治理工程!$AO$6:$AO$5555)</f>
        <v>0</v>
      </c>
      <c r="AM16" s="212">
        <f>SUMIF(第3批次治理工程!$C$6:$C$5555,已核定一覽表!$A16,第3批次治理工程!$V$6:$V$5555)+SUMIF(第3批次治理工程!$C$6:$C$5555,已核定一覽表!$A16,第3批次治理工程!$Y$6:$Y$5555)</f>
        <v>0</v>
      </c>
      <c r="AN16" s="212">
        <f>SUMIF(第3批次治理工程!$C$6:$C$5555,已核定一覽表!$A16,第3批次治理工程!$Z$6:$Z$5555)</f>
        <v>0</v>
      </c>
      <c r="AO16" s="212">
        <f t="shared" ca="1" si="12"/>
        <v>0</v>
      </c>
      <c r="AP16" s="212">
        <f>SUMIF(第3批次治理工程!$C$6:$C$5555,已核定一覽表!$A16,第3批次治理工程!$AR$6:$AR$5555)+SUMIF(第3批次治理工程!$C$6:$C$5555,已核定一覽表!$A16,第3批次治理工程!$AU$6:$AU$5555)</f>
        <v>0</v>
      </c>
      <c r="AQ16" s="212">
        <f>SUMIF(第3批次治理工程!$C$6:$C$5555,已核定一覽表!$A16,第3批次治理工程!$AV$6:$AV$5555)</f>
        <v>0</v>
      </c>
      <c r="AR16" s="212">
        <f>SUMIF(第3批次治理工程!$C$6:$C$5555,已核定一覽表!$A16,第3批次治理工程!$AC$6:$AC$5555)+SUMIF(第3批次治理工程!$C$6:$C$5555,已核定一覽表!$A16,第3批次治理工程!$AF$6:$AF$5555)</f>
        <v>0</v>
      </c>
      <c r="AS16" s="212">
        <f>SUMIF(第3批次治理工程!$C$6:$C$5555,已核定一覽表!$A16,第3批次治理工程!$AG$6:$AG$5555)</f>
        <v>0</v>
      </c>
      <c r="AT16" s="212">
        <f t="shared" si="13"/>
        <v>0</v>
      </c>
      <c r="AU16" s="214">
        <f t="shared" ca="1" si="14"/>
        <v>0</v>
      </c>
      <c r="AV16" s="508">
        <f>COUNTIF(第4批次治理工程!$C$6:$C$9999,已核定一覽表!A16)</f>
        <v>0</v>
      </c>
      <c r="AW16" s="506">
        <f ca="1">SUMIF(第4批次治理工程!$C$6:$C$5555,已核定一覽表!$A16,第4批次治理工程!$M$6:$M$5554)+SUMIF(第4批次治理工程!$C$6:$C$5555,已核定一覽表!$A16,第4批次治理工程!$AJ$6:$AJ$5555)</f>
        <v>0</v>
      </c>
      <c r="AX16" s="212">
        <f ca="1">SUMIF(第4批次治理工程!$C$6:$C$5555,已核定一覽表!$A16,第4批次治理工程!$P$6:$P$5554)+SUMIF(第4批次治理工程!$C$6:$C$5555,已核定一覽表!$A16,第4批次治理工程!$AM$6:$AM$5555)</f>
        <v>0</v>
      </c>
      <c r="AY16" s="212">
        <f ca="1">SUMIF(第4批次治理工程!$C$6:$C$5555,已核定一覽表!$A16,第4批次治理工程!$R$6:$R$5554)+SUMIF(第4批次治理工程!$C$6:$C$5555,已核定一覽表!$A16,第4批次治理工程!$AO$6:$AO$5555)</f>
        <v>0</v>
      </c>
      <c r="AZ16" s="212">
        <f>SUMIF(第4批次治理工程!$C$6:$C$5555,已核定一覽表!$A16,第4批次治理工程!$U$6:$U$5555)</f>
        <v>0</v>
      </c>
      <c r="BA16" s="212">
        <f>SUMIF(第4批次治理工程!$C$6:$C$5555,已核定一覽表!$A16,第4批次治理工程!$X$6:$X$5555)</f>
        <v>0</v>
      </c>
      <c r="BB16" s="212">
        <f>SUMIF(第4批次治理工程!$C$6:$C$5555,已核定一覽表!$A16,第4批次治理工程!$Z$6:$Z$5555)</f>
        <v>0</v>
      </c>
      <c r="BC16" s="212">
        <f t="shared" ca="1" si="15"/>
        <v>0</v>
      </c>
      <c r="BD16" s="212">
        <f>SUMIF(第4批次治理工程!$C$6:$C$5555,已核定一覽表!$A16,第4批次治理工程!$AQ$6:$AQ$5555)</f>
        <v>0</v>
      </c>
      <c r="BE16" s="212">
        <f>SUMIF(第4批次治理工程!$C$6:$C$5555,已核定一覽表!$A16,第4批次治理工程!$AQ$6:$AQ$5555)+SUMIF(第4批次治理工程!$C$6:$C$5555,已核定一覽表!$A16,第4批次治理工程!$AT$6:$AT$5555)</f>
        <v>0</v>
      </c>
      <c r="BF16" s="212">
        <f>SUMIF(第4批次治理工程!$C$6:$C$5555,已核定一覽表!$A16,第4批次治理工程!$AV$6:$AV$5555)</f>
        <v>0</v>
      </c>
      <c r="BG16" s="212">
        <f>SUMIF(第4批次治理工程!$C$6:$C$5555,已核定一覽表!$A16,第4批次治理工程!$AB$6:$AB$5555)</f>
        <v>0</v>
      </c>
      <c r="BH16" s="212">
        <f>SUMIF(第4批次治理工程!$C$6:$C$5555,已核定一覽表!$A16,第4批次治理工程!$AE$6:$AE$5555)</f>
        <v>0</v>
      </c>
      <c r="BI16" s="212">
        <f>SUMIF(第4批次治理工程!$C$6:$C$5555,已核定一覽表!$A16,第4批次治理工程!$AG$6:$AG$5555)</f>
        <v>0</v>
      </c>
      <c r="BJ16" s="212">
        <f t="shared" si="16"/>
        <v>0</v>
      </c>
      <c r="BK16" s="214">
        <f t="shared" ca="1" si="17"/>
        <v>0</v>
      </c>
      <c r="BL16" s="508" t="e">
        <f>COUNTIF(#REF!,已核定一覽表!A16)</f>
        <v>#REF!</v>
      </c>
      <c r="BM16" s="506" t="e">
        <f>SUMIF(#REF!,已核定一覽表!A16,#REF!)</f>
        <v>#REF!</v>
      </c>
      <c r="BN16" s="212" t="e">
        <f>SUMIF(#REF!,已核定一覽表!A16,#REF!)</f>
        <v>#REF!</v>
      </c>
      <c r="BO16" s="831" t="e">
        <f t="shared" si="18"/>
        <v>#REF!</v>
      </c>
      <c r="BP16" s="163" t="e">
        <f>SUMIF(#REF!,已核定一覽表!$A16,#REF!)</f>
        <v>#REF!</v>
      </c>
      <c r="BQ16" s="166" t="e">
        <f>SUMIF(#REF!,已核定一覽表!$A16,#REF!)</f>
        <v>#REF!</v>
      </c>
      <c r="BR16" s="218" t="e">
        <f t="shared" si="0"/>
        <v>#REF!</v>
      </c>
      <c r="BS16" s="163">
        <f>SUMIF('108-109生態檢核'!$B$5:$B$21,已核定一覽表!$A16,'108-109生態檢核'!$F$5:$F$21)</f>
        <v>12000</v>
      </c>
      <c r="BT16" s="166">
        <f>SUMIF('108-109生態檢核'!$B$5:$B$21,已核定一覽表!$A16,'108-109生態檢核'!$G$5:$G$21)</f>
        <v>2634</v>
      </c>
      <c r="BU16" s="218">
        <f t="shared" si="19"/>
        <v>14634</v>
      </c>
      <c r="BV16" s="163"/>
      <c r="BW16" s="166"/>
      <c r="BX16" s="167"/>
      <c r="BY16" s="164"/>
      <c r="BZ16" s="166"/>
      <c r="CA16" s="167"/>
      <c r="CB16" s="164"/>
      <c r="CC16" s="166"/>
      <c r="CD16" s="167"/>
      <c r="CE16" s="164">
        <f>SUMIFS(第1批次規劃檢討!$J$2:$J$5555,第1批次規劃檢討!$C$2:$C$5555,已核定一覽表!$A16,第1批次規劃檢討!$A$2:$A$5555,$CE$2)</f>
        <v>0</v>
      </c>
      <c r="CF16" s="166">
        <f>SUMIFS(第1批次規劃檢討!$K$2:$K$5555,第1批次規劃檢討!$C$2:$C$5555,已核定一覽表!$A16,第1批次規劃檢討!$A$2:$A$5555,$CE$2)+SUMIFS(第1批次規劃檢討!$L$2:$L$5555,第1批次規劃檢討!$C$2:$C$5555,已核定一覽表!$A16,第1批次規劃檢討!$A$2:$A$5555,$CE$2)</f>
        <v>0</v>
      </c>
      <c r="CG16" s="166">
        <f t="shared" si="20"/>
        <v>0</v>
      </c>
      <c r="CH16" s="166">
        <f>SUMIFS(第1批次規劃檢討!$M$2:$M$5555,第1批次規劃檢討!$C$2:$C$5555,已核定一覽表!$A16,第1批次規劃檢討!$A$2:$A$5555,$CE$2)</f>
        <v>0</v>
      </c>
      <c r="CI16" s="166">
        <f>SUMIFS(第1批次規劃檢討!$N$2:$N$5555,第1批次規劃檢討!$C$2:$C$5555,已核定一覽表!$A16,第1批次規劃檢討!$A$2:$A$5555,$CE$2)+SUMIFS(第1批次規劃檢討!$O$2:$O$5555,第1批次規劃檢討!$C$2:$C$5555,已核定一覽表!$A16,第1批次規劃檢討!$A$2:$A$5555,$CE$2)</f>
        <v>0</v>
      </c>
      <c r="CJ16" s="166">
        <f t="shared" si="21"/>
        <v>0</v>
      </c>
      <c r="CK16" s="166">
        <f t="shared" si="22"/>
        <v>0</v>
      </c>
      <c r="CL16" s="166">
        <f>SUMIFS(第1批次規劃檢討!$J$2:$J$5555,第1批次規劃檢討!$C$2:$C$5555,已核定一覽表!$A16,第1批次規劃檢討!$A$2:$A$5555,$CL$2)</f>
        <v>2624</v>
      </c>
      <c r="CM16" s="166">
        <f>SUMIFS(第1批次規劃檢討!$K$2:$K$5555,第1批次規劃檢討!$C$2:$C$5555,已核定一覽表!$A16,第1批次規劃檢討!$A$2:$A$5555,$CL$2)+SUMIFS(第1批次規劃檢討!$L$2:$L$5555,第1批次規劃檢討!$C$2:$C$5555,已核定一覽表!$A16,第1批次規劃檢討!$A$2:$A$5555,$CL$2)</f>
        <v>2624</v>
      </c>
      <c r="CN16" s="166">
        <f t="shared" si="23"/>
        <v>5248</v>
      </c>
      <c r="CO16" s="166">
        <f>SUMIFS(第1批次規劃檢討!$M$2:$M$5555,第1批次規劃檢討!$C$2:$C$5555,已核定一覽表!$A16,第1批次規劃檢討!$A$2:$A$5555,$CL$2)</f>
        <v>576</v>
      </c>
      <c r="CP16" s="166">
        <f>SUMIFS(第1批次規劃檢討!$N$2:$N$5555,第1批次規劃檢討!$C$2:$C$5555,已核定一覽表!$A16,第1批次規劃檢討!$A$2:$A$5555,$CL$2)+SUMIFS(第1批次規劃檢討!$O$2:$O$5555,第1批次規劃檢討!$C$2:$C$5555,已核定一覽表!$A16,第1批次規劃檢討!$A$2:$A$5555,$CL$2)</f>
        <v>576</v>
      </c>
      <c r="CQ16" s="166">
        <f t="shared" si="24"/>
        <v>1152</v>
      </c>
      <c r="CR16" s="166">
        <f t="shared" si="25"/>
        <v>6400</v>
      </c>
      <c r="CS16" s="166">
        <f>SUMIFS(第1批次規劃檢討!$J$2:$J$5555,第1批次規劃檢討!$C$2:$C$5555,已核定一覽表!$A16,第1批次規劃檢討!$A$2:$A$5555,$CS$2)</f>
        <v>0</v>
      </c>
      <c r="CT16" s="166">
        <f>SUMIFS(第1批次規劃檢討!$K$2:$K$5555,第1批次規劃檢討!$C$2:$C$5555,已核定一覽表!$A16,第1批次規劃檢討!$A$2:$A$5555,$CS$2)+SUMIFS(第1批次規劃檢討!$L$2:$L$5555,第1批次規劃檢討!$C$2:$C$5555,已核定一覽表!$A16,第1批次規劃檢討!$A$2:$A$5555,$CS$2)</f>
        <v>0</v>
      </c>
      <c r="CU16" s="166">
        <f t="shared" si="26"/>
        <v>0</v>
      </c>
      <c r="CV16" s="166">
        <f>SUMIFS(第1批次規劃檢討!$M$2:$M$5555,第1批次規劃檢討!$C$2:$C$5555,已核定一覽表!$A16,第1批次規劃檢討!$A$2:$A$5555,$CS$2)</f>
        <v>0</v>
      </c>
      <c r="CW16" s="166">
        <f>SUMIFS(第1批次規劃檢討!$N$2:$N$5555,第1批次規劃檢討!$C$2:$C$5555,已核定一覽表!$A16,第1批次規劃檢討!$A$2:$A$5555,$CS$2)+SUMIFS(第1批次規劃檢討!$O$2:$O$5555,第1批次規劃檢討!$C$2:$C$5555,已核定一覽表!$A16,第1批次規劃檢討!$A$2:$A$5555,$CS$2)</f>
        <v>0</v>
      </c>
      <c r="CX16" s="166">
        <f t="shared" si="27"/>
        <v>0</v>
      </c>
      <c r="CY16" s="166">
        <f t="shared" si="28"/>
        <v>0</v>
      </c>
      <c r="CZ16" s="166">
        <f>SUMIFS(第1批次規劃檢討!$J$2:$J$5555,第1批次規劃檢討!$C$2:$C$5555,已核定一覽表!$A16,第1批次規劃檢討!$A$2:$A$5555,$CZ$2)</f>
        <v>0</v>
      </c>
      <c r="DA16" s="166">
        <f>SUMIFS(第1批次規劃檢討!$K$2:$K$5555,第1批次規劃檢討!$C$2:$C$5555,已核定一覽表!$A16,第1批次規劃檢討!$A$2:$A$5555,$CZ$2)+SUMIFS(第1批次規劃檢討!$L$2:$L$5555,第1批次規劃檢討!$C$2:$C$5555,已核定一覽表!$A16,第1批次規劃檢討!$A$2:$A$5555,$CZ$2)</f>
        <v>0</v>
      </c>
      <c r="DB16" s="166">
        <f t="shared" si="29"/>
        <v>0</v>
      </c>
      <c r="DC16" s="166">
        <f>SUMIFS(第1批次規劃檢討!$M$2:$M$5555,第1批次規劃檢討!$C$2:$C$5555,已核定一覽表!$A16,第1批次規劃檢討!$A$2:$A$5555,$CZ$2)</f>
        <v>0</v>
      </c>
      <c r="DD16" s="166">
        <f>SUMIFS(第1批次規劃檢討!$N$2:$N$5555,第1批次規劃檢討!$C$2:$C$5555,已核定一覽表!$A16,第1批次規劃檢討!$A$2:$A$5555,$CZ$2)+SUMIFS(第1批次規劃檢討!$O$2:$O$5555,第1批次規劃檢討!$C$2:$C$5555,已核定一覽表!$A16,第1批次規劃檢討!$A$2:$A$5555,$CZ$2)</f>
        <v>0</v>
      </c>
      <c r="DE16" s="166">
        <f t="shared" si="30"/>
        <v>0</v>
      </c>
      <c r="DF16" s="167">
        <f t="shared" si="31"/>
        <v>0</v>
      </c>
      <c r="DG16" s="216">
        <f t="shared" si="32"/>
        <v>5248</v>
      </c>
      <c r="DH16" s="215">
        <f t="shared" si="33"/>
        <v>1152</v>
      </c>
      <c r="DI16" s="509">
        <f t="shared" si="34"/>
        <v>6400</v>
      </c>
      <c r="DJ16" s="511">
        <f t="shared" ca="1" si="35"/>
        <v>99694.209000000003</v>
      </c>
      <c r="DK16" s="511">
        <f t="shared" ca="1" si="36"/>
        <v>0</v>
      </c>
      <c r="DL16" s="514">
        <f t="shared" ca="1" si="37"/>
        <v>0</v>
      </c>
      <c r="DM16" s="511" t="e">
        <f t="shared" ca="1" si="40"/>
        <v>#REF!</v>
      </c>
      <c r="DN16" s="511" t="e">
        <f t="shared" ca="1" si="38"/>
        <v>#REF!</v>
      </c>
      <c r="DO16" s="514">
        <f t="shared" ca="1" si="39"/>
        <v>0</v>
      </c>
    </row>
    <row r="17" spans="1:119" ht="20.25">
      <c r="A17" s="660" t="s">
        <v>1048</v>
      </c>
      <c r="B17" s="664">
        <f>COUNTIFS(第3批次治理工程!$C$6:$C$9999,已核定一覽表!A17,第3批次治理工程!$K$6:$K$9999,"&gt;0")</f>
        <v>0</v>
      </c>
      <c r="C17" s="665">
        <f t="shared" ca="1" si="1"/>
        <v>0</v>
      </c>
      <c r="D17" s="665">
        <f>SUMIF(第3批次治理工程!$C$6:$C$5555,已核定一覽表!$A17,第3批次治理工程!$CF$6:$CF$5555)</f>
        <v>0</v>
      </c>
      <c r="E17" s="666">
        <f>SUMIF(第3批次治理工程!$C$6:$C$5553,已核定一覽表!$A17,第3批次治理工程!$CG$6:$CG$5553)</f>
        <v>0</v>
      </c>
      <c r="F17" s="658">
        <f t="shared" si="2"/>
        <v>35</v>
      </c>
      <c r="G17" s="219">
        <f t="shared" ca="1" si="3"/>
        <v>516357.17499999999</v>
      </c>
      <c r="H17" s="219">
        <f t="shared" ca="1" si="4"/>
        <v>381797</v>
      </c>
      <c r="I17" s="219">
        <f t="shared" si="5"/>
        <v>134560.17499999999</v>
      </c>
      <c r="J17" s="219">
        <f>SUMIF(第1批次治理工程!$C$6:$C$5545,已核定一覽表!$A17,第1批次治理工程!$CF$6:$CF$5545)+SUMIF(第2批次治理工程!$C$6:$C$5550,已核定一覽表!$A17,第2批次治理工程!$CF$6:$CF$5550)+SUMIF(第4批次治理工程!$C$6:$C$5555,已核定一覽表!$A17,第4批次治理工程!$CF$6:$CF$5555)</f>
        <v>16609</v>
      </c>
      <c r="K17" s="656">
        <f>SUMIF(第1批次治理工程!$C$6:$C$5545,已核定一覽表!$A17,第1批次治理工程!$CG$6:$CG$5545)+SUMIF(第2批次治理工程!$C$6:$C$5550,已核定一覽表!$A17,第2批次治理工程!$CG$6:$CG$5550)+SUMIF(第4批次治理工程!$C$6:$C$5555,已核定一覽表!$A17,第4批次治理工程!$CG$6:$CG$5555)</f>
        <v>3071</v>
      </c>
      <c r="L17" s="209">
        <f>COUNTIF(第1批次治理工程!$C$6:$C$9989,已核定一覽表!A17)</f>
        <v>24</v>
      </c>
      <c r="M17" s="166">
        <f>SUMIF(第1批次治理工程!$C$6:$C$5545,已核定一覽表!$A17,第1批次治理工程!$M$6:$M$5545)+SUMIF(第1批次治理工程!$C$6:$C$5545,已核定一覽表!$A17,第1批次治理工程!$AJ$6:$AJ$5545)</f>
        <v>68763</v>
      </c>
      <c r="N17" s="166">
        <f>SUMIF(第1批次治理工程!$C$6:$C$5545,已核定一覽表!$A17,第1批次治理工程!$O$6:$O$5545)+SUMIF(第1批次治理工程!$C$6:$C$5545,已核定一覽表!$A17,第1批次治理工程!$AL$6:$AL$5545)</f>
        <v>0</v>
      </c>
      <c r="O17" s="513">
        <f>SUMIF(第1批次治理工程!$C$6:$C$5545,已核定一覽表!$A17,第1批次治理工程!$U$6:$U$5545)</f>
        <v>37306</v>
      </c>
      <c r="P17" s="513">
        <f>SUMIF(第1批次治理工程!$C$6:$C$5545,已核定一覽表!$A17,第1批次治理工程!$W$6:$W$5545)</f>
        <v>0</v>
      </c>
      <c r="Q17" s="166">
        <f t="shared" si="6"/>
        <v>106069</v>
      </c>
      <c r="R17" s="166">
        <f>SUMIF(第1批次治理工程!$C$6:$C$5545,已核定一覽表!$A17,第1批次治理工程!$AQ$6:$AQ$5545)</f>
        <v>30445</v>
      </c>
      <c r="S17" s="166">
        <f>SUMIF(第1批次治理工程!$C$6:$C$5545,已核定一覽表!$A17,第1批次治理工程!$AS$6:$AS$5545)</f>
        <v>20903</v>
      </c>
      <c r="T17" s="513">
        <f>SUMIF(第1批次治理工程!$C$6:$C$5545,已核定一覽表!$A17,第1批次治理工程!$AB$6:$AB$5545)</f>
        <v>3969</v>
      </c>
      <c r="U17" s="513">
        <f>SUMIF(第1批次治理工程!$C$6:$C$5545,已核定一覽表!$A17,第1批次治理工程!$AD$6:$AD$5545)</f>
        <v>21942</v>
      </c>
      <c r="V17" s="166">
        <f t="shared" si="7"/>
        <v>77259</v>
      </c>
      <c r="W17" s="214">
        <f t="shared" si="8"/>
        <v>183328</v>
      </c>
      <c r="X17" s="208">
        <f>COUNTIF(第2批次治理工程!$C$6:$C$9994,已核定一覽表!A17)</f>
        <v>3</v>
      </c>
      <c r="Y17" s="163">
        <f>SUMIF(第2批次治理工程!$C$6:$C$5550,已核定一覽表!$A17,第2批次治理工程!$M$6:$M$5550)+SUMIF(第2批次治理工程!$C$6:$C$5550,已核定一覽表!$A17,第2批次治理工程!$AJ$6:$AJ$5550)</f>
        <v>0</v>
      </c>
      <c r="Z17" s="166">
        <f>SUMIF(第2批次治理工程!$C$6:$C$5550,已核定一覽表!$A17,第2批次治理工程!$O$6:$O$5550)+SUMIF(第2批次治理工程!$C$6:$C$5550,已核定一覽表!$A17,第2批次治理工程!$AL$6:$AL$5550)</f>
        <v>0</v>
      </c>
      <c r="AA17" s="166">
        <f>SUMIF(第2批次治理工程!$C$6:$C$5550,已核定一覽表!$A17,第2批次治理工程!$U$6:$U$5550)</f>
        <v>0</v>
      </c>
      <c r="AB17" s="166">
        <f>SUMIF(第2批次治理工程!$C$6:$C$5550,已核定一覽表!$A17,第2批次治理工程!$W$6:$W$5550)</f>
        <v>0</v>
      </c>
      <c r="AC17" s="166">
        <f t="shared" si="9"/>
        <v>0</v>
      </c>
      <c r="AD17" s="166">
        <f>SUMIF(第2批次治理工程!$C$6:$C$5550,已核定一覽表!$A17,第2批次治理工程!$AQ$6:$AQ$5550)</f>
        <v>3150</v>
      </c>
      <c r="AE17" s="166">
        <f>SUMIF(第2批次治理工程!$C$6:$C$5550,已核定一覽表!$A17,第2批次治理工程!$AS$6:$AS$5550)</f>
        <v>3150</v>
      </c>
      <c r="AF17" s="166">
        <f>SUMIF(第2批次治理工程!$C$6:$C$5550,已核定一覽表!$A17,第2批次治理工程!$AB$6:$AB$5550)</f>
        <v>0</v>
      </c>
      <c r="AG17" s="166">
        <f>SUMIF(第2批次治理工程!$C$6:$C$5550,已核定一覽表!$A17,第2批次治理工程!$AD$6:$AD$5550)</f>
        <v>0</v>
      </c>
      <c r="AH17" s="166">
        <f t="shared" si="10"/>
        <v>6300</v>
      </c>
      <c r="AI17" s="214">
        <f t="shared" si="11"/>
        <v>6300</v>
      </c>
      <c r="AJ17" s="508">
        <f>COUNTIF(第3批次治理工程!$C$6:$C$9999,已核定一覽表!A17)</f>
        <v>0</v>
      </c>
      <c r="AK17" s="212">
        <f ca="1">SUMIF(第3批次治理工程!$C$6:$C$5555,已核定一覽表!$A17,第3批次治理工程!$N$6:$N$5554)+SUMIF(第3批次治理工程!$C$6:$C$5555,已核定一覽表!$A17,第3批次治理工程!$Q$6:$Q$5554)</f>
        <v>0</v>
      </c>
      <c r="AL17" s="212">
        <f ca="1">SUMIF(第3批次治理工程!$C$6:$C$5555,已核定一覽表!$A17,第3批次治理工程!$R$6:$R$5554)+SUMIF(第3批次治理工程!$C$6:$C$5555,已核定一覽表!$A17,第3批次治理工程!$AO$6:$AO$5555)</f>
        <v>0</v>
      </c>
      <c r="AM17" s="212">
        <f>SUMIF(第3批次治理工程!$C$6:$C$5555,已核定一覽表!$A17,第3批次治理工程!$V$6:$V$5555)+SUMIF(第3批次治理工程!$C$6:$C$5555,已核定一覽表!$A17,第3批次治理工程!$Y$6:$Y$5555)</f>
        <v>0</v>
      </c>
      <c r="AN17" s="212">
        <f>SUMIF(第3批次治理工程!$C$6:$C$5555,已核定一覽表!$A17,第3批次治理工程!$Z$6:$Z$5555)</f>
        <v>0</v>
      </c>
      <c r="AO17" s="212">
        <f t="shared" ca="1" si="12"/>
        <v>0</v>
      </c>
      <c r="AP17" s="212">
        <f>SUMIF(第3批次治理工程!$C$6:$C$5555,已核定一覽表!$A17,第3批次治理工程!$AR$6:$AR$5555)+SUMIF(第3批次治理工程!$C$6:$C$5555,已核定一覽表!$A17,第3批次治理工程!$AU$6:$AU$5555)</f>
        <v>0</v>
      </c>
      <c r="AQ17" s="212">
        <f>SUMIF(第3批次治理工程!$C$6:$C$5555,已核定一覽表!$A17,第3批次治理工程!$AV$6:$AV$5555)</f>
        <v>0</v>
      </c>
      <c r="AR17" s="212">
        <f>SUMIF(第3批次治理工程!$C$6:$C$5555,已核定一覽表!$A17,第3批次治理工程!$AC$6:$AC$5555)+SUMIF(第3批次治理工程!$C$6:$C$5555,已核定一覽表!$A17,第3批次治理工程!$AF$6:$AF$5555)</f>
        <v>0</v>
      </c>
      <c r="AS17" s="212">
        <f>SUMIF(第3批次治理工程!$C$6:$C$5555,已核定一覽表!$A17,第3批次治理工程!$AG$6:$AG$5555)</f>
        <v>0</v>
      </c>
      <c r="AT17" s="212">
        <f t="shared" si="13"/>
        <v>0</v>
      </c>
      <c r="AU17" s="214">
        <f t="shared" ca="1" si="14"/>
        <v>0</v>
      </c>
      <c r="AV17" s="508">
        <f>COUNTIF(第4批次治理工程!$C$6:$C$9999,已核定一覽表!A17)</f>
        <v>8</v>
      </c>
      <c r="AW17" s="506">
        <f ca="1">SUMIF(第4批次治理工程!$C$6:$C$5555,已核定一覽表!$A17,第4批次治理工程!$M$6:$M$5554)+SUMIF(第4批次治理工程!$C$6:$C$5555,已核定一覽表!$A17,第4批次治理工程!$AJ$6:$AJ$5555)</f>
        <v>0</v>
      </c>
      <c r="AX17" s="212">
        <f ca="1">SUMIF(第4批次治理工程!$C$6:$C$5555,已核定一覽表!$A17,第4批次治理工程!$P$6:$P$5554)+SUMIF(第4批次治理工程!$C$6:$C$5555,已核定一覽表!$A17,第4批次治理工程!$AM$6:$AM$5555)</f>
        <v>250952</v>
      </c>
      <c r="AY17" s="212">
        <f ca="1">SUMIF(第4批次治理工程!$C$6:$C$5555,已核定一覽表!$A17,第4批次治理工程!$R$6:$R$5554)+SUMIF(第4批次治理工程!$C$6:$C$5555,已核定一覽表!$A17,第4批次治理工程!$AO$6:$AO$5555)</f>
        <v>0</v>
      </c>
      <c r="AZ17" s="212">
        <f>SUMIF(第4批次治理工程!$C$6:$C$5555,已核定一覽表!$A17,第4批次治理工程!$U$6:$U$5555)</f>
        <v>0</v>
      </c>
      <c r="BA17" s="212">
        <f>SUMIF(第4批次治理工程!$C$6:$C$5555,已核定一覽表!$A17,第4批次治理工程!$X$6:$X$5555)</f>
        <v>24776</v>
      </c>
      <c r="BB17" s="212">
        <f>SUMIF(第4批次治理工程!$C$6:$C$5555,已核定一覽表!$A17,第4批次治理工程!$Z$6:$Z$5555)</f>
        <v>0</v>
      </c>
      <c r="BC17" s="212">
        <f t="shared" ca="1" si="15"/>
        <v>275728</v>
      </c>
      <c r="BD17" s="212">
        <f>SUMIF(第4批次治理工程!$C$6:$C$5555,已核定一覽表!$A17,第4批次治理工程!$AQ$6:$AQ$5555)</f>
        <v>1179</v>
      </c>
      <c r="BE17" s="212">
        <f>SUMIF(第4批次治理工程!$C$6:$C$5555,已核定一覽表!$A17,第4批次治理工程!$AQ$6:$AQ$5555)+SUMIF(第4批次治理工程!$C$6:$C$5555,已核定一覽表!$A17,第4批次治理工程!$AT$6:$AT$5555)</f>
        <v>32382</v>
      </c>
      <c r="BF17" s="212">
        <f>SUMIF(第4批次治理工程!$C$6:$C$5555,已核定一覽表!$A17,第4批次治理工程!$AV$6:$AV$5555)</f>
        <v>5238</v>
      </c>
      <c r="BG17" s="212">
        <f>SUMIF(第4批次治理工程!$C$6:$C$5555,已核定一覽表!$A17,第4批次治理工程!$AB$6:$AB$5555)</f>
        <v>990</v>
      </c>
      <c r="BH17" s="212">
        <f>SUMIF(第4批次治理工程!$C$6:$C$5555,已核定一覽表!$A17,第4批次治理工程!$AE$6:$AE$5555)</f>
        <v>11212.174999999999</v>
      </c>
      <c r="BI17" s="212">
        <f>SUMIF(第4批次治理工程!$C$6:$C$5555,已核定一覽表!$A17,第4批次治理工程!$AG$6:$AG$5555)</f>
        <v>0</v>
      </c>
      <c r="BJ17" s="212">
        <f t="shared" si="16"/>
        <v>51001.175000000003</v>
      </c>
      <c r="BK17" s="214">
        <f t="shared" ca="1" si="17"/>
        <v>326729.17499999999</v>
      </c>
      <c r="BL17" s="508" t="e">
        <f>COUNTIF(#REF!,已核定一覽表!A17)</f>
        <v>#REF!</v>
      </c>
      <c r="BM17" s="506" t="e">
        <f>SUMIF(#REF!,已核定一覽表!A17,#REF!)</f>
        <v>#REF!</v>
      </c>
      <c r="BN17" s="212" t="e">
        <f>SUMIF(#REF!,已核定一覽表!A17,#REF!)</f>
        <v>#REF!</v>
      </c>
      <c r="BO17" s="831" t="e">
        <f t="shared" si="18"/>
        <v>#REF!</v>
      </c>
      <c r="BP17" s="163" t="e">
        <f>SUMIF(#REF!,已核定一覽表!$A17,#REF!)</f>
        <v>#REF!</v>
      </c>
      <c r="BQ17" s="166" t="e">
        <f>SUMIF(#REF!,已核定一覽表!$A17,#REF!)</f>
        <v>#REF!</v>
      </c>
      <c r="BR17" s="218" t="e">
        <f t="shared" si="0"/>
        <v>#REF!</v>
      </c>
      <c r="BS17" s="163">
        <f>SUMIF('108-109生態檢核'!$B$5:$B$21,已核定一覽表!$A17,'108-109生態檢核'!$F$5:$F$21)</f>
        <v>8000</v>
      </c>
      <c r="BT17" s="166">
        <f>SUMIF('108-109生態檢核'!$B$5:$B$21,已核定一覽表!$A17,'108-109生態檢核'!$G$5:$G$21)</f>
        <v>1756</v>
      </c>
      <c r="BU17" s="218">
        <f t="shared" si="19"/>
        <v>9756</v>
      </c>
      <c r="BV17" s="163"/>
      <c r="BW17" s="166"/>
      <c r="BX17" s="167"/>
      <c r="BY17" s="164"/>
      <c r="BZ17" s="166"/>
      <c r="CA17" s="167"/>
      <c r="CB17" s="164"/>
      <c r="CC17" s="166"/>
      <c r="CD17" s="167"/>
      <c r="CE17" s="164">
        <f>SUMIFS(第1批次規劃檢討!$J$2:$J$5555,第1批次規劃檢討!$C$2:$C$5555,已核定一覽表!$A17,第1批次規劃檢討!$A$2:$A$5555,$CE$2)</f>
        <v>2043</v>
      </c>
      <c r="CF17" s="166">
        <f>SUMIFS(第1批次規劃檢討!$K$2:$K$5555,第1批次規劃檢討!$C$2:$C$5555,已核定一覽表!$A17,第1批次規劃檢討!$A$2:$A$5555,$CE$2)+SUMIFS(第1批次規劃檢討!$L$2:$L$5555,第1批次規劃檢討!$C$2:$C$5555,已核定一覽表!$A17,第1批次規劃檢討!$A$2:$A$5555,$CE$2)</f>
        <v>4768</v>
      </c>
      <c r="CG17" s="166">
        <f t="shared" si="20"/>
        <v>6811</v>
      </c>
      <c r="CH17" s="166">
        <f>SUMIFS(第1批次規劃檢討!$M$2:$M$5555,第1批次規劃檢討!$C$2:$C$5555,已核定一覽表!$A17,第1批次規劃檢討!$A$2:$A$5555,$CE$2)</f>
        <v>449</v>
      </c>
      <c r="CI17" s="166">
        <f>SUMIFS(第1批次規劃檢討!$N$2:$N$5555,第1批次規劃檢討!$C$2:$C$5555,已核定一覽表!$A17,第1批次規劃檢討!$A$2:$A$5555,$CE$2)+SUMIFS(第1批次規劃檢討!$O$2:$O$5555,第1批次規劃檢討!$C$2:$C$5555,已核定一覽表!$A17,第1批次規劃檢討!$A$2:$A$5555,$CE$2)</f>
        <v>1047</v>
      </c>
      <c r="CJ17" s="166">
        <f t="shared" si="21"/>
        <v>1496</v>
      </c>
      <c r="CK17" s="166">
        <f t="shared" si="22"/>
        <v>8307</v>
      </c>
      <c r="CL17" s="166">
        <f>SUMIFS(第1批次規劃檢討!$J$2:$J$5555,第1批次規劃檢討!$C$2:$C$5555,已核定一覽表!$A17,第1批次規劃檢討!$A$2:$A$5555,$CL$2)</f>
        <v>5862</v>
      </c>
      <c r="CM17" s="166">
        <f>SUMIFS(第1批次規劃檢討!$K$2:$K$5555,第1批次規劃檢討!$C$2:$C$5555,已核定一覽表!$A17,第1批次規劃檢討!$A$2:$A$5555,$CL$2)+SUMIFS(第1批次規劃檢討!$L$2:$L$5555,第1批次規劃檢討!$C$2:$C$5555,已核定一覽表!$A17,第1批次規劃檢討!$A$2:$A$5555,$CL$2)</f>
        <v>13689</v>
      </c>
      <c r="CN17" s="166">
        <f t="shared" si="23"/>
        <v>19551</v>
      </c>
      <c r="CO17" s="166">
        <f>SUMIFS(第1批次規劃檢討!$M$2:$M$5555,第1批次規劃檢討!$C$2:$C$5555,已核定一覽表!$A17,第1批次規劃檢討!$A$2:$A$5555,$CL$2)</f>
        <v>1284</v>
      </c>
      <c r="CP17" s="166">
        <f>SUMIFS(第1批次規劃檢討!$N$2:$N$5555,第1批次規劃檢討!$C$2:$C$5555,已核定一覽表!$A17,第1批次規劃檢討!$A$2:$A$5555,$CL$2)+SUMIFS(第1批次規劃檢討!$O$2:$O$5555,第1批次規劃檢討!$C$2:$C$5555,已核定一覽表!$A17,第1批次規劃檢討!$A$2:$A$5555,$CL$2)</f>
        <v>3005</v>
      </c>
      <c r="CQ17" s="166">
        <f t="shared" si="24"/>
        <v>4289</v>
      </c>
      <c r="CR17" s="166">
        <f t="shared" si="25"/>
        <v>23840</v>
      </c>
      <c r="CS17" s="166">
        <f>SUMIFS(第1批次規劃檢討!$J$2:$J$5555,第1批次規劃檢討!$C$2:$C$5555,已核定一覽表!$A17,第1批次規劃檢討!$A$2:$A$5555,$CS$2)</f>
        <v>0</v>
      </c>
      <c r="CT17" s="166">
        <f>SUMIFS(第1批次規劃檢討!$K$2:$K$5555,第1批次規劃檢討!$C$2:$C$5555,已核定一覽表!$A17,第1批次規劃檢討!$A$2:$A$5555,$CS$2)+SUMIFS(第1批次規劃檢討!$L$2:$L$5555,第1批次規劃檢討!$C$2:$C$5555,已核定一覽表!$A17,第1批次規劃檢討!$A$2:$A$5555,$CS$2)</f>
        <v>0</v>
      </c>
      <c r="CU17" s="166">
        <f t="shared" si="26"/>
        <v>0</v>
      </c>
      <c r="CV17" s="166">
        <f>SUMIFS(第1批次規劃檢討!$M$2:$M$5555,第1批次規劃檢討!$C$2:$C$5555,已核定一覽表!$A17,第1批次規劃檢討!$A$2:$A$5555,$CS$2)</f>
        <v>0</v>
      </c>
      <c r="CW17" s="166">
        <f>SUMIFS(第1批次規劃檢討!$N$2:$N$5555,第1批次規劃檢討!$C$2:$C$5555,已核定一覽表!$A17,第1批次規劃檢討!$A$2:$A$5555,$CS$2)+SUMIFS(第1批次規劃檢討!$O$2:$O$5555,第1批次規劃檢討!$C$2:$C$5555,已核定一覽表!$A17,第1批次規劃檢討!$A$2:$A$5555,$CS$2)</f>
        <v>0</v>
      </c>
      <c r="CX17" s="166">
        <f t="shared" si="27"/>
        <v>0</v>
      </c>
      <c r="CY17" s="166">
        <f t="shared" si="28"/>
        <v>0</v>
      </c>
      <c r="CZ17" s="166">
        <f>SUMIFS(第1批次規劃檢討!$J$2:$J$5555,第1批次規劃檢討!$C$2:$C$5555,已核定一覽表!$A17,第1批次規劃檢討!$A$2:$A$5555,$CZ$2)</f>
        <v>0</v>
      </c>
      <c r="DA17" s="166">
        <f>SUMIFS(第1批次規劃檢討!$K$2:$K$5555,第1批次規劃檢討!$C$2:$C$5555,已核定一覽表!$A17,第1批次規劃檢討!$A$2:$A$5555,$CZ$2)+SUMIFS(第1批次規劃檢討!$L$2:$L$5555,第1批次規劃檢討!$C$2:$C$5555,已核定一覽表!$A17,第1批次規劃檢討!$A$2:$A$5555,$CZ$2)</f>
        <v>0</v>
      </c>
      <c r="DB17" s="166">
        <f t="shared" si="29"/>
        <v>0</v>
      </c>
      <c r="DC17" s="166">
        <f>SUMIFS(第1批次規劃檢討!$M$2:$M$5555,第1批次規劃檢討!$C$2:$C$5555,已核定一覽表!$A17,第1批次規劃檢討!$A$2:$A$5555,$CZ$2)</f>
        <v>0</v>
      </c>
      <c r="DD17" s="166">
        <f>SUMIFS(第1批次規劃檢討!$N$2:$N$5555,第1批次規劃檢討!$C$2:$C$5555,已核定一覽表!$A17,第1批次規劃檢討!$A$2:$A$5555,$CZ$2)+SUMIFS(第1批次規劃檢討!$O$2:$O$5555,第1批次規劃檢討!$C$2:$C$5555,已核定一覽表!$A17,第1批次規劃檢討!$A$2:$A$5555,$CZ$2)</f>
        <v>0</v>
      </c>
      <c r="DE17" s="166">
        <f t="shared" si="30"/>
        <v>0</v>
      </c>
      <c r="DF17" s="167">
        <f t="shared" si="31"/>
        <v>0</v>
      </c>
      <c r="DG17" s="216">
        <f t="shared" si="32"/>
        <v>26362</v>
      </c>
      <c r="DH17" s="215">
        <f t="shared" si="33"/>
        <v>5785</v>
      </c>
      <c r="DI17" s="509">
        <f t="shared" si="34"/>
        <v>32147</v>
      </c>
      <c r="DJ17" s="511">
        <f t="shared" ca="1" si="35"/>
        <v>106069</v>
      </c>
      <c r="DK17" s="511">
        <f t="shared" ca="1" si="36"/>
        <v>275728</v>
      </c>
      <c r="DL17" s="514">
        <f t="shared" ca="1" si="37"/>
        <v>0</v>
      </c>
      <c r="DM17" s="511" t="e">
        <f t="shared" ca="1" si="40"/>
        <v>#REF!</v>
      </c>
      <c r="DN17" s="511" t="e">
        <f t="shared" ca="1" si="38"/>
        <v>#REF!</v>
      </c>
      <c r="DO17" s="514">
        <f t="shared" ca="1" si="39"/>
        <v>0</v>
      </c>
    </row>
    <row r="18" spans="1:119" ht="20.25">
      <c r="A18" s="660" t="s">
        <v>1049</v>
      </c>
      <c r="B18" s="664">
        <f>COUNTIFS(第3批次治理工程!$C$6:$C$9999,已核定一覽表!A18,第3批次治理工程!$K$6:$K$9999,"&gt;0")</f>
        <v>0</v>
      </c>
      <c r="C18" s="665">
        <f t="shared" ca="1" si="1"/>
        <v>0</v>
      </c>
      <c r="D18" s="665">
        <f>SUMIF(第3批次治理工程!$C$6:$C$5555,已核定一覽表!$A18,第3批次治理工程!$CF$6:$CF$5555)</f>
        <v>0</v>
      </c>
      <c r="E18" s="666">
        <f>SUMIF(第3批次治理工程!$C$6:$C$5553,已核定一覽表!$A18,第3批次治理工程!$CG$6:$CG$5553)</f>
        <v>0</v>
      </c>
      <c r="F18" s="658">
        <f t="shared" si="2"/>
        <v>65</v>
      </c>
      <c r="G18" s="219">
        <f t="shared" ca="1" si="3"/>
        <v>762563.72</v>
      </c>
      <c r="H18" s="219">
        <f t="shared" ca="1" si="4"/>
        <v>621461.72</v>
      </c>
      <c r="I18" s="219">
        <f t="shared" si="5"/>
        <v>141102</v>
      </c>
      <c r="J18" s="219">
        <f>SUMIF(第1批次治理工程!$C$6:$C$5545,已核定一覽表!$A18,第1批次治理工程!$CF$6:$CF$5545)+SUMIF(第2批次治理工程!$C$6:$C$5550,已核定一覽表!$A18,第2批次治理工程!$CF$6:$CF$5550)+SUMIF(第4批次治理工程!$C$6:$C$5555,已核定一覽表!$A18,第4批次治理工程!$CF$6:$CF$5555)</f>
        <v>43036</v>
      </c>
      <c r="K18" s="656">
        <f>SUMIF(第1批次治理工程!$C$6:$C$5545,已核定一覽表!$A18,第1批次治理工程!$CG$6:$CG$5545)+SUMIF(第2批次治理工程!$C$6:$C$5550,已核定一覽表!$A18,第2批次治理工程!$CG$6:$CG$5550)+SUMIF(第4批次治理工程!$C$6:$C$5555,已核定一覽表!$A18,第4批次治理工程!$CG$6:$CG$5555)</f>
        <v>3682.5</v>
      </c>
      <c r="L18" s="209">
        <f>COUNTIF(第1批次治理工程!$C$6:$C$9989,已核定一覽表!A18)</f>
        <v>17</v>
      </c>
      <c r="M18" s="166">
        <f>SUMIF(第1批次治理工程!$C$6:$C$5545,已核定一覽表!$A18,第1批次治理工程!$M$6:$M$5545)+SUMIF(第1批次治理工程!$C$6:$C$5545,已核定一覽表!$A18,第1批次治理工程!$AJ$6:$AJ$5545)</f>
        <v>85172</v>
      </c>
      <c r="N18" s="166">
        <f>SUMIF(第1批次治理工程!$C$6:$C$5545,已核定一覽表!$A18,第1批次治理工程!$O$6:$O$5545)+SUMIF(第1批次治理工程!$C$6:$C$5545,已核定一覽表!$A18,第1批次治理工程!$AL$6:$AL$5545)</f>
        <v>0</v>
      </c>
      <c r="O18" s="513">
        <f>SUMIF(第1批次治理工程!$C$6:$C$5545,已核定一覽表!$A18,第1批次治理工程!$U$6:$U$5545)</f>
        <v>2528</v>
      </c>
      <c r="P18" s="513">
        <f>SUMIF(第1批次治理工程!$C$6:$C$5545,已核定一覽表!$A18,第1批次治理工程!$W$6:$W$5545)</f>
        <v>0</v>
      </c>
      <c r="Q18" s="166">
        <f t="shared" si="6"/>
        <v>87700</v>
      </c>
      <c r="R18" s="166">
        <f>SUMIF(第1批次治理工程!$C$6:$C$5545,已核定一覽表!$A18,第1批次治理工程!$AQ$6:$AQ$5545)</f>
        <v>0</v>
      </c>
      <c r="S18" s="166">
        <f>SUMIF(第1批次治理工程!$C$6:$C$5545,已核定一覽表!$A18,第1批次治理工程!$AS$6:$AS$5545)</f>
        <v>0</v>
      </c>
      <c r="T18" s="513">
        <f>SUMIF(第1批次治理工程!$C$6:$C$5545,已核定一覽表!$A18,第1批次治理工程!$AB$6:$AB$5545)</f>
        <v>5202</v>
      </c>
      <c r="U18" s="513">
        <f>SUMIF(第1批次治理工程!$C$6:$C$5545,已核定一覽表!$A18,第1批次治理工程!$AD$6:$AD$5545)</f>
        <v>72364</v>
      </c>
      <c r="V18" s="166">
        <f t="shared" si="7"/>
        <v>77566</v>
      </c>
      <c r="W18" s="214">
        <f t="shared" si="8"/>
        <v>165266</v>
      </c>
      <c r="X18" s="208">
        <f>COUNTIF(第2批次治理工程!$C$6:$C$9994,已核定一覽表!A18)</f>
        <v>19</v>
      </c>
      <c r="Y18" s="163">
        <f>SUMIF(第2批次治理工程!$C$6:$C$5550,已核定一覽表!$A18,第2批次治理工程!$M$6:$M$5550)+SUMIF(第2批次治理工程!$C$6:$C$5550,已核定一覽表!$A18,第2批次治理工程!$AJ$6:$AJ$5550)</f>
        <v>338148</v>
      </c>
      <c r="Z18" s="166">
        <f>SUMIF(第2批次治理工程!$C$6:$C$5550,已核定一覽表!$A18,第2批次治理工程!$O$6:$O$5550)+SUMIF(第2批次治理工程!$C$6:$C$5550,已核定一覽表!$A18,第2批次治理工程!$AL$6:$AL$5550)</f>
        <v>0</v>
      </c>
      <c r="AA18" s="166">
        <f>SUMIF(第2批次治理工程!$C$6:$C$5550,已核定一覽表!$A18,第2批次治理工程!$U$6:$U$5550)</f>
        <v>486</v>
      </c>
      <c r="AB18" s="166">
        <f>SUMIF(第2批次治理工程!$C$6:$C$5550,已核定一覽表!$A18,第2批次治理工程!$W$6:$W$5550)</f>
        <v>0</v>
      </c>
      <c r="AC18" s="166">
        <f t="shared" si="9"/>
        <v>338634</v>
      </c>
      <c r="AD18" s="166">
        <f>SUMIF(第2批次治理工程!$C$6:$C$5550,已核定一覽表!$A18,第2批次治理工程!$AQ$6:$AQ$5550)</f>
        <v>3250</v>
      </c>
      <c r="AE18" s="166">
        <f>SUMIF(第2批次治理工程!$C$6:$C$5550,已核定一覽表!$A18,第2批次治理工程!$AS$6:$AS$5550)</f>
        <v>3250</v>
      </c>
      <c r="AF18" s="166">
        <f>SUMIF(第2批次治理工程!$C$6:$C$5550,已核定一覽表!$A18,第2批次治理工程!$AB$6:$AB$5550)</f>
        <v>600</v>
      </c>
      <c r="AG18" s="166">
        <f>SUMIF(第2批次治理工程!$C$6:$C$5550,已核定一覽表!$A18,第2批次治理工程!$AD$6:$AD$5550)</f>
        <v>0</v>
      </c>
      <c r="AH18" s="166">
        <f t="shared" si="10"/>
        <v>7100</v>
      </c>
      <c r="AI18" s="214">
        <f t="shared" si="11"/>
        <v>345734</v>
      </c>
      <c r="AJ18" s="508">
        <f>COUNTIF(第3批次治理工程!$C$6:$C$9999,已核定一覽表!A18)</f>
        <v>0</v>
      </c>
      <c r="AK18" s="212">
        <f ca="1">SUMIF(第3批次治理工程!$C$6:$C$5555,已核定一覽表!$A18,第3批次治理工程!$N$6:$N$5554)+SUMIF(第3批次治理工程!$C$6:$C$5555,已核定一覽表!$A18,第3批次治理工程!$Q$6:$Q$5554)</f>
        <v>0</v>
      </c>
      <c r="AL18" s="212">
        <f ca="1">SUMIF(第3批次治理工程!$C$6:$C$5555,已核定一覽表!$A18,第3批次治理工程!$R$6:$R$5554)+SUMIF(第3批次治理工程!$C$6:$C$5555,已核定一覽表!$A18,第3批次治理工程!$AO$6:$AO$5555)</f>
        <v>0</v>
      </c>
      <c r="AM18" s="212">
        <f>SUMIF(第3批次治理工程!$C$6:$C$5555,已核定一覽表!$A18,第3批次治理工程!$V$6:$V$5555)+SUMIF(第3批次治理工程!$C$6:$C$5555,已核定一覽表!$A18,第3批次治理工程!$Y$6:$Y$5555)</f>
        <v>0</v>
      </c>
      <c r="AN18" s="212">
        <f>SUMIF(第3批次治理工程!$C$6:$C$5555,已核定一覽表!$A18,第3批次治理工程!$Z$6:$Z$5555)</f>
        <v>0</v>
      </c>
      <c r="AO18" s="212">
        <f t="shared" ca="1" si="12"/>
        <v>0</v>
      </c>
      <c r="AP18" s="212">
        <f>SUMIF(第3批次治理工程!$C$6:$C$5555,已核定一覽表!$A18,第3批次治理工程!$AR$6:$AR$5555)+SUMIF(第3批次治理工程!$C$6:$C$5555,已核定一覽表!$A18,第3批次治理工程!$AU$6:$AU$5555)</f>
        <v>0</v>
      </c>
      <c r="AQ18" s="212">
        <f>SUMIF(第3批次治理工程!$C$6:$C$5555,已核定一覽表!$A18,第3批次治理工程!$AV$6:$AV$5555)</f>
        <v>0</v>
      </c>
      <c r="AR18" s="212">
        <f>SUMIF(第3批次治理工程!$C$6:$C$5555,已核定一覽表!$A18,第3批次治理工程!$AC$6:$AC$5555)+SUMIF(第3批次治理工程!$C$6:$C$5555,已核定一覽表!$A18,第3批次治理工程!$AF$6:$AF$5555)</f>
        <v>0</v>
      </c>
      <c r="AS18" s="212">
        <f>SUMIF(第3批次治理工程!$C$6:$C$5555,已核定一覽表!$A18,第3批次治理工程!$AG$6:$AG$5555)</f>
        <v>0</v>
      </c>
      <c r="AT18" s="212">
        <f t="shared" si="13"/>
        <v>0</v>
      </c>
      <c r="AU18" s="214">
        <f t="shared" ca="1" si="14"/>
        <v>0</v>
      </c>
      <c r="AV18" s="508">
        <f>COUNTIF(第4批次治理工程!$C$6:$C$9999,已核定一覽表!A18)</f>
        <v>29</v>
      </c>
      <c r="AW18" s="506">
        <f ca="1">SUMIF(第4批次治理工程!$C$6:$C$5555,已核定一覽表!$A18,第4批次治理工程!$M$6:$M$5554)+SUMIF(第4批次治理工程!$C$6:$C$5555,已核定一覽表!$A18,第4批次治理工程!$AJ$6:$AJ$5555)</f>
        <v>0</v>
      </c>
      <c r="AX18" s="212">
        <f ca="1">SUMIF(第4批次治理工程!$C$6:$C$5555,已核定一覽表!$A18,第4批次治理工程!$P$6:$P$5554)+SUMIF(第4批次治理工程!$C$6:$C$5555,已核定一覽表!$A18,第4批次治理工程!$AM$6:$AM$5555)</f>
        <v>68427.72</v>
      </c>
      <c r="AY18" s="212">
        <f ca="1">SUMIF(第4批次治理工程!$C$6:$C$5555,已核定一覽表!$A18,第4批次治理工程!$R$6:$R$5554)+SUMIF(第4批次治理工程!$C$6:$C$5555,已核定一覽表!$A18,第4批次治理工程!$AO$6:$AO$5555)</f>
        <v>0</v>
      </c>
      <c r="AZ18" s="212">
        <f>SUMIF(第4批次治理工程!$C$6:$C$5555,已核定一覽表!$A18,第4批次治理工程!$U$6:$U$5555)</f>
        <v>0</v>
      </c>
      <c r="BA18" s="212">
        <f>SUMIF(第4批次治理工程!$C$6:$C$5555,已核定一覽表!$A18,第4批次治理工程!$X$6:$X$5555)</f>
        <v>126700</v>
      </c>
      <c r="BB18" s="212">
        <f>SUMIF(第4批次治理工程!$C$6:$C$5555,已核定一覽表!$A18,第4批次治理工程!$Z$6:$Z$5555)</f>
        <v>0</v>
      </c>
      <c r="BC18" s="212">
        <f t="shared" ca="1" si="15"/>
        <v>195127.72</v>
      </c>
      <c r="BD18" s="212">
        <f>SUMIF(第4批次治理工程!$C$6:$C$5555,已核定一覽表!$A18,第4批次治理工程!$AQ$6:$AQ$5555)</f>
        <v>0</v>
      </c>
      <c r="BE18" s="212">
        <f>SUMIF(第4批次治理工程!$C$6:$C$5555,已核定一覽表!$A18,第4批次治理工程!$AQ$6:$AQ$5555)+SUMIF(第4批次治理工程!$C$6:$C$5555,已核定一覽表!$A18,第4批次治理工程!$AT$6:$AT$5555)</f>
        <v>64.08</v>
      </c>
      <c r="BF18" s="212">
        <f>SUMIF(第4批次治理工程!$C$6:$C$5555,已核定一覽表!$A18,第4批次治理工程!$AV$6:$AV$5555)</f>
        <v>2071.92</v>
      </c>
      <c r="BG18" s="212">
        <f>SUMIF(第4批次治理工程!$C$6:$C$5555,已核定一覽表!$A18,第4批次治理工程!$AB$6:$AB$5555)</f>
        <v>7800</v>
      </c>
      <c r="BH18" s="212">
        <f>SUMIF(第4批次治理工程!$C$6:$C$5555,已核定一覽表!$A18,第4批次治理工程!$AE$6:$AE$5555)</f>
        <v>46500</v>
      </c>
      <c r="BI18" s="212">
        <f>SUMIF(第4批次治理工程!$C$6:$C$5555,已核定一覽表!$A18,第4批次治理工程!$AG$6:$AG$5555)</f>
        <v>0</v>
      </c>
      <c r="BJ18" s="212">
        <f t="shared" si="16"/>
        <v>56436</v>
      </c>
      <c r="BK18" s="214">
        <f t="shared" ca="1" si="17"/>
        <v>251563.72</v>
      </c>
      <c r="BL18" s="508" t="e">
        <f>COUNTIF(#REF!,已核定一覽表!A18)</f>
        <v>#REF!</v>
      </c>
      <c r="BM18" s="506" t="e">
        <f>SUMIF(#REF!,已核定一覽表!A18,#REF!)</f>
        <v>#REF!</v>
      </c>
      <c r="BN18" s="212" t="e">
        <f>SUMIF(#REF!,已核定一覽表!A18,#REF!)</f>
        <v>#REF!</v>
      </c>
      <c r="BO18" s="831" t="e">
        <f t="shared" si="18"/>
        <v>#REF!</v>
      </c>
      <c r="BP18" s="163" t="e">
        <f>SUMIF(#REF!,已核定一覽表!$A18,#REF!)</f>
        <v>#REF!</v>
      </c>
      <c r="BQ18" s="166" t="e">
        <f>SUMIF(#REF!,已核定一覽表!$A18,#REF!)</f>
        <v>#REF!</v>
      </c>
      <c r="BR18" s="218" t="e">
        <f t="shared" si="0"/>
        <v>#REF!</v>
      </c>
      <c r="BS18" s="163">
        <f>SUMIF('108-109生態檢核'!$B$5:$B$21,已核定一覽表!$A18,'108-109生態檢核'!$F$5:$F$21)</f>
        <v>7800</v>
      </c>
      <c r="BT18" s="166">
        <f>SUMIF('108-109生態檢核'!$B$5:$B$21,已核定一覽表!$A18,'108-109生態檢核'!$G$5:$G$21)</f>
        <v>867</v>
      </c>
      <c r="BU18" s="218">
        <f t="shared" si="19"/>
        <v>8667</v>
      </c>
      <c r="BV18" s="163"/>
      <c r="BW18" s="166"/>
      <c r="BX18" s="167"/>
      <c r="BY18" s="164"/>
      <c r="BZ18" s="166"/>
      <c r="CA18" s="167"/>
      <c r="CB18" s="164"/>
      <c r="CC18" s="166"/>
      <c r="CD18" s="167"/>
      <c r="CE18" s="164">
        <f>SUMIFS(第1批次規劃檢討!$J$2:$J$5555,第1批次規劃檢討!$C$2:$C$5555,已核定一覽表!$A18,第1批次規劃檢討!$A$2:$A$5555,$CE$2)</f>
        <v>1824</v>
      </c>
      <c r="CF18" s="166">
        <f>SUMIFS(第1批次規劃檢討!$K$2:$K$5555,第1批次規劃檢討!$C$2:$C$5555,已核定一覽表!$A18,第1批次規劃檢討!$A$2:$A$5555,$CE$2)+SUMIFS(第1批次規劃檢討!$L$2:$L$5555,第1批次規劃檢討!$C$2:$C$5555,已核定一覽表!$A18,第1批次規劃檢討!$A$2:$A$5555,$CE$2)</f>
        <v>1824</v>
      </c>
      <c r="CG18" s="166">
        <f t="shared" si="20"/>
        <v>3648</v>
      </c>
      <c r="CH18" s="166">
        <f>SUMIFS(第1批次規劃檢討!$M$2:$M$5555,第1批次規劃檢討!$C$2:$C$5555,已核定一覽表!$A18,第1批次規劃檢討!$A$2:$A$5555,$CE$2)</f>
        <v>202</v>
      </c>
      <c r="CI18" s="166">
        <f>SUMIFS(第1批次規劃檢討!$N$2:$N$5555,第1批次規劃檢討!$C$2:$C$5555,已核定一覽表!$A18,第1批次規劃檢討!$A$2:$A$5555,$CE$2)+SUMIFS(第1批次規劃檢討!$O$2:$O$5555,第1批次規劃檢討!$C$2:$C$5555,已核定一覽表!$A18,第1批次規劃檢討!$A$2:$A$5555,$CE$2)</f>
        <v>203</v>
      </c>
      <c r="CJ18" s="166">
        <f t="shared" si="21"/>
        <v>405</v>
      </c>
      <c r="CK18" s="166">
        <f t="shared" si="22"/>
        <v>4053</v>
      </c>
      <c r="CL18" s="166">
        <f>SUMIFS(第1批次規劃檢討!$J$2:$J$5555,第1批次規劃檢討!$C$2:$C$5555,已核定一覽表!$A18,第1批次規劃檢討!$A$2:$A$5555,$CL$2)</f>
        <v>4942</v>
      </c>
      <c r="CM18" s="166">
        <f>SUMIFS(第1批次規劃檢討!$K$2:$K$5555,第1批次規劃檢討!$C$2:$C$5555,已核定一覽表!$A18,第1批次規劃檢討!$A$2:$A$5555,$CL$2)+SUMIFS(第1批次規劃檢討!$L$2:$L$5555,第1批次規劃檢討!$C$2:$C$5555,已核定一覽表!$A18,第1批次規劃檢討!$A$2:$A$5555,$CL$2)</f>
        <v>4942</v>
      </c>
      <c r="CN18" s="166">
        <f t="shared" si="23"/>
        <v>9884</v>
      </c>
      <c r="CO18" s="166">
        <f>SUMIFS(第1批次規劃檢討!$M$2:$M$5555,第1批次規劃檢討!$C$2:$C$5555,已核定一覽表!$A18,第1批次規劃檢討!$A$2:$A$5555,$CL$2)</f>
        <v>550</v>
      </c>
      <c r="CP18" s="166">
        <f>SUMIFS(第1批次規劃檢討!$N$2:$N$5555,第1批次規劃檢討!$C$2:$C$5555,已核定一覽表!$A18,第1批次規劃檢討!$A$2:$A$5555,$CL$2)+SUMIFS(第1批次規劃檢討!$O$2:$O$5555,第1批次規劃檢討!$C$2:$C$5555,已核定一覽表!$A18,第1批次規劃檢討!$A$2:$A$5555,$CL$2)</f>
        <v>548</v>
      </c>
      <c r="CQ18" s="166">
        <f t="shared" si="24"/>
        <v>1098</v>
      </c>
      <c r="CR18" s="166">
        <f t="shared" si="25"/>
        <v>10982</v>
      </c>
      <c r="CS18" s="166">
        <f>SUMIFS(第1批次規劃檢討!$J$2:$J$5555,第1批次規劃檢討!$C$2:$C$5555,已核定一覽表!$A18,第1批次規劃檢討!$A$2:$A$5555,$CS$2)</f>
        <v>4963</v>
      </c>
      <c r="CT18" s="166">
        <f>SUMIFS(第1批次規劃檢討!$K$2:$K$5555,第1批次規劃檢討!$C$2:$C$5555,已核定一覽表!$A18,第1批次規劃檢討!$A$2:$A$5555,$CS$2)+SUMIFS(第1批次規劃檢討!$L$2:$L$5555,第1批次規劃檢討!$C$2:$C$5555,已核定一覽表!$A18,第1批次規劃檢討!$A$2:$A$5555,$CS$2)</f>
        <v>4963</v>
      </c>
      <c r="CU18" s="166">
        <f t="shared" si="26"/>
        <v>9926</v>
      </c>
      <c r="CV18" s="166">
        <f>SUMIFS(第1批次規劃檢討!$M$2:$M$5555,第1批次規劃檢討!$C$2:$C$5555,已核定一覽表!$A18,第1批次規劃檢討!$A$2:$A$5555,$CS$2)</f>
        <v>549</v>
      </c>
      <c r="CW18" s="166">
        <f>SUMIFS(第1批次規劃檢討!$N$2:$N$5555,第1批次規劃檢討!$C$2:$C$5555,已核定一覽表!$A18,第1批次規劃檢討!$A$2:$A$5555,$CS$2)+SUMIFS(第1批次規劃檢討!$O$2:$O$5555,第1批次規劃檢討!$C$2:$C$5555,已核定一覽表!$A18,第1批次規劃檢討!$A$2:$A$5555,$CS$2)</f>
        <v>554</v>
      </c>
      <c r="CX18" s="166">
        <f t="shared" si="27"/>
        <v>1103</v>
      </c>
      <c r="CY18" s="166">
        <f t="shared" si="28"/>
        <v>11029</v>
      </c>
      <c r="CZ18" s="166">
        <f>SUMIFS(第1批次規劃檢討!$J$2:$J$5555,第1批次規劃檢討!$C$2:$C$5555,已核定一覽表!$A18,第1批次規劃檢討!$A$2:$A$5555,$CZ$2)</f>
        <v>0</v>
      </c>
      <c r="DA18" s="166">
        <f>SUMIFS(第1批次規劃檢討!$K$2:$K$5555,第1批次規劃檢討!$C$2:$C$5555,已核定一覽表!$A18,第1批次規劃檢討!$A$2:$A$5555,$CZ$2)+SUMIFS(第1批次規劃檢討!$L$2:$L$5555,第1批次規劃檢討!$C$2:$C$5555,已核定一覽表!$A18,第1批次規劃檢討!$A$2:$A$5555,$CZ$2)</f>
        <v>0</v>
      </c>
      <c r="DB18" s="166">
        <f t="shared" si="29"/>
        <v>0</v>
      </c>
      <c r="DC18" s="166">
        <f>SUMIFS(第1批次規劃檢討!$M$2:$M$5555,第1批次規劃檢討!$C$2:$C$5555,已核定一覽表!$A18,第1批次規劃檢討!$A$2:$A$5555,$CZ$2)</f>
        <v>0</v>
      </c>
      <c r="DD18" s="166">
        <f>SUMIFS(第1批次規劃檢討!$N$2:$N$5555,第1批次規劃檢討!$C$2:$C$5555,已核定一覽表!$A18,第1批次規劃檢討!$A$2:$A$5555,$CZ$2)+SUMIFS(第1批次規劃檢討!$O$2:$O$5555,第1批次規劃檢討!$C$2:$C$5555,已核定一覽表!$A18,第1批次規劃檢討!$A$2:$A$5555,$CZ$2)</f>
        <v>0</v>
      </c>
      <c r="DE18" s="166">
        <f t="shared" si="30"/>
        <v>0</v>
      </c>
      <c r="DF18" s="167">
        <f t="shared" si="31"/>
        <v>0</v>
      </c>
      <c r="DG18" s="216">
        <f t="shared" si="32"/>
        <v>23458</v>
      </c>
      <c r="DH18" s="215">
        <f t="shared" si="33"/>
        <v>2606</v>
      </c>
      <c r="DI18" s="509">
        <f t="shared" si="34"/>
        <v>26064</v>
      </c>
      <c r="DJ18" s="511">
        <f t="shared" ca="1" si="35"/>
        <v>426334</v>
      </c>
      <c r="DK18" s="511">
        <f t="shared" ca="1" si="36"/>
        <v>195127.72</v>
      </c>
      <c r="DL18" s="514">
        <f t="shared" ca="1" si="37"/>
        <v>0</v>
      </c>
      <c r="DM18" s="511" t="e">
        <f t="shared" ca="1" si="40"/>
        <v>#REF!</v>
      </c>
      <c r="DN18" s="511" t="e">
        <f t="shared" ca="1" si="38"/>
        <v>#REF!</v>
      </c>
      <c r="DO18" s="514">
        <f t="shared" ca="1" si="39"/>
        <v>0</v>
      </c>
    </row>
    <row r="19" spans="1:119" ht="20.25">
      <c r="A19" s="662" t="s">
        <v>1050</v>
      </c>
      <c r="B19" s="664">
        <f>COUNTIFS(第3批次治理工程!$C$6:$C$9999,已核定一覽表!A19,第3批次治理工程!$K$6:$K$9999,"&gt;0")</f>
        <v>0</v>
      </c>
      <c r="C19" s="665">
        <f t="shared" ca="1" si="1"/>
        <v>0</v>
      </c>
      <c r="D19" s="665">
        <f>SUMIF(第3批次治理工程!$C$6:$C$5555,已核定一覽表!$A19,第3批次治理工程!$CF$6:$CF$5555)</f>
        <v>0</v>
      </c>
      <c r="E19" s="666">
        <f>SUMIF(第3批次治理工程!$C$6:$C$5553,已核定一覽表!$A19,第3批次治理工程!$CG$6:$CG$5553)</f>
        <v>0</v>
      </c>
      <c r="F19" s="658">
        <f t="shared" si="2"/>
        <v>1</v>
      </c>
      <c r="G19" s="219">
        <f t="shared" ca="1" si="3"/>
        <v>0</v>
      </c>
      <c r="H19" s="219">
        <f t="shared" ca="1" si="4"/>
        <v>0</v>
      </c>
      <c r="I19" s="219">
        <f t="shared" si="5"/>
        <v>0</v>
      </c>
      <c r="J19" s="219">
        <f>SUMIF(第1批次治理工程!$C$6:$C$5545,已核定一覽表!$A19,第1批次治理工程!$CF$6:$CF$5545)+SUMIF(第2批次治理工程!$C$6:$C$5550,已核定一覽表!$A19,第2批次治理工程!$CF$6:$CF$5550)+SUMIF(第4批次治理工程!$C$6:$C$5555,已核定一覽表!$A19,第4批次治理工程!$CF$6:$CF$5555)</f>
        <v>678</v>
      </c>
      <c r="K19" s="656">
        <f>SUMIF(第1批次治理工程!$C$6:$C$5545,已核定一覽表!$A19,第1批次治理工程!$CG$6:$CG$5545)+SUMIF(第2批次治理工程!$C$6:$C$5550,已核定一覽表!$A19,第2批次治理工程!$CG$6:$CG$5550)+SUMIF(第4批次治理工程!$C$6:$C$5555,已核定一覽表!$A19,第4批次治理工程!$CG$6:$CG$5555)</f>
        <v>58.56</v>
      </c>
      <c r="L19" s="209">
        <f>COUNTIF(第1批次治理工程!$C$6:$C$9989,已核定一覽表!A19)</f>
        <v>0</v>
      </c>
      <c r="M19" s="166">
        <f>SUMIF(第1批次治理工程!$C$6:$C$5545,已核定一覽表!$A19,第1批次治理工程!$M$6:$M$5545)+SUMIF(第1批次治理工程!$C$6:$C$5545,已核定一覽表!$A19,第1批次治理工程!$AJ$6:$AJ$5545)</f>
        <v>0</v>
      </c>
      <c r="N19" s="166">
        <f>SUMIF(第1批次治理工程!$C$6:$C$5545,已核定一覽表!$A19,第1批次治理工程!$O$6:$O$5545)+SUMIF(第1批次治理工程!$C$6:$C$5545,已核定一覽表!$A19,第1批次治理工程!$AL$6:$AL$5545)</f>
        <v>0</v>
      </c>
      <c r="O19" s="513">
        <f>SUMIF(第1批次治理工程!$C$6:$C$5545,已核定一覽表!$A19,第1批次治理工程!$U$6:$U$5545)</f>
        <v>0</v>
      </c>
      <c r="P19" s="513">
        <f>SUMIF(第1批次治理工程!$C$6:$C$5545,已核定一覽表!$A19,第1批次治理工程!$W$6:$W$5545)</f>
        <v>0</v>
      </c>
      <c r="Q19" s="166">
        <f t="shared" si="6"/>
        <v>0</v>
      </c>
      <c r="R19" s="166">
        <f>SUMIF(第1批次治理工程!$C$6:$C$5545,已核定一覽表!$A19,第1批次治理工程!$AQ$6:$AQ$5545)</f>
        <v>0</v>
      </c>
      <c r="S19" s="166">
        <f>SUMIF(第1批次治理工程!$C$6:$C$5545,已核定一覽表!$A19,第1批次治理工程!$AS$6:$AS$5545)</f>
        <v>0</v>
      </c>
      <c r="T19" s="513">
        <f>SUMIF(第1批次治理工程!$C$6:$C$5545,已核定一覽表!$A19,第1批次治理工程!$AB$6:$AB$5545)</f>
        <v>0</v>
      </c>
      <c r="U19" s="513">
        <f>SUMIF(第1批次治理工程!$C$6:$C$5545,已核定一覽表!$A19,第1批次治理工程!$AD$6:$AD$5545)</f>
        <v>0</v>
      </c>
      <c r="V19" s="166">
        <f t="shared" si="7"/>
        <v>0</v>
      </c>
      <c r="W19" s="214">
        <f t="shared" si="8"/>
        <v>0</v>
      </c>
      <c r="X19" s="208">
        <f>COUNTIF(第2批次治理工程!$C$6:$C$9994,已核定一覽表!A19)</f>
        <v>1</v>
      </c>
      <c r="Y19" s="163">
        <f>SUMIF(第2批次治理工程!$C$6:$C$5550,已核定一覽表!$A19,第2批次治理工程!$M$6:$M$5550)+SUMIF(第2批次治理工程!$C$6:$C$5550,已核定一覽表!$A19,第2批次治理工程!$AJ$6:$AJ$5550)</f>
        <v>0</v>
      </c>
      <c r="Z19" s="166">
        <f>SUMIF(第2批次治理工程!$C$6:$C$5550,已核定一覽表!$A19,第2批次治理工程!$O$6:$O$5550)+SUMIF(第2批次治理工程!$C$6:$C$5550,已核定一覽表!$A19,第2批次治理工程!$AL$6:$AL$5550)</f>
        <v>0</v>
      </c>
      <c r="AA19" s="166">
        <f>SUMIF(第2批次治理工程!$C$6:$C$5550,已核定一覽表!$A19,第2批次治理工程!$U$6:$U$5550)</f>
        <v>0</v>
      </c>
      <c r="AB19" s="166">
        <f>SUMIF(第2批次治理工程!$C$6:$C$5550,已核定一覽表!$A19,第2批次治理工程!$W$6:$W$5550)</f>
        <v>0</v>
      </c>
      <c r="AC19" s="166">
        <f t="shared" si="9"/>
        <v>0</v>
      </c>
      <c r="AD19" s="166">
        <f>SUMIF(第2批次治理工程!$C$6:$C$5550,已核定一覽表!$A19,第2批次治理工程!$AQ$6:$AQ$5550)</f>
        <v>0</v>
      </c>
      <c r="AE19" s="166">
        <f>SUMIF(第2批次治理工程!$C$6:$C$5550,已核定一覽表!$A19,第2批次治理工程!$AS$6:$AS$5550)</f>
        <v>0</v>
      </c>
      <c r="AF19" s="166">
        <f>SUMIF(第2批次治理工程!$C$6:$C$5550,已核定一覽表!$A19,第2批次治理工程!$AB$6:$AB$5550)</f>
        <v>0</v>
      </c>
      <c r="AG19" s="166">
        <f>SUMIF(第2批次治理工程!$C$6:$C$5550,已核定一覽表!$A19,第2批次治理工程!$AD$6:$AD$5550)</f>
        <v>0</v>
      </c>
      <c r="AH19" s="166">
        <f t="shared" si="10"/>
        <v>0</v>
      </c>
      <c r="AI19" s="214">
        <f t="shared" si="11"/>
        <v>0</v>
      </c>
      <c r="AJ19" s="508">
        <f>COUNTIF(第3批次治理工程!$C$6:$C$9999,已核定一覽表!A19)</f>
        <v>0</v>
      </c>
      <c r="AK19" s="212">
        <f ca="1">SUMIF(第3批次治理工程!$C$6:$C$5555,已核定一覽表!$A19,第3批次治理工程!$N$6:$N$5554)+SUMIF(第3批次治理工程!$C$6:$C$5555,已核定一覽表!$A19,第3批次治理工程!$Q$6:$Q$5554)</f>
        <v>0</v>
      </c>
      <c r="AL19" s="212">
        <f ca="1">SUMIF(第3批次治理工程!$C$6:$C$5555,已核定一覽表!$A19,第3批次治理工程!$R$6:$R$5554)+SUMIF(第3批次治理工程!$C$6:$C$5555,已核定一覽表!$A19,第3批次治理工程!$AO$6:$AO$5555)</f>
        <v>0</v>
      </c>
      <c r="AM19" s="212">
        <f>SUMIF(第3批次治理工程!$C$6:$C$5555,已核定一覽表!$A19,第3批次治理工程!$V$6:$V$5555)+SUMIF(第3批次治理工程!$C$6:$C$5555,已核定一覽表!$A19,第3批次治理工程!$Y$6:$Y$5555)</f>
        <v>0</v>
      </c>
      <c r="AN19" s="212">
        <f>SUMIF(第3批次治理工程!$C$6:$C$5555,已核定一覽表!$A19,第3批次治理工程!$Z$6:$Z$5555)</f>
        <v>0</v>
      </c>
      <c r="AO19" s="212">
        <f t="shared" ca="1" si="12"/>
        <v>0</v>
      </c>
      <c r="AP19" s="212">
        <f>SUMIF(第3批次治理工程!$C$6:$C$5555,已核定一覽表!$A19,第3批次治理工程!$AR$6:$AR$5555)+SUMIF(第3批次治理工程!$C$6:$C$5555,已核定一覽表!$A19,第3批次治理工程!$AU$6:$AU$5555)</f>
        <v>0</v>
      </c>
      <c r="AQ19" s="212">
        <f>SUMIF(第3批次治理工程!$C$6:$C$5555,已核定一覽表!$A19,第3批次治理工程!$AV$6:$AV$5555)</f>
        <v>0</v>
      </c>
      <c r="AR19" s="212">
        <f>SUMIF(第3批次治理工程!$C$6:$C$5555,已核定一覽表!$A19,第3批次治理工程!$AC$6:$AC$5555)+SUMIF(第3批次治理工程!$C$6:$C$5555,已核定一覽表!$A19,第3批次治理工程!$AF$6:$AF$5555)</f>
        <v>0</v>
      </c>
      <c r="AS19" s="212">
        <f>SUMIF(第3批次治理工程!$C$6:$C$5555,已核定一覽表!$A19,第3批次治理工程!$AG$6:$AG$5555)</f>
        <v>0</v>
      </c>
      <c r="AT19" s="212">
        <f t="shared" si="13"/>
        <v>0</v>
      </c>
      <c r="AU19" s="214">
        <f t="shared" ca="1" si="14"/>
        <v>0</v>
      </c>
      <c r="AV19" s="508">
        <f>COUNTIF(第4批次治理工程!$C$6:$C$9999,已核定一覽表!A19)</f>
        <v>0</v>
      </c>
      <c r="AW19" s="506">
        <f ca="1">SUMIF(第4批次治理工程!$C$6:$C$5555,已核定一覽表!$A19,第4批次治理工程!$M$6:$M$5554)+SUMIF(第4批次治理工程!$C$6:$C$5555,已核定一覽表!$A19,第4批次治理工程!$AJ$6:$AJ$5555)</f>
        <v>0</v>
      </c>
      <c r="AX19" s="212">
        <f ca="1">SUMIF(第4批次治理工程!$C$6:$C$5555,已核定一覽表!$A19,第4批次治理工程!$P$6:$P$5554)+SUMIF(第4批次治理工程!$C$6:$C$5555,已核定一覽表!$A19,第4批次治理工程!$AM$6:$AM$5555)</f>
        <v>0</v>
      </c>
      <c r="AY19" s="212">
        <f ca="1">SUMIF(第4批次治理工程!$C$6:$C$5555,已核定一覽表!$A19,第4批次治理工程!$R$6:$R$5554)+SUMIF(第4批次治理工程!$C$6:$C$5555,已核定一覽表!$A19,第4批次治理工程!$AO$6:$AO$5555)</f>
        <v>0</v>
      </c>
      <c r="AZ19" s="212">
        <f>SUMIF(第4批次治理工程!$C$6:$C$5555,已核定一覽表!$A19,第4批次治理工程!$U$6:$U$5555)</f>
        <v>0</v>
      </c>
      <c r="BA19" s="212">
        <f>SUMIF(第4批次治理工程!$C$6:$C$5555,已核定一覽表!$A19,第4批次治理工程!$X$6:$X$5555)</f>
        <v>0</v>
      </c>
      <c r="BB19" s="212">
        <f>SUMIF(第4批次治理工程!$C$6:$C$5555,已核定一覽表!$A19,第4批次治理工程!$Z$6:$Z$5555)</f>
        <v>0</v>
      </c>
      <c r="BC19" s="212">
        <f t="shared" ca="1" si="15"/>
        <v>0</v>
      </c>
      <c r="BD19" s="212">
        <f>SUMIF(第4批次治理工程!$C$6:$C$5555,已核定一覽表!$A19,第4批次治理工程!$AQ$6:$AQ$5555)</f>
        <v>0</v>
      </c>
      <c r="BE19" s="212">
        <f>SUMIF(第4批次治理工程!$C$6:$C$5555,已核定一覽表!$A19,第4批次治理工程!$AQ$6:$AQ$5555)+SUMIF(第4批次治理工程!$C$6:$C$5555,已核定一覽表!$A19,第4批次治理工程!$AT$6:$AT$5555)</f>
        <v>0</v>
      </c>
      <c r="BF19" s="212">
        <f>SUMIF(第4批次治理工程!$C$6:$C$5555,已核定一覽表!$A19,第4批次治理工程!$AV$6:$AV$5555)</f>
        <v>0</v>
      </c>
      <c r="BG19" s="212">
        <f>SUMIF(第4批次治理工程!$C$6:$C$5555,已核定一覽表!$A19,第4批次治理工程!$AB$6:$AB$5555)</f>
        <v>0</v>
      </c>
      <c r="BH19" s="212">
        <f>SUMIF(第4批次治理工程!$C$6:$C$5555,已核定一覽表!$A19,第4批次治理工程!$AE$6:$AE$5555)</f>
        <v>0</v>
      </c>
      <c r="BI19" s="212">
        <f>SUMIF(第4批次治理工程!$C$6:$C$5555,已核定一覽表!$A19,第4批次治理工程!$AG$6:$AG$5555)</f>
        <v>0</v>
      </c>
      <c r="BJ19" s="212">
        <f t="shared" si="16"/>
        <v>0</v>
      </c>
      <c r="BK19" s="214">
        <f t="shared" ca="1" si="17"/>
        <v>0</v>
      </c>
      <c r="BL19" s="508" t="e">
        <f>COUNTIF(#REF!,已核定一覽表!A19)</f>
        <v>#REF!</v>
      </c>
      <c r="BM19" s="506" t="e">
        <f>SUMIF(#REF!,已核定一覽表!A19,#REF!)</f>
        <v>#REF!</v>
      </c>
      <c r="BN19" s="212" t="e">
        <f>SUMIF(#REF!,已核定一覽表!A19,#REF!)</f>
        <v>#REF!</v>
      </c>
      <c r="BO19" s="831" t="e">
        <f t="shared" si="18"/>
        <v>#REF!</v>
      </c>
      <c r="BP19" s="163" t="e">
        <f>SUMIF(#REF!,已核定一覽表!$A19,#REF!)</f>
        <v>#REF!</v>
      </c>
      <c r="BQ19" s="166" t="e">
        <f>SUMIF(#REF!,已核定一覽表!$A19,#REF!)</f>
        <v>#REF!</v>
      </c>
      <c r="BR19" s="218" t="e">
        <f t="shared" si="0"/>
        <v>#REF!</v>
      </c>
      <c r="BS19" s="163">
        <f>SUMIF('108-109生態檢核'!$B$5:$B$21,已核定一覽表!$A19,'108-109生態檢核'!$F$5:$F$21)</f>
        <v>0</v>
      </c>
      <c r="BT19" s="166">
        <f>SUMIF('108-109生態檢核'!$B$5:$B$21,已核定一覽表!$A19,'108-109生態檢核'!$G$5:$G$21)</f>
        <v>0</v>
      </c>
      <c r="BU19" s="218">
        <f t="shared" si="19"/>
        <v>0</v>
      </c>
      <c r="BV19" s="163"/>
      <c r="BW19" s="166"/>
      <c r="BX19" s="167"/>
      <c r="BY19" s="164"/>
      <c r="BZ19" s="166"/>
      <c r="CA19" s="167"/>
      <c r="CB19" s="164"/>
      <c r="CC19" s="166"/>
      <c r="CD19" s="167"/>
      <c r="CE19" s="164">
        <f>SUMIFS(第1批次規劃檢討!$J$2:$J$5555,第1批次規劃檢討!$C$2:$C$5555,已核定一覽表!$A19,第1批次規劃檢討!$A$2:$A$5555,$CE$2)</f>
        <v>0</v>
      </c>
      <c r="CF19" s="166">
        <f>SUMIFS(第1批次規劃檢討!$K$2:$K$5555,第1批次規劃檢討!$C$2:$C$5555,已核定一覽表!$A19,第1批次規劃檢討!$A$2:$A$5555,$CE$2)+SUMIFS(第1批次規劃檢討!$L$2:$L$5555,第1批次規劃檢討!$C$2:$C$5555,已核定一覽表!$A19,第1批次規劃檢討!$A$2:$A$5555,$CE$2)</f>
        <v>0</v>
      </c>
      <c r="CG19" s="166">
        <f t="shared" si="20"/>
        <v>0</v>
      </c>
      <c r="CH19" s="166">
        <f>SUMIFS(第1批次規劃檢討!$M$2:$M$5555,第1批次規劃檢討!$C$2:$C$5555,已核定一覽表!$A19,第1批次規劃檢討!$A$2:$A$5555,$CE$2)</f>
        <v>0</v>
      </c>
      <c r="CI19" s="166">
        <f>SUMIFS(第1批次規劃檢討!$N$2:$N$5555,第1批次規劃檢討!$C$2:$C$5555,已核定一覽表!$A19,第1批次規劃檢討!$A$2:$A$5555,$CE$2)+SUMIFS(第1批次規劃檢討!$O$2:$O$5555,第1批次規劃檢討!$C$2:$C$5555,已核定一覽表!$A19,第1批次規劃檢討!$A$2:$A$5555,$CE$2)</f>
        <v>0</v>
      </c>
      <c r="CJ19" s="166">
        <f t="shared" si="21"/>
        <v>0</v>
      </c>
      <c r="CK19" s="166">
        <f t="shared" si="22"/>
        <v>0</v>
      </c>
      <c r="CL19" s="166">
        <f>SUMIFS(第1批次規劃檢討!$J$2:$J$5555,第1批次規劃檢討!$C$2:$C$5555,已核定一覽表!$A19,第1批次規劃檢討!$A$2:$A$5555,$CL$2)</f>
        <v>0</v>
      </c>
      <c r="CM19" s="166">
        <f>SUMIFS(第1批次規劃檢討!$K$2:$K$5555,第1批次規劃檢討!$C$2:$C$5555,已核定一覽表!$A19,第1批次規劃檢討!$A$2:$A$5555,$CL$2)+SUMIFS(第1批次規劃檢討!$L$2:$L$5555,第1批次規劃檢討!$C$2:$C$5555,已核定一覽表!$A19,第1批次規劃檢討!$A$2:$A$5555,$CL$2)</f>
        <v>0</v>
      </c>
      <c r="CN19" s="166">
        <f t="shared" si="23"/>
        <v>0</v>
      </c>
      <c r="CO19" s="166">
        <f>SUMIFS(第1批次規劃檢討!$M$2:$M$5555,第1批次規劃檢討!$C$2:$C$5555,已核定一覽表!$A19,第1批次規劃檢討!$A$2:$A$5555,$CL$2)</f>
        <v>0</v>
      </c>
      <c r="CP19" s="166">
        <f>SUMIFS(第1批次規劃檢討!$N$2:$N$5555,第1批次規劃檢討!$C$2:$C$5555,已核定一覽表!$A19,第1批次規劃檢討!$A$2:$A$5555,$CL$2)+SUMIFS(第1批次規劃檢討!$O$2:$O$5555,第1批次規劃檢討!$C$2:$C$5555,已核定一覽表!$A19,第1批次規劃檢討!$A$2:$A$5555,$CL$2)</f>
        <v>0</v>
      </c>
      <c r="CQ19" s="166">
        <f t="shared" si="24"/>
        <v>0</v>
      </c>
      <c r="CR19" s="166">
        <f t="shared" si="25"/>
        <v>0</v>
      </c>
      <c r="CS19" s="166">
        <f>SUMIFS(第1批次規劃檢討!$J$2:$J$5555,第1批次規劃檢討!$C$2:$C$5555,已核定一覽表!$A19,第1批次規劃檢討!$A$2:$A$5555,$CS$2)</f>
        <v>0</v>
      </c>
      <c r="CT19" s="166">
        <f>SUMIFS(第1批次規劃檢討!$K$2:$K$5555,第1批次規劃檢討!$C$2:$C$5555,已核定一覽表!$A19,第1批次規劃檢討!$A$2:$A$5555,$CS$2)+SUMIFS(第1批次規劃檢討!$L$2:$L$5555,第1批次規劃檢討!$C$2:$C$5555,已核定一覽表!$A19,第1批次規劃檢討!$A$2:$A$5555,$CS$2)</f>
        <v>0</v>
      </c>
      <c r="CU19" s="166">
        <f t="shared" si="26"/>
        <v>0</v>
      </c>
      <c r="CV19" s="166">
        <f>SUMIFS(第1批次規劃檢討!$M$2:$M$5555,第1批次規劃檢討!$C$2:$C$5555,已核定一覽表!$A19,第1批次規劃檢討!$A$2:$A$5555,$CS$2)</f>
        <v>0</v>
      </c>
      <c r="CW19" s="166">
        <f>SUMIFS(第1批次規劃檢討!$N$2:$N$5555,第1批次規劃檢討!$C$2:$C$5555,已核定一覽表!$A19,第1批次規劃檢討!$A$2:$A$5555,$CS$2)+SUMIFS(第1批次規劃檢討!$O$2:$O$5555,第1批次規劃檢討!$C$2:$C$5555,已核定一覽表!$A19,第1批次規劃檢討!$A$2:$A$5555,$CS$2)</f>
        <v>0</v>
      </c>
      <c r="CX19" s="166">
        <f t="shared" si="27"/>
        <v>0</v>
      </c>
      <c r="CY19" s="166">
        <f t="shared" si="28"/>
        <v>0</v>
      </c>
      <c r="CZ19" s="166">
        <f>SUMIFS(第1批次規劃檢討!$J$2:$J$5555,第1批次規劃檢討!$C$2:$C$5555,已核定一覽表!$A19,第1批次規劃檢討!$A$2:$A$5555,$CZ$2)</f>
        <v>0</v>
      </c>
      <c r="DA19" s="166">
        <f>SUMIFS(第1批次規劃檢討!$K$2:$K$5555,第1批次規劃檢討!$C$2:$C$5555,已核定一覽表!$A19,第1批次規劃檢討!$A$2:$A$5555,$CZ$2)+SUMIFS(第1批次規劃檢討!$L$2:$L$5555,第1批次規劃檢討!$C$2:$C$5555,已核定一覽表!$A19,第1批次規劃檢討!$A$2:$A$5555,$CZ$2)</f>
        <v>0</v>
      </c>
      <c r="DB19" s="166">
        <f t="shared" si="29"/>
        <v>0</v>
      </c>
      <c r="DC19" s="166">
        <f>SUMIFS(第1批次規劃檢討!$M$2:$M$5555,第1批次規劃檢討!$C$2:$C$5555,已核定一覽表!$A19,第1批次規劃檢討!$A$2:$A$5555,$CZ$2)</f>
        <v>0</v>
      </c>
      <c r="DD19" s="166">
        <f>SUMIFS(第1批次規劃檢討!$N$2:$N$5555,第1批次規劃檢討!$C$2:$C$5555,已核定一覽表!$A19,第1批次規劃檢討!$A$2:$A$5555,$CZ$2)+SUMIFS(第1批次規劃檢討!$O$2:$O$5555,第1批次規劃檢討!$C$2:$C$5555,已核定一覽表!$A19,第1批次規劃檢討!$A$2:$A$5555,$CZ$2)</f>
        <v>0</v>
      </c>
      <c r="DE19" s="166">
        <f t="shared" si="30"/>
        <v>0</v>
      </c>
      <c r="DF19" s="167">
        <f t="shared" si="31"/>
        <v>0</v>
      </c>
      <c r="DG19" s="216">
        <f t="shared" si="32"/>
        <v>0</v>
      </c>
      <c r="DH19" s="215">
        <f t="shared" si="33"/>
        <v>0</v>
      </c>
      <c r="DI19" s="509">
        <f t="shared" si="34"/>
        <v>0</v>
      </c>
      <c r="DJ19" s="511">
        <f t="shared" ca="1" si="35"/>
        <v>0</v>
      </c>
      <c r="DK19" s="511">
        <f t="shared" ca="1" si="36"/>
        <v>0</v>
      </c>
      <c r="DL19" s="514">
        <f t="shared" ca="1" si="37"/>
        <v>0</v>
      </c>
      <c r="DM19" s="511" t="e">
        <f t="shared" ca="1" si="40"/>
        <v>#REF!</v>
      </c>
      <c r="DN19" s="511" t="e">
        <f t="shared" ca="1" si="38"/>
        <v>#REF!</v>
      </c>
      <c r="DO19" s="514">
        <f t="shared" ca="1" si="39"/>
        <v>0</v>
      </c>
    </row>
    <row r="20" spans="1:119" ht="20.25">
      <c r="A20" s="660" t="s">
        <v>1057</v>
      </c>
      <c r="B20" s="664">
        <f>COUNTIFS(第3批次治理工程!$C$6:$C$9999,已核定一覽表!A20,第3批次治理工程!$K$6:$K$9999,"&gt;0")</f>
        <v>3</v>
      </c>
      <c r="C20" s="665">
        <f t="shared" ca="1" si="1"/>
        <v>3155000</v>
      </c>
      <c r="D20" s="665">
        <f>SUMIF(第3批次治理工程!$C$6:$C$5555,已核定一覽表!$A20,第3批次治理工程!$CF$6:$CF$5555)</f>
        <v>10978</v>
      </c>
      <c r="E20" s="666">
        <f>SUMIF(第3批次治理工程!$C$6:$C$5553,已核定一覽表!$A20,第3批次治理工程!$CG$6:$CG$5553)</f>
        <v>50</v>
      </c>
      <c r="F20" s="658">
        <f t="shared" si="2"/>
        <v>48</v>
      </c>
      <c r="G20" s="219">
        <f t="shared" ca="1" si="3"/>
        <v>2048416</v>
      </c>
      <c r="H20" s="219">
        <f t="shared" ca="1" si="4"/>
        <v>1317207</v>
      </c>
      <c r="I20" s="219">
        <f t="shared" si="5"/>
        <v>731209</v>
      </c>
      <c r="J20" s="219">
        <f>SUMIF(第1批次治理工程!$C$6:$C$5545,已核定一覽表!$A20,第1批次治理工程!$CF$6:$CF$5545)+SUMIF(第2批次治理工程!$C$6:$C$5550,已核定一覽表!$A20,第2批次治理工程!$CF$6:$CF$5550)+SUMIF(第4批次治理工程!$C$6:$C$5555,已核定一覽表!$A20,第4批次治理工程!$CF$6:$CF$5555)</f>
        <v>44784</v>
      </c>
      <c r="K20" s="656">
        <f>SUMIF(第1批次治理工程!$C$6:$C$5545,已核定一覽表!$A20,第1批次治理工程!$CG$6:$CG$5545)+SUMIF(第2批次治理工程!$C$6:$C$5550,已核定一覽表!$A20,第2批次治理工程!$CG$6:$CG$5550)+SUMIF(第4批次治理工程!$C$6:$C$5555,已核定一覽表!$A20,第4批次治理工程!$CG$6:$CG$5555)</f>
        <v>5639.5</v>
      </c>
      <c r="L20" s="209">
        <f>COUNTIF(第1批次治理工程!$C$6:$C$9989,已核定一覽表!A20)</f>
        <v>21</v>
      </c>
      <c r="M20" s="166">
        <f>SUMIF(第1批次治理工程!$C$6:$C$5545,已核定一覽表!$A20,第1批次治理工程!$M$6:$M$5545)+SUMIF(第1批次治理工程!$C$6:$C$5545,已核定一覽表!$A20,第1批次治理工程!$AJ$6:$AJ$5545)</f>
        <v>88269</v>
      </c>
      <c r="N20" s="166">
        <f>SUMIF(第1批次治理工程!$C$6:$C$5545,已核定一覽表!$A20,第1批次治理工程!$O$6:$O$5545)+SUMIF(第1批次治理工程!$C$6:$C$5545,已核定一覽表!$A20,第1批次治理工程!$AL$6:$AL$5545)</f>
        <v>0</v>
      </c>
      <c r="O20" s="513">
        <f>SUMIF(第1批次治理工程!$C$6:$C$5545,已核定一覽表!$A20,第1批次治理工程!$U$6:$U$5545)</f>
        <v>58889</v>
      </c>
      <c r="P20" s="513">
        <f>SUMIF(第1批次治理工程!$C$6:$C$5545,已核定一覽表!$A20,第1批次治理工程!$W$6:$W$5545)</f>
        <v>0</v>
      </c>
      <c r="Q20" s="166">
        <f t="shared" si="6"/>
        <v>147158</v>
      </c>
      <c r="R20" s="166">
        <f>SUMIF(第1批次治理工程!$C$6:$C$5545,已核定一覽表!$A20,第1批次治理工程!$AQ$6:$AQ$5545)</f>
        <v>0</v>
      </c>
      <c r="S20" s="166">
        <f>SUMIF(第1批次治理工程!$C$6:$C$5545,已核定一覽表!$A20,第1批次治理工程!$AS$6:$AS$5545)</f>
        <v>0</v>
      </c>
      <c r="T20" s="513">
        <f>SUMIF(第1批次治理工程!$C$6:$C$5545,已核定一覽表!$A20,第1批次治理工程!$AB$6:$AB$5545)</f>
        <v>21886</v>
      </c>
      <c r="U20" s="513">
        <f>SUMIF(第1批次治理工程!$C$6:$C$5545,已核定一覽表!$A20,第1批次治理工程!$AD$6:$AD$5545)</f>
        <v>415843</v>
      </c>
      <c r="V20" s="166">
        <f t="shared" si="7"/>
        <v>437729</v>
      </c>
      <c r="W20" s="214">
        <f t="shared" si="8"/>
        <v>584887</v>
      </c>
      <c r="X20" s="208">
        <f>COUNTIF(第2批次治理工程!$C$6:$C$9994,已核定一覽表!A20)</f>
        <v>20</v>
      </c>
      <c r="Y20" s="163">
        <f>SUMIF(第2批次治理工程!$C$6:$C$5550,已核定一覽表!$A20,第2批次治理工程!$M$6:$M$5550)+SUMIF(第2批次治理工程!$C$6:$C$5550,已核定一覽表!$A20,第2批次治理工程!$AJ$6:$AJ$5550)</f>
        <v>73139</v>
      </c>
      <c r="Z20" s="166">
        <f>SUMIF(第2批次治理工程!$C$6:$C$5550,已核定一覽表!$A20,第2批次治理工程!$O$6:$O$5550)+SUMIF(第2批次治理工程!$C$6:$C$5550,已核定一覽表!$A20,第2批次治理工程!$AL$6:$AL$5550)</f>
        <v>0</v>
      </c>
      <c r="AA20" s="166">
        <f>SUMIF(第2批次治理工程!$C$6:$C$5550,已核定一覽表!$A20,第2批次治理工程!$U$6:$U$5550)</f>
        <v>0</v>
      </c>
      <c r="AB20" s="166">
        <f>SUMIF(第2批次治理工程!$C$6:$C$5550,已核定一覽表!$A20,第2批次治理工程!$W$6:$W$5550)</f>
        <v>0</v>
      </c>
      <c r="AC20" s="166">
        <f t="shared" si="9"/>
        <v>73139</v>
      </c>
      <c r="AD20" s="166">
        <f>SUMIF(第2批次治理工程!$C$6:$C$5550,已核定一覽表!$A20,第2批次治理工程!$AQ$6:$AQ$5550)</f>
        <v>4290</v>
      </c>
      <c r="AE20" s="166">
        <f>SUMIF(第2批次治理工程!$C$6:$C$5550,已核定一覽表!$A20,第2批次治理工程!$AS$6:$AS$5550)</f>
        <v>4290</v>
      </c>
      <c r="AF20" s="166">
        <f>SUMIF(第2批次治理工程!$C$6:$C$5550,已核定一覽表!$A20,第2批次治理工程!$AB$6:$AB$5550)</f>
        <v>0</v>
      </c>
      <c r="AG20" s="166">
        <f>SUMIF(第2批次治理工程!$C$6:$C$5550,已核定一覽表!$A20,第2批次治理工程!$AD$6:$AD$5550)</f>
        <v>0</v>
      </c>
      <c r="AH20" s="166">
        <f t="shared" si="10"/>
        <v>8580</v>
      </c>
      <c r="AI20" s="214">
        <f t="shared" si="11"/>
        <v>81719</v>
      </c>
      <c r="AJ20" s="508">
        <f>COUNTIF(第3批次治理工程!$C$6:$C$9999,已核定一覽表!A20)</f>
        <v>4</v>
      </c>
      <c r="AK20" s="212">
        <f ca="1">SUMIF(第3批次治理工程!$C$6:$C$5555,已核定一覽表!$A20,第3批次治理工程!$N$6:$N$5554)+SUMIF(第3批次治理工程!$C$6:$C$5555,已核定一覽表!$A20,第3批次治理工程!$Q$6:$Q$5554)</f>
        <v>400000</v>
      </c>
      <c r="AL20" s="212">
        <f ca="1">SUMIF(第3批次治理工程!$C$6:$C$5555,已核定一覽表!$A20,第3批次治理工程!$R$6:$R$5554)+SUMIF(第3批次治理工程!$C$6:$C$5555,已核定一覽表!$A20,第3批次治理工程!$AO$6:$AO$5555)</f>
        <v>2155000</v>
      </c>
      <c r="AM20" s="212">
        <f>SUMIF(第3批次治理工程!$C$6:$C$5555,已核定一覽表!$A20,第3批次治理工程!$V$6:$V$5555)+SUMIF(第3批次治理工程!$C$6:$C$5555,已核定一覽表!$A20,第3批次治理工程!$Y$6:$Y$5555)</f>
        <v>340000</v>
      </c>
      <c r="AN20" s="212">
        <f>SUMIF(第3批次治理工程!$C$6:$C$5555,已核定一覽表!$A20,第3批次治理工程!$Z$6:$Z$5555)</f>
        <v>260000</v>
      </c>
      <c r="AO20" s="212">
        <f t="shared" ca="1" si="12"/>
        <v>3155000</v>
      </c>
      <c r="AP20" s="212">
        <f>SUMIF(第3批次治理工程!$C$6:$C$5555,已核定一覽表!$A20,第3批次治理工程!$AR$6:$AR$5555)+SUMIF(第3批次治理工程!$C$6:$C$5555,已核定一覽表!$A20,第3批次治理工程!$AU$6:$AU$5555)</f>
        <v>0</v>
      </c>
      <c r="AQ20" s="212">
        <f>SUMIF(第3批次治理工程!$C$6:$C$5555,已核定一覽表!$A20,第3批次治理工程!$AV$6:$AV$5555)</f>
        <v>0</v>
      </c>
      <c r="AR20" s="212">
        <f>SUMIF(第3批次治理工程!$C$6:$C$5555,已核定一覽表!$A20,第3批次治理工程!$AC$6:$AC$5555)+SUMIF(第3批次治理工程!$C$6:$C$5555,已核定一覽表!$A20,第3批次治理工程!$AF$6:$AF$5555)</f>
        <v>0</v>
      </c>
      <c r="AS20" s="212">
        <f>SUMIF(第3批次治理工程!$C$6:$C$5555,已核定一覽表!$A20,第3批次治理工程!$AG$6:$AG$5555)</f>
        <v>0</v>
      </c>
      <c r="AT20" s="212">
        <f t="shared" si="13"/>
        <v>0</v>
      </c>
      <c r="AU20" s="214">
        <f t="shared" ca="1" si="14"/>
        <v>3155000</v>
      </c>
      <c r="AV20" s="508">
        <f>COUNTIF(第4批次治理工程!$C$6:$C$9999,已核定一覽表!A20)</f>
        <v>7</v>
      </c>
      <c r="AW20" s="506">
        <f ca="1">SUMIF(第4批次治理工程!$C$6:$C$5555,已核定一覽表!$A20,第4批次治理工程!$M$6:$M$5554)+SUMIF(第4批次治理工程!$C$6:$C$5555,已核定一覽表!$A20,第4批次治理工程!$AJ$6:$AJ$5555)</f>
        <v>0</v>
      </c>
      <c r="AX20" s="212">
        <f ca="1">SUMIF(第4批次治理工程!$C$6:$C$5555,已核定一覽表!$A20,第4批次治理工程!$P$6:$P$5554)+SUMIF(第4批次治理工程!$C$6:$C$5555,已核定一覽表!$A20,第4批次治理工程!$AM$6:$AM$5555)</f>
        <v>935000</v>
      </c>
      <c r="AY20" s="212">
        <f ca="1">SUMIF(第4批次治理工程!$C$6:$C$5555,已核定一覽表!$A20,第4批次治理工程!$R$6:$R$5554)+SUMIF(第4批次治理工程!$C$6:$C$5555,已核定一覽表!$A20,第4批次治理工程!$AO$6:$AO$5555)</f>
        <v>0</v>
      </c>
      <c r="AZ20" s="212">
        <f>SUMIF(第4批次治理工程!$C$6:$C$5555,已核定一覽表!$A20,第4批次治理工程!$U$6:$U$5555)</f>
        <v>0</v>
      </c>
      <c r="BA20" s="212">
        <f>SUMIF(第4批次治理工程!$C$6:$C$5555,已核定一覽表!$A20,第4批次治理工程!$X$6:$X$5555)</f>
        <v>161910</v>
      </c>
      <c r="BB20" s="212">
        <f>SUMIF(第4批次治理工程!$C$6:$C$5555,已核定一覽表!$A20,第4批次治理工程!$Z$6:$Z$5555)</f>
        <v>0</v>
      </c>
      <c r="BC20" s="212">
        <f t="shared" ca="1" si="15"/>
        <v>1096910</v>
      </c>
      <c r="BD20" s="212">
        <f>SUMIF(第4批次治理工程!$C$6:$C$5555,已核定一覽表!$A20,第4批次治理工程!$AQ$6:$AQ$5555)</f>
        <v>0</v>
      </c>
      <c r="BE20" s="212">
        <f>SUMIF(第4批次治理工程!$C$6:$C$5555,已核定一覽表!$A20,第4批次治理工程!$AQ$6:$AQ$5555)+SUMIF(第4批次治理工程!$C$6:$C$5555,已核定一覽表!$A20,第4批次治理工程!$AT$6:$AT$5555)</f>
        <v>0</v>
      </c>
      <c r="BF20" s="212">
        <f>SUMIF(第4批次治理工程!$C$6:$C$5555,已核定一覽表!$A20,第4批次治理工程!$AV$6:$AV$5555)</f>
        <v>0</v>
      </c>
      <c r="BG20" s="212">
        <f>SUMIF(第4批次治理工程!$C$6:$C$5555,已核定一覽表!$A20,第4批次治理工程!$AB$6:$AB$5555)</f>
        <v>4255</v>
      </c>
      <c r="BH20" s="212">
        <f>SUMIF(第4批次治理工程!$C$6:$C$5555,已核定一覽表!$A20,第4批次治理工程!$AE$6:$AE$5555)</f>
        <v>90835</v>
      </c>
      <c r="BI20" s="212">
        <f>SUMIF(第4批次治理工程!$C$6:$C$5555,已核定一覽表!$A20,第4批次治理工程!$AG$6:$AG$5555)</f>
        <v>189810</v>
      </c>
      <c r="BJ20" s="212">
        <f t="shared" si="16"/>
        <v>284900</v>
      </c>
      <c r="BK20" s="214">
        <f t="shared" ca="1" si="17"/>
        <v>1381810</v>
      </c>
      <c r="BL20" s="508" t="e">
        <f>COUNTIF(#REF!,已核定一覽表!A20)</f>
        <v>#REF!</v>
      </c>
      <c r="BM20" s="506" t="e">
        <f>SUMIF(#REF!,已核定一覽表!A20,#REF!)</f>
        <v>#REF!</v>
      </c>
      <c r="BN20" s="212" t="e">
        <f>SUMIF(#REF!,已核定一覽表!A20,#REF!)</f>
        <v>#REF!</v>
      </c>
      <c r="BO20" s="831" t="e">
        <f t="shared" si="18"/>
        <v>#REF!</v>
      </c>
      <c r="BP20" s="163" t="e">
        <f>SUMIF(#REF!,已核定一覽表!$A20,#REF!)</f>
        <v>#REF!</v>
      </c>
      <c r="BQ20" s="166" t="e">
        <f>SUMIF(#REF!,已核定一覽表!$A20,#REF!)</f>
        <v>#REF!</v>
      </c>
      <c r="BR20" s="218" t="e">
        <f t="shared" si="0"/>
        <v>#REF!</v>
      </c>
      <c r="BS20" s="163">
        <f>SUMIF('108-109生態檢核'!$B$5:$B$21,已核定一覽表!$A20,'108-109生態檢核'!$F$5:$F$21)</f>
        <v>11700</v>
      </c>
      <c r="BT20" s="166">
        <f>SUMIF('108-109生態檢核'!$B$5:$B$21,已核定一覽表!$A20,'108-109生態檢核'!$G$5:$G$21)</f>
        <v>3300</v>
      </c>
      <c r="BU20" s="218">
        <f t="shared" si="19"/>
        <v>15000</v>
      </c>
      <c r="BV20" s="163"/>
      <c r="BW20" s="166"/>
      <c r="BX20" s="167"/>
      <c r="BY20" s="164"/>
      <c r="BZ20" s="166"/>
      <c r="CA20" s="167"/>
      <c r="CB20" s="164"/>
      <c r="CC20" s="166"/>
      <c r="CD20" s="167"/>
      <c r="CE20" s="164">
        <f>SUMIFS(第1批次規劃檢討!$J$2:$J$5555,第1批次規劃檢討!$C$2:$C$5555,已核定一覽表!$A20,第1批次規劃檢討!$A$2:$A$5555,$CE$2)</f>
        <v>0</v>
      </c>
      <c r="CF20" s="166">
        <f>SUMIFS(第1批次規劃檢討!$K$2:$K$5555,第1批次規劃檢討!$C$2:$C$5555,已核定一覽表!$A20,第1批次規劃檢討!$A$2:$A$5555,$CE$2)+SUMIFS(第1批次規劃檢討!$L$2:$L$5555,第1批次規劃檢討!$C$2:$C$5555,已核定一覽表!$A20,第1批次規劃檢討!$A$2:$A$5555,$CE$2)</f>
        <v>0</v>
      </c>
      <c r="CG20" s="166">
        <f t="shared" si="20"/>
        <v>0</v>
      </c>
      <c r="CH20" s="166">
        <f>SUMIFS(第1批次規劃檢討!$M$2:$M$5555,第1批次規劃檢討!$C$2:$C$5555,已核定一覽表!$A20,第1批次規劃檢討!$A$2:$A$5555,$CE$2)</f>
        <v>0</v>
      </c>
      <c r="CI20" s="166">
        <f>SUMIFS(第1批次規劃檢討!$N$2:$N$5555,第1批次規劃檢討!$C$2:$C$5555,已核定一覽表!$A20,第1批次規劃檢討!$A$2:$A$5555,$CE$2)+SUMIFS(第1批次規劃檢討!$O$2:$O$5555,第1批次規劃檢討!$C$2:$C$5555,已核定一覽表!$A20,第1批次規劃檢討!$A$2:$A$5555,$CE$2)</f>
        <v>0</v>
      </c>
      <c r="CJ20" s="166">
        <f t="shared" si="21"/>
        <v>0</v>
      </c>
      <c r="CK20" s="166">
        <f t="shared" si="22"/>
        <v>0</v>
      </c>
      <c r="CL20" s="166">
        <f>SUMIFS(第1批次規劃檢討!$J$2:$J$5555,第1批次規劃檢討!$C$2:$C$5555,已核定一覽表!$A20,第1批次規劃檢討!$A$2:$A$5555,$CL$2)</f>
        <v>1899</v>
      </c>
      <c r="CM20" s="166">
        <f>SUMIFS(第1批次規劃檢討!$K$2:$K$5555,第1批次規劃檢討!$C$2:$C$5555,已核定一覽表!$A20,第1批次規劃檢討!$A$2:$A$5555,$CL$2)+SUMIFS(第1批次規劃檢討!$L$2:$L$5555,第1批次規劃檢討!$C$2:$C$5555,已核定一覽表!$A20,第1批次規劃檢討!$A$2:$A$5555,$CL$2)</f>
        <v>1900</v>
      </c>
      <c r="CN20" s="166">
        <f t="shared" si="23"/>
        <v>3799</v>
      </c>
      <c r="CO20" s="166">
        <f>SUMIFS(第1批次規劃檢討!$M$2:$M$5555,第1批次規劃檢討!$C$2:$C$5555,已核定一覽表!$A20,第1批次規劃檢討!$A$2:$A$5555,$CL$2)</f>
        <v>535</v>
      </c>
      <c r="CP20" s="166">
        <f>SUMIFS(第1批次規劃檢討!$N$2:$N$5555,第1批次規劃檢討!$C$2:$C$5555,已核定一覽表!$A20,第1批次規劃檢討!$A$2:$A$5555,$CL$2)+SUMIFS(第1批次規劃檢討!$O$2:$O$5555,第1批次規劃檢討!$C$2:$C$5555,已核定一覽表!$A20,第1批次規劃檢討!$A$2:$A$5555,$CL$2)</f>
        <v>536</v>
      </c>
      <c r="CQ20" s="166">
        <f t="shared" si="24"/>
        <v>1071</v>
      </c>
      <c r="CR20" s="166">
        <f t="shared" si="25"/>
        <v>4870</v>
      </c>
      <c r="CS20" s="166">
        <f>SUMIFS(第1批次規劃檢討!$J$2:$J$5555,第1批次規劃檢討!$C$2:$C$5555,已核定一覽表!$A20,第1批次規劃檢討!$A$2:$A$5555,$CS$2)</f>
        <v>546</v>
      </c>
      <c r="CT20" s="166">
        <f>SUMIFS(第1批次規劃檢討!$K$2:$K$5555,第1批次規劃檢討!$C$2:$C$5555,已核定一覽表!$A20,第1批次規劃檢討!$A$2:$A$5555,$CS$2)+SUMIFS(第1批次規劃檢討!$L$2:$L$5555,第1批次規劃檢討!$C$2:$C$5555,已核定一覽表!$A20,第1批次規劃檢討!$A$2:$A$5555,$CS$2)</f>
        <v>546</v>
      </c>
      <c r="CU20" s="166">
        <f t="shared" si="26"/>
        <v>1092</v>
      </c>
      <c r="CV20" s="166">
        <f>SUMIFS(第1批次規劃檢討!$M$2:$M$5555,第1批次規劃檢討!$C$2:$C$5555,已核定一覽表!$A20,第1批次規劃檢討!$A$2:$A$5555,$CS$2)</f>
        <v>154</v>
      </c>
      <c r="CW20" s="166">
        <f>SUMIFS(第1批次規劃檢討!$N$2:$N$5555,第1批次規劃檢討!$C$2:$C$5555,已核定一覽表!$A20,第1批次規劃檢討!$A$2:$A$5555,$CS$2)+SUMIFS(第1批次規劃檢討!$O$2:$O$5555,第1批次規劃檢討!$C$2:$C$5555,已核定一覽表!$A20,第1批次規劃檢討!$A$2:$A$5555,$CS$2)</f>
        <v>154</v>
      </c>
      <c r="CX20" s="166">
        <f t="shared" si="27"/>
        <v>308</v>
      </c>
      <c r="CY20" s="166">
        <f t="shared" si="28"/>
        <v>1400</v>
      </c>
      <c r="CZ20" s="166">
        <f>SUMIFS(第1批次規劃檢討!$J$2:$J$5555,第1批次規劃檢討!$C$2:$C$5555,已核定一覽表!$A20,第1批次規劃檢討!$A$2:$A$5555,$CZ$2)</f>
        <v>0</v>
      </c>
      <c r="DA20" s="166">
        <f>SUMIFS(第1批次規劃檢討!$K$2:$K$5555,第1批次規劃檢討!$C$2:$C$5555,已核定一覽表!$A20,第1批次規劃檢討!$A$2:$A$5555,$CZ$2)+SUMIFS(第1批次規劃檢討!$L$2:$L$5555,第1批次規劃檢討!$C$2:$C$5555,已核定一覽表!$A20,第1批次規劃檢討!$A$2:$A$5555,$CZ$2)</f>
        <v>0</v>
      </c>
      <c r="DB20" s="166">
        <f t="shared" si="29"/>
        <v>0</v>
      </c>
      <c r="DC20" s="166">
        <f>SUMIFS(第1批次規劃檢討!$M$2:$M$5555,第1批次規劃檢討!$C$2:$C$5555,已核定一覽表!$A20,第1批次規劃檢討!$A$2:$A$5555,$CZ$2)</f>
        <v>0</v>
      </c>
      <c r="DD20" s="166">
        <f>SUMIFS(第1批次規劃檢討!$N$2:$N$5555,第1批次規劃檢討!$C$2:$C$5555,已核定一覽表!$A20,第1批次規劃檢討!$A$2:$A$5555,$CZ$2)+SUMIFS(第1批次規劃檢討!$O$2:$O$5555,第1批次規劃檢討!$C$2:$C$5555,已核定一覽表!$A20,第1批次規劃檢討!$A$2:$A$5555,$CZ$2)</f>
        <v>0</v>
      </c>
      <c r="DE20" s="166">
        <f t="shared" si="30"/>
        <v>0</v>
      </c>
      <c r="DF20" s="167">
        <f t="shared" si="31"/>
        <v>0</v>
      </c>
      <c r="DG20" s="216">
        <f t="shared" si="32"/>
        <v>4891</v>
      </c>
      <c r="DH20" s="215">
        <f t="shared" si="33"/>
        <v>1379</v>
      </c>
      <c r="DI20" s="509">
        <f t="shared" si="34"/>
        <v>6270</v>
      </c>
      <c r="DJ20" s="511">
        <f t="shared" ca="1" si="35"/>
        <v>220297</v>
      </c>
      <c r="DK20" s="511">
        <f t="shared" ca="1" si="36"/>
        <v>1096910</v>
      </c>
      <c r="DL20" s="514">
        <f t="shared" ca="1" si="37"/>
        <v>0</v>
      </c>
      <c r="DM20" s="511" t="e">
        <f t="shared" ca="1" si="40"/>
        <v>#REF!</v>
      </c>
      <c r="DN20" s="511" t="e">
        <f t="shared" ca="1" si="38"/>
        <v>#REF!</v>
      </c>
      <c r="DO20" s="514">
        <f t="shared" ca="1" si="39"/>
        <v>0</v>
      </c>
    </row>
    <row r="21" spans="1:119" ht="20.25">
      <c r="A21" s="660" t="s">
        <v>1051</v>
      </c>
      <c r="B21" s="664">
        <f>COUNTIFS(第3批次治理工程!$C$6:$C$9999,已核定一覽表!A21,第3批次治理工程!$K$6:$K$9999,"&gt;0")</f>
        <v>0</v>
      </c>
      <c r="C21" s="665">
        <f t="shared" ca="1" si="1"/>
        <v>0</v>
      </c>
      <c r="D21" s="665">
        <f>SUMIF(第3批次治理工程!$C$6:$C$5555,已核定一覽表!$A21,第3批次治理工程!$CF$6:$CF$5555)</f>
        <v>0</v>
      </c>
      <c r="E21" s="666">
        <f>SUMIF(第3批次治理工程!$C$6:$C$5553,已核定一覽表!$A21,第3批次治理工程!$CG$6:$CG$5553)</f>
        <v>0</v>
      </c>
      <c r="F21" s="658">
        <f t="shared" si="2"/>
        <v>47</v>
      </c>
      <c r="G21" s="219">
        <f t="shared" ca="1" si="3"/>
        <v>832747</v>
      </c>
      <c r="H21" s="219">
        <f t="shared" ca="1" si="4"/>
        <v>474794</v>
      </c>
      <c r="I21" s="219">
        <f t="shared" si="5"/>
        <v>357953</v>
      </c>
      <c r="J21" s="219">
        <f>SUMIF(第1批次治理工程!$C$6:$C$5545,已核定一覽表!$A21,第1批次治理工程!$CF$6:$CF$5545)+SUMIF(第2批次治理工程!$C$6:$C$5550,已核定一覽表!$A21,第2批次治理工程!$CF$6:$CF$5550)+SUMIF(第4批次治理工程!$C$6:$C$5555,已核定一覽表!$A21,第4批次治理工程!$CF$6:$CF$5555)</f>
        <v>20080</v>
      </c>
      <c r="K21" s="656">
        <f>SUMIF(第1批次治理工程!$C$6:$C$5545,已核定一覽表!$A21,第1批次治理工程!$CG$6:$CG$5545)+SUMIF(第2批次治理工程!$C$6:$C$5550,已核定一覽表!$A21,第2批次治理工程!$CG$6:$CG$5550)+SUMIF(第4批次治理工程!$C$6:$C$5555,已核定一覽表!$A21,第4批次治理工程!$CG$6:$CG$5555)</f>
        <v>1293.4299999999998</v>
      </c>
      <c r="L21" s="209">
        <f>COUNTIF(第1批次治理工程!$C$6:$C$9989,已核定一覽表!A21)</f>
        <v>10</v>
      </c>
      <c r="M21" s="166">
        <f>SUMIF(第1批次治理工程!$C$6:$C$5545,已核定一覽表!$A21,第1批次治理工程!$M$6:$M$5545)+SUMIF(第1批次治理工程!$C$6:$C$5545,已核定一覽表!$A21,第1批次治理工程!$AJ$6:$AJ$5545)</f>
        <v>29025</v>
      </c>
      <c r="N21" s="166">
        <f>SUMIF(第1批次治理工程!$C$6:$C$5545,已核定一覽表!$A21,第1批次治理工程!$O$6:$O$5545)+SUMIF(第1批次治理工程!$C$6:$C$5545,已核定一覽表!$A21,第1批次治理工程!$AL$6:$AL$5545)</f>
        <v>0</v>
      </c>
      <c r="O21" s="513">
        <f>SUMIF(第1批次治理工程!$C$6:$C$5545,已核定一覽表!$A21,第1批次治理工程!$U$6:$U$5545)</f>
        <v>17451</v>
      </c>
      <c r="P21" s="513">
        <f>SUMIF(第1批次治理工程!$C$6:$C$5545,已核定一覽表!$A21,第1批次治理工程!$W$6:$W$5545)</f>
        <v>0</v>
      </c>
      <c r="Q21" s="166">
        <f t="shared" si="6"/>
        <v>46476</v>
      </c>
      <c r="R21" s="166">
        <f>SUMIF(第1批次治理工程!$C$6:$C$5545,已核定一覽表!$A21,第1批次治理工程!$AQ$6:$AQ$5545)</f>
        <v>0</v>
      </c>
      <c r="S21" s="166">
        <f>SUMIF(第1批次治理工程!$C$6:$C$5545,已核定一覽表!$A21,第1批次治理工程!$AS$6:$AS$5545)</f>
        <v>0</v>
      </c>
      <c r="T21" s="513">
        <f>SUMIF(第1批次治理工程!$C$6:$C$5545,已核定一覽表!$A21,第1批次治理工程!$AB$6:$AB$5545)</f>
        <v>17852</v>
      </c>
      <c r="U21" s="513">
        <f>SUMIF(第1批次治理工程!$C$6:$C$5545,已核定一覽表!$A21,第1批次治理工程!$AD$6:$AD$5545)</f>
        <v>333166</v>
      </c>
      <c r="V21" s="166">
        <f t="shared" si="7"/>
        <v>351018</v>
      </c>
      <c r="W21" s="214">
        <f t="shared" si="8"/>
        <v>397494</v>
      </c>
      <c r="X21" s="208">
        <f>COUNTIF(第2批次治理工程!$C$6:$C$9994,已核定一覽表!A21)</f>
        <v>30</v>
      </c>
      <c r="Y21" s="163">
        <f>SUMIF(第2批次治理工程!$C$6:$C$5550,已核定一覽表!$A21,第2批次治理工程!$M$6:$M$5550)+SUMIF(第2批次治理工程!$C$6:$C$5550,已核定一覽表!$A21,第2批次治理工程!$AJ$6:$AJ$5550)</f>
        <v>213813</v>
      </c>
      <c r="Z21" s="166">
        <f>SUMIF(第2批次治理工程!$C$6:$C$5550,已核定一覽表!$A21,第2批次治理工程!$O$6:$O$5550)+SUMIF(第2批次治理工程!$C$6:$C$5550,已核定一覽表!$A21,第2批次治理工程!$AL$6:$AL$5550)</f>
        <v>0</v>
      </c>
      <c r="AA21" s="166">
        <f>SUMIF(第2批次治理工程!$C$6:$C$5550,已核定一覽表!$A21,第2批次治理工程!$U$6:$U$5550)</f>
        <v>0</v>
      </c>
      <c r="AB21" s="166">
        <f>SUMIF(第2批次治理工程!$C$6:$C$5550,已核定一覽表!$A21,第2批次治理工程!$W$6:$W$5550)</f>
        <v>0</v>
      </c>
      <c r="AC21" s="166">
        <f t="shared" si="9"/>
        <v>213813</v>
      </c>
      <c r="AD21" s="166">
        <f>SUMIF(第2批次治理工程!$C$6:$C$5550,已核定一覽表!$A21,第2批次治理工程!$AQ$6:$AQ$5550)</f>
        <v>0</v>
      </c>
      <c r="AE21" s="166">
        <f>SUMIF(第2批次治理工程!$C$6:$C$5550,已核定一覽表!$A21,第2批次治理工程!$AS$6:$AS$5550)</f>
        <v>0</v>
      </c>
      <c r="AF21" s="166">
        <f>SUMIF(第2批次治理工程!$C$6:$C$5550,已核定一覽表!$A21,第2批次治理工程!$AB$6:$AB$5550)</f>
        <v>0</v>
      </c>
      <c r="AG21" s="166">
        <f>SUMIF(第2批次治理工程!$C$6:$C$5550,已核定一覽表!$A21,第2批次治理工程!$AD$6:$AD$5550)</f>
        <v>0</v>
      </c>
      <c r="AH21" s="166">
        <f t="shared" si="10"/>
        <v>0</v>
      </c>
      <c r="AI21" s="214">
        <f t="shared" si="11"/>
        <v>213813</v>
      </c>
      <c r="AJ21" s="508">
        <f>COUNTIF(第3批次治理工程!$C$6:$C$9999,已核定一覽表!A21)</f>
        <v>0</v>
      </c>
      <c r="AK21" s="212">
        <f ca="1">SUMIF(第3批次治理工程!$C$6:$C$5555,已核定一覽表!$A21,第3批次治理工程!$N$6:$N$5554)+SUMIF(第3批次治理工程!$C$6:$C$5555,已核定一覽表!$A21,第3批次治理工程!$Q$6:$Q$5554)</f>
        <v>0</v>
      </c>
      <c r="AL21" s="212">
        <f ca="1">SUMIF(第3批次治理工程!$C$6:$C$5555,已核定一覽表!$A21,第3批次治理工程!$R$6:$R$5554)+SUMIF(第3批次治理工程!$C$6:$C$5555,已核定一覽表!$A21,第3批次治理工程!$AO$6:$AO$5555)</f>
        <v>0</v>
      </c>
      <c r="AM21" s="212">
        <f>SUMIF(第3批次治理工程!$C$6:$C$5555,已核定一覽表!$A21,第3批次治理工程!$V$6:$V$5555)+SUMIF(第3批次治理工程!$C$6:$C$5555,已核定一覽表!$A21,第3批次治理工程!$Y$6:$Y$5555)</f>
        <v>0</v>
      </c>
      <c r="AN21" s="212">
        <f>SUMIF(第3批次治理工程!$C$6:$C$5555,已核定一覽表!$A21,第3批次治理工程!$Z$6:$Z$5555)</f>
        <v>0</v>
      </c>
      <c r="AO21" s="212">
        <f t="shared" ca="1" si="12"/>
        <v>0</v>
      </c>
      <c r="AP21" s="212">
        <f>SUMIF(第3批次治理工程!$C$6:$C$5555,已核定一覽表!$A21,第3批次治理工程!$AR$6:$AR$5555)+SUMIF(第3批次治理工程!$C$6:$C$5555,已核定一覽表!$A21,第3批次治理工程!$AU$6:$AU$5555)</f>
        <v>0</v>
      </c>
      <c r="AQ21" s="212">
        <f>SUMIF(第3批次治理工程!$C$6:$C$5555,已核定一覽表!$A21,第3批次治理工程!$AV$6:$AV$5555)</f>
        <v>0</v>
      </c>
      <c r="AR21" s="212">
        <f>SUMIF(第3批次治理工程!$C$6:$C$5555,已核定一覽表!$A21,第3批次治理工程!$AC$6:$AC$5555)+SUMIF(第3批次治理工程!$C$6:$C$5555,已核定一覽表!$A21,第3批次治理工程!$AF$6:$AF$5555)</f>
        <v>0</v>
      </c>
      <c r="AS21" s="212">
        <f>SUMIF(第3批次治理工程!$C$6:$C$5555,已核定一覽表!$A21,第3批次治理工程!$AG$6:$AG$5555)</f>
        <v>0</v>
      </c>
      <c r="AT21" s="212">
        <f t="shared" si="13"/>
        <v>0</v>
      </c>
      <c r="AU21" s="214">
        <f t="shared" ca="1" si="14"/>
        <v>0</v>
      </c>
      <c r="AV21" s="508">
        <f>COUNTIF(第4批次治理工程!$C$6:$C$9999,已核定一覽表!A21)</f>
        <v>7</v>
      </c>
      <c r="AW21" s="506">
        <f ca="1">SUMIF(第4批次治理工程!$C$6:$C$5555,已核定一覽表!$A21,第4批次治理工程!$M$6:$M$5554)+SUMIF(第4批次治理工程!$C$6:$C$5555,已核定一覽表!$A21,第4批次治理工程!$AJ$6:$AJ$5555)</f>
        <v>5740</v>
      </c>
      <c r="AX21" s="212">
        <f ca="1">SUMIF(第4批次治理工程!$C$6:$C$5555,已核定一覽表!$A21,第4批次治理工程!$P$6:$P$5554)+SUMIF(第4批次治理工程!$C$6:$C$5555,已核定一覽表!$A21,第4批次治理工程!$AM$6:$AM$5555)</f>
        <v>204355</v>
      </c>
      <c r="AY21" s="212">
        <f ca="1">SUMIF(第4批次治理工程!$C$6:$C$5555,已核定一覽表!$A21,第4批次治理工程!$R$6:$R$5554)+SUMIF(第4批次治理工程!$C$6:$C$5555,已核定一覽表!$A21,第4批次治理工程!$AO$6:$AO$5555)</f>
        <v>0</v>
      </c>
      <c r="AZ21" s="212">
        <f>SUMIF(第4批次治理工程!$C$6:$C$5555,已核定一覽表!$A21,第4批次治理工程!$U$6:$U$5555)</f>
        <v>0</v>
      </c>
      <c r="BA21" s="212">
        <f>SUMIF(第4批次治理工程!$C$6:$C$5555,已核定一覽表!$A21,第4批次治理工程!$X$6:$X$5555)</f>
        <v>4410</v>
      </c>
      <c r="BB21" s="212">
        <f>SUMIF(第4批次治理工程!$C$6:$C$5555,已核定一覽表!$A21,第4批次治理工程!$Z$6:$Z$5555)</f>
        <v>0</v>
      </c>
      <c r="BC21" s="212">
        <f t="shared" ca="1" si="15"/>
        <v>214505</v>
      </c>
      <c r="BD21" s="212">
        <f>SUMIF(第4批次治理工程!$C$6:$C$5555,已核定一覽表!$A21,第4批次治理工程!$AQ$6:$AQ$5555)</f>
        <v>440</v>
      </c>
      <c r="BE21" s="212">
        <f>SUMIF(第4批次治理工程!$C$6:$C$5555,已核定一覽表!$A21,第4批次治理工程!$AQ$6:$AQ$5555)+SUMIF(第4批次治理工程!$C$6:$C$5555,已核定一覽表!$A21,第4批次治理工程!$AT$6:$AT$5555)</f>
        <v>3905</v>
      </c>
      <c r="BF21" s="212">
        <f>SUMIF(第4批次治理工程!$C$6:$C$5555,已核定一覽表!$A21,第4批次治理工程!$AV$6:$AV$5555)</f>
        <v>0</v>
      </c>
      <c r="BG21" s="212">
        <f>SUMIF(第4批次治理工程!$C$6:$C$5555,已核定一覽表!$A21,第4批次治理工程!$AB$6:$AB$5555)</f>
        <v>370</v>
      </c>
      <c r="BH21" s="212">
        <f>SUMIF(第4批次治理工程!$C$6:$C$5555,已核定一覽表!$A21,第4批次治理工程!$AE$6:$AE$5555)</f>
        <v>2220</v>
      </c>
      <c r="BI21" s="212">
        <f>SUMIF(第4批次治理工程!$C$6:$C$5555,已核定一覽表!$A21,第4批次治理工程!$AG$6:$AG$5555)</f>
        <v>0</v>
      </c>
      <c r="BJ21" s="212">
        <f t="shared" si="16"/>
        <v>6935</v>
      </c>
      <c r="BK21" s="214">
        <f t="shared" ca="1" si="17"/>
        <v>221440</v>
      </c>
      <c r="BL21" s="508" t="e">
        <f>COUNTIF(#REF!,已核定一覽表!A21)</f>
        <v>#REF!</v>
      </c>
      <c r="BM21" s="506" t="e">
        <f>SUMIF(#REF!,已核定一覽表!A21,#REF!)</f>
        <v>#REF!</v>
      </c>
      <c r="BN21" s="212" t="e">
        <f>SUMIF(#REF!,已核定一覽表!A21,#REF!)</f>
        <v>#REF!</v>
      </c>
      <c r="BO21" s="831" t="e">
        <f t="shared" si="18"/>
        <v>#REF!</v>
      </c>
      <c r="BP21" s="163" t="e">
        <f>SUMIF(#REF!,已核定一覽表!$A21,#REF!)</f>
        <v>#REF!</v>
      </c>
      <c r="BQ21" s="166" t="e">
        <f>SUMIF(#REF!,已核定一覽表!$A21,#REF!)</f>
        <v>#REF!</v>
      </c>
      <c r="BR21" s="218" t="e">
        <f t="shared" si="0"/>
        <v>#REF!</v>
      </c>
      <c r="BS21" s="163">
        <f>SUMIF('108-109生態檢核'!$B$5:$B$21,已核定一覽表!$A21,'108-109生態檢核'!$F$5:$F$21)</f>
        <v>8200</v>
      </c>
      <c r="BT21" s="166">
        <f>SUMIF('108-109生態檢核'!$B$5:$B$21,已核定一覽表!$A21,'108-109生態檢核'!$G$5:$G$21)</f>
        <v>2313</v>
      </c>
      <c r="BU21" s="218">
        <f t="shared" si="19"/>
        <v>10513</v>
      </c>
      <c r="BV21" s="163"/>
      <c r="BW21" s="166"/>
      <c r="BX21" s="167"/>
      <c r="BY21" s="164"/>
      <c r="BZ21" s="166"/>
      <c r="CA21" s="167"/>
      <c r="CB21" s="164"/>
      <c r="CC21" s="166"/>
      <c r="CD21" s="167"/>
      <c r="CE21" s="164">
        <f>SUMIFS(第1批次規劃檢討!$J$2:$J$5555,第1批次規劃檢討!$C$2:$C$5555,已核定一覽表!$A21,第1批次規劃檢討!$A$2:$A$5555,$CE$2)</f>
        <v>2652</v>
      </c>
      <c r="CF21" s="166">
        <f>SUMIFS(第1批次規劃檢討!$K$2:$K$5555,第1批次規劃檢討!$C$2:$C$5555,已核定一覽表!$A21,第1批次規劃檢討!$A$2:$A$5555,$CE$2)+SUMIFS(第1批次規劃檢討!$L$2:$L$5555,第1批次規劃檢討!$C$2:$C$5555,已核定一覽表!$A21,第1批次規劃檢討!$A$2:$A$5555,$CE$2)</f>
        <v>2652</v>
      </c>
      <c r="CG21" s="166">
        <f t="shared" si="20"/>
        <v>5304</v>
      </c>
      <c r="CH21" s="166">
        <f>SUMIFS(第1批次規劃檢討!$M$2:$M$5555,第1批次規劃檢討!$C$2:$C$5555,已核定一覽表!$A21,第1批次規劃檢討!$A$2:$A$5555,$CE$2)</f>
        <v>748</v>
      </c>
      <c r="CI21" s="166">
        <f>SUMIFS(第1批次規劃檢討!$N$2:$N$5555,第1批次規劃檢討!$C$2:$C$5555,已核定一覽表!$A21,第1批次規劃檢討!$A$2:$A$5555,$CE$2)+SUMIFS(第1批次規劃檢討!$O$2:$O$5555,第1批次規劃檢討!$C$2:$C$5555,已核定一覽表!$A21,第1批次規劃檢討!$A$2:$A$5555,$CE$2)</f>
        <v>748</v>
      </c>
      <c r="CJ21" s="166">
        <f t="shared" si="21"/>
        <v>1496</v>
      </c>
      <c r="CK21" s="166">
        <f t="shared" si="22"/>
        <v>6800</v>
      </c>
      <c r="CL21" s="166">
        <f>SUMIFS(第1批次規劃檢討!$J$2:$J$5555,第1批次規劃檢討!$C$2:$C$5555,已核定一覽表!$A21,第1批次規劃檢討!$A$2:$A$5555,$CL$2)</f>
        <v>4731</v>
      </c>
      <c r="CM21" s="166">
        <f>SUMIFS(第1批次規劃檢討!$K$2:$K$5555,第1批次規劃檢討!$C$2:$C$5555,已核定一覽表!$A21,第1批次規劃檢討!$A$2:$A$5555,$CL$2)+SUMIFS(第1批次規劃檢討!$L$2:$L$5555,第1批次規劃檢討!$C$2:$C$5555,已核定一覽表!$A21,第1批次規劃檢討!$A$2:$A$5555,$CL$2)</f>
        <v>4731</v>
      </c>
      <c r="CN21" s="166">
        <f t="shared" si="23"/>
        <v>9462</v>
      </c>
      <c r="CO21" s="166">
        <f>SUMIFS(第1批次規劃檢討!$M$2:$M$5555,第1批次規劃檢討!$C$2:$C$5555,已核定一覽表!$A21,第1批次規劃檢討!$A$2:$A$5555,$CL$2)</f>
        <v>1334</v>
      </c>
      <c r="CP21" s="166">
        <f>SUMIFS(第1批次規劃檢討!$N$2:$N$5555,第1批次規劃檢討!$C$2:$C$5555,已核定一覽表!$A21,第1批次規劃檢討!$A$2:$A$5555,$CL$2)+SUMIFS(第1批次規劃檢討!$O$2:$O$5555,第1批次規劃檢討!$C$2:$C$5555,已核定一覽表!$A21,第1批次規劃檢討!$A$2:$A$5555,$CL$2)</f>
        <v>1334</v>
      </c>
      <c r="CQ21" s="166">
        <f t="shared" si="24"/>
        <v>2668</v>
      </c>
      <c r="CR21" s="166">
        <f t="shared" si="25"/>
        <v>12130</v>
      </c>
      <c r="CS21" s="166">
        <f>SUMIFS(第1批次規劃檢討!$J$2:$J$5555,第1批次規劃檢討!$C$2:$C$5555,已核定一覽表!$A21,第1批次規劃檢討!$A$2:$A$5555,$CS$2)</f>
        <v>0</v>
      </c>
      <c r="CT21" s="166">
        <f>SUMIFS(第1批次規劃檢討!$K$2:$K$5555,第1批次規劃檢討!$C$2:$C$5555,已核定一覽表!$A21,第1批次規劃檢討!$A$2:$A$5555,$CS$2)+SUMIFS(第1批次規劃檢討!$L$2:$L$5555,第1批次規劃檢討!$C$2:$C$5555,已核定一覽表!$A21,第1批次規劃檢討!$A$2:$A$5555,$CS$2)</f>
        <v>0</v>
      </c>
      <c r="CU21" s="166">
        <f t="shared" si="26"/>
        <v>0</v>
      </c>
      <c r="CV21" s="166">
        <f>SUMIFS(第1批次規劃檢討!$M$2:$M$5555,第1批次規劃檢討!$C$2:$C$5555,已核定一覽表!$A21,第1批次規劃檢討!$A$2:$A$5555,$CS$2)</f>
        <v>0</v>
      </c>
      <c r="CW21" s="166">
        <f>SUMIFS(第1批次規劃檢討!$N$2:$N$5555,第1批次規劃檢討!$C$2:$C$5555,已核定一覽表!$A21,第1批次規劃檢討!$A$2:$A$5555,$CS$2)+SUMIFS(第1批次規劃檢討!$O$2:$O$5555,第1批次規劃檢討!$C$2:$C$5555,已核定一覽表!$A21,第1批次規劃檢討!$A$2:$A$5555,$CS$2)</f>
        <v>0</v>
      </c>
      <c r="CX21" s="166">
        <f t="shared" si="27"/>
        <v>0</v>
      </c>
      <c r="CY21" s="166">
        <f t="shared" si="28"/>
        <v>0</v>
      </c>
      <c r="CZ21" s="166">
        <f>SUMIFS(第1批次規劃檢討!$J$2:$J$5555,第1批次規劃檢討!$C$2:$C$5555,已核定一覽表!$A21,第1批次規劃檢討!$A$2:$A$5555,$CZ$2)</f>
        <v>3549</v>
      </c>
      <c r="DA21" s="166">
        <f>SUMIFS(第1批次規劃檢討!$K$2:$K$5555,第1批次規劃檢討!$C$2:$C$5555,已核定一覽表!$A21,第1批次規劃檢討!$A$2:$A$5555,$CZ$2)+SUMIFS(第1批次規劃檢討!$L$2:$L$5555,第1批次規劃檢討!$C$2:$C$5555,已核定一覽表!$A21,第1批次規劃檢討!$A$2:$A$5555,$CZ$2)</f>
        <v>3549</v>
      </c>
      <c r="DB21" s="166">
        <f t="shared" si="29"/>
        <v>7098</v>
      </c>
      <c r="DC21" s="166">
        <f>SUMIFS(第1批次規劃檢討!$M$2:$M$5555,第1批次規劃檢討!$C$2:$C$5555,已核定一覽表!$A21,第1批次規劃檢討!$A$2:$A$5555,$CZ$2)</f>
        <v>1001</v>
      </c>
      <c r="DD21" s="166">
        <f>SUMIFS(第1批次規劃檢討!$N$2:$N$5555,第1批次規劃檢討!$C$2:$C$5555,已核定一覽表!$A21,第1批次規劃檢討!$A$2:$A$5555,$CZ$2)+SUMIFS(第1批次規劃檢討!$O$2:$O$5555,第1批次規劃檢討!$C$2:$C$5555,已核定一覽表!$A21,第1批次規劃檢討!$A$2:$A$5555,$CZ$2)</f>
        <v>1001</v>
      </c>
      <c r="DE21" s="166">
        <f t="shared" si="30"/>
        <v>2002</v>
      </c>
      <c r="DF21" s="167">
        <f t="shared" si="31"/>
        <v>9100</v>
      </c>
      <c r="DG21" s="216">
        <f t="shared" si="32"/>
        <v>21864</v>
      </c>
      <c r="DH21" s="215">
        <f t="shared" si="33"/>
        <v>6166</v>
      </c>
      <c r="DI21" s="509">
        <f t="shared" si="34"/>
        <v>28030</v>
      </c>
      <c r="DJ21" s="511">
        <f t="shared" ca="1" si="35"/>
        <v>266029</v>
      </c>
      <c r="DK21" s="511">
        <f t="shared" ca="1" si="36"/>
        <v>208765</v>
      </c>
      <c r="DL21" s="514">
        <f t="shared" ca="1" si="37"/>
        <v>0</v>
      </c>
      <c r="DM21" s="511" t="e">
        <f t="shared" ca="1" si="40"/>
        <v>#REF!</v>
      </c>
      <c r="DN21" s="511" t="e">
        <f t="shared" ca="1" si="38"/>
        <v>#REF!</v>
      </c>
      <c r="DO21" s="514">
        <f t="shared" ca="1" si="39"/>
        <v>0</v>
      </c>
    </row>
    <row r="22" spans="1:119" ht="20.25">
      <c r="A22" s="660" t="s">
        <v>1052</v>
      </c>
      <c r="B22" s="664">
        <f>COUNTIFS(第3批次治理工程!$C$6:$C$9999,已核定一覽表!A22,第3批次治理工程!$K$6:$K$9999,"&gt;0")</f>
        <v>0</v>
      </c>
      <c r="C22" s="665">
        <f t="shared" ca="1" si="1"/>
        <v>0</v>
      </c>
      <c r="D22" s="665">
        <f>SUMIF(第3批次治理工程!$C$6:$C$5555,已核定一覽表!$A22,第3批次治理工程!$CF$6:$CF$5555)</f>
        <v>0</v>
      </c>
      <c r="E22" s="666">
        <f>SUMIF(第3批次治理工程!$C$6:$C$5553,已核定一覽表!$A22,第3批次治理工程!$CG$6:$CG$5553)</f>
        <v>0</v>
      </c>
      <c r="F22" s="658">
        <f t="shared" si="2"/>
        <v>18</v>
      </c>
      <c r="G22" s="219">
        <f t="shared" ca="1" si="3"/>
        <v>410783</v>
      </c>
      <c r="H22" s="219">
        <f t="shared" ca="1" si="4"/>
        <v>276283</v>
      </c>
      <c r="I22" s="219">
        <f t="shared" si="5"/>
        <v>134500</v>
      </c>
      <c r="J22" s="219">
        <f>SUMIF(第1批次治理工程!$C$6:$C$5545,已核定一覽表!$A22,第1批次治理工程!$CF$6:$CF$5545)+SUMIF(第2批次治理工程!$C$6:$C$5550,已核定一覽表!$A22,第2批次治理工程!$CF$6:$CF$5550)+SUMIF(第4批次治理工程!$C$6:$C$5555,已核定一覽表!$A22,第4批次治理工程!$CF$6:$CF$5555)</f>
        <v>15661</v>
      </c>
      <c r="K22" s="656">
        <f>SUMIF(第1批次治理工程!$C$6:$C$5545,已核定一覽表!$A22,第1批次治理工程!$CG$6:$CG$5545)+SUMIF(第2批次治理工程!$C$6:$C$5550,已核定一覽表!$A22,第2批次治理工程!$CG$6:$CG$5550)+SUMIF(第4批次治理工程!$C$6:$C$5555,已核定一覽表!$A22,第4批次治理工程!$CG$6:$CG$5555)</f>
        <v>581</v>
      </c>
      <c r="L22" s="209">
        <f>COUNTIF(第1批次治理工程!$C$6:$C$9989,已核定一覽表!A22)</f>
        <v>13</v>
      </c>
      <c r="M22" s="166">
        <f>SUMIF(第1批次治理工程!$C$6:$C$5545,已核定一覽表!$A22,第1批次治理工程!$M$6:$M$5545)+SUMIF(第1批次治理工程!$C$6:$C$5545,已核定一覽表!$A22,第1批次治理工程!$AJ$6:$AJ$5545)</f>
        <v>30862</v>
      </c>
      <c r="N22" s="166">
        <f>SUMIF(第1批次治理工程!$C$6:$C$5545,已核定一覽表!$A22,第1批次治理工程!$O$6:$O$5545)+SUMIF(第1批次治理工程!$C$6:$C$5545,已核定一覽表!$A22,第1批次治理工程!$AL$6:$AL$5545)</f>
        <v>0</v>
      </c>
      <c r="O22" s="513">
        <f>SUMIF(第1批次治理工程!$C$6:$C$5545,已核定一覽表!$A22,第1批次治理工程!$U$6:$U$5545)</f>
        <v>1871</v>
      </c>
      <c r="P22" s="513">
        <f>SUMIF(第1批次治理工程!$C$6:$C$5545,已核定一覽表!$A22,第1批次治理工程!$W$6:$W$5545)</f>
        <v>0</v>
      </c>
      <c r="Q22" s="166">
        <f t="shared" si="6"/>
        <v>32733</v>
      </c>
      <c r="R22" s="166">
        <f>SUMIF(第1批次治理工程!$C$6:$C$5545,已核定一覽表!$A22,第1批次治理工程!$AQ$6:$AQ$5545)</f>
        <v>0</v>
      </c>
      <c r="S22" s="166">
        <f>SUMIF(第1批次治理工程!$C$6:$C$5545,已核定一覽表!$A22,第1批次治理工程!$AS$6:$AS$5545)</f>
        <v>11800</v>
      </c>
      <c r="T22" s="513">
        <f>SUMIF(第1批次治理工程!$C$6:$C$5545,已核定一覽表!$A22,第1批次治理工程!$AB$6:$AB$5545)</f>
        <v>5640</v>
      </c>
      <c r="U22" s="513">
        <f>SUMIF(第1批次治理工程!$C$6:$C$5545,已核定一覽表!$A22,第1批次治理工程!$AD$6:$AD$5545)</f>
        <v>87060</v>
      </c>
      <c r="V22" s="166">
        <f t="shared" si="7"/>
        <v>104500</v>
      </c>
      <c r="W22" s="214">
        <f t="shared" si="8"/>
        <v>137233</v>
      </c>
      <c r="X22" s="208">
        <f>COUNTIF(第2批次治理工程!$C$6:$C$9994,已核定一覽表!A22)</f>
        <v>1</v>
      </c>
      <c r="Y22" s="163">
        <f>SUMIF(第2批次治理工程!$C$6:$C$5550,已核定一覽表!$A22,第2批次治理工程!$M$6:$M$5550)+SUMIF(第2批次治理工程!$C$6:$C$5550,已核定一覽表!$A22,第2批次治理工程!$AJ$6:$AJ$5550)</f>
        <v>0</v>
      </c>
      <c r="Z22" s="166">
        <f>SUMIF(第2批次治理工程!$C$6:$C$5550,已核定一覽表!$A22,第2批次治理工程!$O$6:$O$5550)+SUMIF(第2批次治理工程!$C$6:$C$5550,已核定一覽表!$A22,第2批次治理工程!$AL$6:$AL$5550)</f>
        <v>0</v>
      </c>
      <c r="AA22" s="166">
        <f>SUMIF(第2批次治理工程!$C$6:$C$5550,已核定一覽表!$A22,第2批次治理工程!$U$6:$U$5550)</f>
        <v>0</v>
      </c>
      <c r="AB22" s="166">
        <f>SUMIF(第2批次治理工程!$C$6:$C$5550,已核定一覽表!$A22,第2批次治理工程!$W$6:$W$5550)</f>
        <v>0</v>
      </c>
      <c r="AC22" s="166">
        <f t="shared" si="9"/>
        <v>0</v>
      </c>
      <c r="AD22" s="166">
        <f>SUMIF(第2批次治理工程!$C$6:$C$5550,已核定一覽表!$A22,第2批次治理工程!$AQ$6:$AQ$5550)</f>
        <v>0</v>
      </c>
      <c r="AE22" s="166">
        <f>SUMIF(第2批次治理工程!$C$6:$C$5550,已核定一覽表!$A22,第2批次治理工程!$AS$6:$AS$5550)</f>
        <v>0</v>
      </c>
      <c r="AF22" s="166">
        <f>SUMIF(第2批次治理工程!$C$6:$C$5550,已核定一覽表!$A22,第2批次治理工程!$AB$6:$AB$5550)</f>
        <v>0</v>
      </c>
      <c r="AG22" s="166">
        <f>SUMIF(第2批次治理工程!$C$6:$C$5550,已核定一覽表!$A22,第2批次治理工程!$AD$6:$AD$5550)</f>
        <v>0</v>
      </c>
      <c r="AH22" s="166">
        <f t="shared" si="10"/>
        <v>0</v>
      </c>
      <c r="AI22" s="214">
        <f t="shared" si="11"/>
        <v>0</v>
      </c>
      <c r="AJ22" s="508">
        <f>COUNTIF(第3批次治理工程!$C$6:$C$9999,已核定一覽表!A22)</f>
        <v>0</v>
      </c>
      <c r="AK22" s="212">
        <f ca="1">SUMIF(第3批次治理工程!$C$6:$C$5555,已核定一覽表!$A22,第3批次治理工程!$N$6:$N$5554)+SUMIF(第3批次治理工程!$C$6:$C$5555,已核定一覽表!$A22,第3批次治理工程!$Q$6:$Q$5554)</f>
        <v>0</v>
      </c>
      <c r="AL22" s="212">
        <f ca="1">SUMIF(第3批次治理工程!$C$6:$C$5555,已核定一覽表!$A22,第3批次治理工程!$R$6:$R$5554)+SUMIF(第3批次治理工程!$C$6:$C$5555,已核定一覽表!$A22,第3批次治理工程!$AO$6:$AO$5555)</f>
        <v>0</v>
      </c>
      <c r="AM22" s="212">
        <f>SUMIF(第3批次治理工程!$C$6:$C$5555,已核定一覽表!$A22,第3批次治理工程!$V$6:$V$5555)+SUMIF(第3批次治理工程!$C$6:$C$5555,已核定一覽表!$A22,第3批次治理工程!$Y$6:$Y$5555)</f>
        <v>0</v>
      </c>
      <c r="AN22" s="212">
        <f>SUMIF(第3批次治理工程!$C$6:$C$5555,已核定一覽表!$A22,第3批次治理工程!$Z$6:$Z$5555)</f>
        <v>0</v>
      </c>
      <c r="AO22" s="212">
        <f t="shared" ca="1" si="12"/>
        <v>0</v>
      </c>
      <c r="AP22" s="212">
        <f>SUMIF(第3批次治理工程!$C$6:$C$5555,已核定一覽表!$A22,第3批次治理工程!$AR$6:$AR$5555)+SUMIF(第3批次治理工程!$C$6:$C$5555,已核定一覽表!$A22,第3批次治理工程!$AU$6:$AU$5555)</f>
        <v>0</v>
      </c>
      <c r="AQ22" s="212">
        <f>SUMIF(第3批次治理工程!$C$6:$C$5555,已核定一覽表!$A22,第3批次治理工程!$AV$6:$AV$5555)</f>
        <v>0</v>
      </c>
      <c r="AR22" s="212">
        <f>SUMIF(第3批次治理工程!$C$6:$C$5555,已核定一覽表!$A22,第3批次治理工程!$AC$6:$AC$5555)+SUMIF(第3批次治理工程!$C$6:$C$5555,已核定一覽表!$A22,第3批次治理工程!$AF$6:$AF$5555)</f>
        <v>0</v>
      </c>
      <c r="AS22" s="212">
        <f>SUMIF(第3批次治理工程!$C$6:$C$5555,已核定一覽表!$A22,第3批次治理工程!$AG$6:$AG$5555)</f>
        <v>0</v>
      </c>
      <c r="AT22" s="212">
        <f t="shared" si="13"/>
        <v>0</v>
      </c>
      <c r="AU22" s="214">
        <f t="shared" ca="1" si="14"/>
        <v>0</v>
      </c>
      <c r="AV22" s="508">
        <f>COUNTIF(第4批次治理工程!$C$6:$C$9999,已核定一覽表!A22)</f>
        <v>4</v>
      </c>
      <c r="AW22" s="506">
        <f ca="1">SUMIF(第4批次治理工程!$C$6:$C$5555,已核定一覽表!$A22,第4批次治理工程!$M$6:$M$5554)+SUMIF(第4批次治理工程!$C$6:$C$5555,已核定一覽表!$A22,第4批次治理工程!$AJ$6:$AJ$5555)</f>
        <v>0</v>
      </c>
      <c r="AX22" s="212">
        <f ca="1">SUMIF(第4批次治理工程!$C$6:$C$5555,已核定一覽表!$A22,第4批次治理工程!$P$6:$P$5554)+SUMIF(第4批次治理工程!$C$6:$C$5555,已核定一覽表!$A22,第4批次治理工程!$AM$6:$AM$5555)</f>
        <v>178450</v>
      </c>
      <c r="AY22" s="212">
        <f ca="1">SUMIF(第4批次治理工程!$C$6:$C$5555,已核定一覽表!$A22,第4批次治理工程!$R$6:$R$5554)+SUMIF(第4批次治理工程!$C$6:$C$5555,已核定一覽表!$A22,第4批次治理工程!$AO$6:$AO$5555)</f>
        <v>0</v>
      </c>
      <c r="AZ22" s="212">
        <f>SUMIF(第4批次治理工程!$C$6:$C$5555,已核定一覽表!$A22,第4批次治理工程!$U$6:$U$5555)</f>
        <v>0</v>
      </c>
      <c r="BA22" s="212">
        <f>SUMIF(第4批次治理工程!$C$6:$C$5555,已核定一覽表!$A22,第4批次治理工程!$X$6:$X$5555)</f>
        <v>65100</v>
      </c>
      <c r="BB22" s="212">
        <f>SUMIF(第4批次治理工程!$C$6:$C$5555,已核定一覽表!$A22,第4批次治理工程!$Z$6:$Z$5555)</f>
        <v>0</v>
      </c>
      <c r="BC22" s="212">
        <f t="shared" ca="1" si="15"/>
        <v>243550</v>
      </c>
      <c r="BD22" s="212">
        <f>SUMIF(第4批次治理工程!$C$6:$C$5555,已核定一覽表!$A22,第4批次治理工程!$AQ$6:$AQ$5555)</f>
        <v>0</v>
      </c>
      <c r="BE22" s="212">
        <f>SUMIF(第4批次治理工程!$C$6:$C$5555,已核定一覽表!$A22,第4批次治理工程!$AQ$6:$AQ$5555)+SUMIF(第4批次治理工程!$C$6:$C$5555,已核定一覽表!$A22,第4批次治理工程!$AT$6:$AT$5555)</f>
        <v>100</v>
      </c>
      <c r="BF22" s="212">
        <f>SUMIF(第4批次治理工程!$C$6:$C$5555,已核定一覽表!$A22,第4批次治理工程!$AV$6:$AV$5555)</f>
        <v>2000</v>
      </c>
      <c r="BG22" s="212">
        <f>SUMIF(第4批次治理工程!$C$6:$C$5555,已核定一覽表!$A22,第4批次治理工程!$AB$6:$AB$5555)</f>
        <v>1395</v>
      </c>
      <c r="BH22" s="212">
        <f>SUMIF(第4批次治理工程!$C$6:$C$5555,已核定一覽表!$A22,第4批次治理工程!$AE$6:$AE$5555)</f>
        <v>26505</v>
      </c>
      <c r="BI22" s="212">
        <f>SUMIF(第4批次治理工程!$C$6:$C$5555,已核定一覽表!$A22,第4批次治理工程!$AG$6:$AG$5555)</f>
        <v>0</v>
      </c>
      <c r="BJ22" s="212">
        <f t="shared" si="16"/>
        <v>30000</v>
      </c>
      <c r="BK22" s="214">
        <f t="shared" ca="1" si="17"/>
        <v>273550</v>
      </c>
      <c r="BL22" s="508" t="e">
        <f>COUNTIF(#REF!,已核定一覽表!A22)</f>
        <v>#REF!</v>
      </c>
      <c r="BM22" s="506" t="e">
        <f>SUMIF(#REF!,已核定一覽表!A22,#REF!)</f>
        <v>#REF!</v>
      </c>
      <c r="BN22" s="212" t="e">
        <f>SUMIF(#REF!,已核定一覽表!A22,#REF!)</f>
        <v>#REF!</v>
      </c>
      <c r="BO22" s="831" t="e">
        <f t="shared" si="18"/>
        <v>#REF!</v>
      </c>
      <c r="BP22" s="163" t="e">
        <f>SUMIF(#REF!,已核定一覽表!$A22,#REF!)</f>
        <v>#REF!</v>
      </c>
      <c r="BQ22" s="166" t="e">
        <f>SUMIF(#REF!,已核定一覽表!$A22,#REF!)</f>
        <v>#REF!</v>
      </c>
      <c r="BR22" s="218" t="e">
        <f t="shared" si="0"/>
        <v>#REF!</v>
      </c>
      <c r="BS22" s="163">
        <f>SUMIF('108-109生態檢核'!$B$5:$B$21,已核定一覽表!$A22,'108-109生態檢核'!$F$5:$F$21)</f>
        <v>8100</v>
      </c>
      <c r="BT22" s="166">
        <f>SUMIF('108-109生態檢核'!$B$5:$B$21,已核定一覽表!$A22,'108-109生態檢核'!$G$5:$G$21)</f>
        <v>900</v>
      </c>
      <c r="BU22" s="218">
        <f t="shared" si="19"/>
        <v>9000</v>
      </c>
      <c r="BV22" s="163"/>
      <c r="BW22" s="166"/>
      <c r="BX22" s="167"/>
      <c r="BY22" s="164"/>
      <c r="BZ22" s="166"/>
      <c r="CA22" s="167"/>
      <c r="CB22" s="164"/>
      <c r="CC22" s="166"/>
      <c r="CD22" s="167"/>
      <c r="CE22" s="164">
        <f>SUMIFS(第1批次規劃檢討!$J$2:$J$5555,第1批次規劃檢討!$C$2:$C$5555,已核定一覽表!$A22,第1批次規劃檢討!$A$2:$A$5555,$CE$2)</f>
        <v>2682</v>
      </c>
      <c r="CF22" s="166">
        <f>SUMIFS(第1批次規劃檢討!$K$2:$K$5555,第1批次規劃檢討!$C$2:$C$5555,已核定一覽表!$A22,第1批次規劃檢討!$A$2:$A$5555,$CE$2)+SUMIFS(第1批次規劃檢討!$L$2:$L$5555,第1批次規劃檢討!$C$2:$C$5555,已核定一覽表!$A22,第1批次規劃檢討!$A$2:$A$5555,$CE$2)</f>
        <v>2268</v>
      </c>
      <c r="CG22" s="166">
        <f t="shared" si="20"/>
        <v>4950</v>
      </c>
      <c r="CH22" s="166">
        <f>SUMIFS(第1批次規劃檢討!$M$2:$M$5555,第1批次規劃檢討!$C$2:$C$5555,已核定一覽表!$A22,第1批次規劃檢討!$A$2:$A$5555,$CE$2)</f>
        <v>298</v>
      </c>
      <c r="CI22" s="166">
        <f>SUMIFS(第1批次規劃檢討!$N$2:$N$5555,第1批次規劃檢討!$C$2:$C$5555,已核定一覽表!$A22,第1批次規劃檢討!$A$2:$A$5555,$CE$2)+SUMIFS(第1批次規劃檢討!$O$2:$O$5555,第1批次規劃檢討!$C$2:$C$5555,已核定一覽表!$A22,第1批次規劃檢討!$A$2:$A$5555,$CE$2)</f>
        <v>252</v>
      </c>
      <c r="CJ22" s="166">
        <f t="shared" si="21"/>
        <v>550</v>
      </c>
      <c r="CK22" s="166">
        <f t="shared" si="22"/>
        <v>5500</v>
      </c>
      <c r="CL22" s="166">
        <f>SUMIFS(第1批次規劃檢討!$J$2:$J$5555,第1批次規劃檢討!$C$2:$C$5555,已核定一覽表!$A22,第1批次規劃檢討!$A$2:$A$5555,$CL$2)</f>
        <v>9276</v>
      </c>
      <c r="CM22" s="166">
        <f>SUMIFS(第1批次規劃檢討!$K$2:$K$5555,第1批次規劃檢討!$C$2:$C$5555,已核定一覽表!$A22,第1批次規劃檢討!$A$2:$A$5555,$CL$2)+SUMIFS(第1批次規劃檢討!$L$2:$L$5555,第1批次規劃檢討!$C$2:$C$5555,已核定一覽表!$A22,第1批次規劃檢討!$A$2:$A$5555,$CL$2)</f>
        <v>1031</v>
      </c>
      <c r="CN22" s="166">
        <f t="shared" si="23"/>
        <v>10307</v>
      </c>
      <c r="CO22" s="166">
        <f>SUMIFS(第1批次規劃檢討!$M$2:$M$5555,第1批次規劃檢討!$C$2:$C$5555,已核定一覽表!$A22,第1批次規劃檢討!$A$2:$A$5555,$CL$2)</f>
        <v>1031</v>
      </c>
      <c r="CP22" s="166">
        <f>SUMIFS(第1批次規劃檢討!$N$2:$N$5555,第1批次規劃檢討!$C$2:$C$5555,已核定一覽表!$A22,第1批次規劃檢討!$A$2:$A$5555,$CL$2)+SUMIFS(第1批次規劃檢討!$O$2:$O$5555,第1批次規劃檢討!$C$2:$C$5555,已核定一覽表!$A22,第1批次規劃檢討!$A$2:$A$5555,$CL$2)</f>
        <v>114</v>
      </c>
      <c r="CQ22" s="166">
        <f t="shared" si="24"/>
        <v>1145</v>
      </c>
      <c r="CR22" s="166">
        <f t="shared" si="25"/>
        <v>11452</v>
      </c>
      <c r="CS22" s="166">
        <f>SUMIFS(第1批次規劃檢討!$J$2:$J$5555,第1批次規劃檢討!$C$2:$C$5555,已核定一覽表!$A22,第1批次規劃檢討!$A$2:$A$5555,$CS$2)</f>
        <v>0</v>
      </c>
      <c r="CT22" s="166">
        <f>SUMIFS(第1批次規劃檢討!$K$2:$K$5555,第1批次規劃檢討!$C$2:$C$5555,已核定一覽表!$A22,第1批次規劃檢討!$A$2:$A$5555,$CS$2)+SUMIFS(第1批次規劃檢討!$L$2:$L$5555,第1批次規劃檢討!$C$2:$C$5555,已核定一覽表!$A22,第1批次規劃檢討!$A$2:$A$5555,$CS$2)</f>
        <v>0</v>
      </c>
      <c r="CU22" s="166">
        <f t="shared" si="26"/>
        <v>0</v>
      </c>
      <c r="CV22" s="166">
        <f>SUMIFS(第1批次規劃檢討!$M$2:$M$5555,第1批次規劃檢討!$C$2:$C$5555,已核定一覽表!$A22,第1批次規劃檢討!$A$2:$A$5555,$CS$2)</f>
        <v>0</v>
      </c>
      <c r="CW22" s="166">
        <f>SUMIFS(第1批次規劃檢討!$N$2:$N$5555,第1批次規劃檢討!$C$2:$C$5555,已核定一覽表!$A22,第1批次規劃檢討!$A$2:$A$5555,$CS$2)+SUMIFS(第1批次規劃檢討!$O$2:$O$5555,第1批次規劃檢討!$C$2:$C$5555,已核定一覽表!$A22,第1批次規劃檢討!$A$2:$A$5555,$CS$2)</f>
        <v>0</v>
      </c>
      <c r="CX22" s="166">
        <f t="shared" si="27"/>
        <v>0</v>
      </c>
      <c r="CY22" s="166">
        <f t="shared" si="28"/>
        <v>0</v>
      </c>
      <c r="CZ22" s="166">
        <f>SUMIFS(第1批次規劃檢討!$J$2:$J$5555,第1批次規劃檢討!$C$2:$C$5555,已核定一覽表!$A22,第1批次規劃檢討!$A$2:$A$5555,$CZ$2)</f>
        <v>7200</v>
      </c>
      <c r="DA22" s="166">
        <f>SUMIFS(第1批次規劃檢討!$K$2:$K$5555,第1批次規劃檢討!$C$2:$C$5555,已核定一覽表!$A22,第1批次規劃檢討!$A$2:$A$5555,$CZ$2)+SUMIFS(第1批次規劃檢討!$L$2:$L$5555,第1批次規劃檢討!$C$2:$C$5555,已核定一覽表!$A22,第1批次規劃檢討!$A$2:$A$5555,$CZ$2)</f>
        <v>5850</v>
      </c>
      <c r="DB22" s="166">
        <f t="shared" si="29"/>
        <v>13050</v>
      </c>
      <c r="DC22" s="166">
        <f>SUMIFS(第1批次規劃檢討!$M$2:$M$5555,第1批次規劃檢討!$C$2:$C$5555,已核定一覽表!$A22,第1批次規劃檢討!$A$2:$A$5555,$CZ$2)</f>
        <v>800</v>
      </c>
      <c r="DD22" s="166">
        <f>SUMIFS(第1批次規劃檢討!$N$2:$N$5555,第1批次規劃檢討!$C$2:$C$5555,已核定一覽表!$A22,第1批次規劃檢討!$A$2:$A$5555,$CZ$2)+SUMIFS(第1批次規劃檢討!$O$2:$O$5555,第1批次規劃檢討!$C$2:$C$5555,已核定一覽表!$A22,第1批次規劃檢討!$A$2:$A$5555,$CZ$2)</f>
        <v>650</v>
      </c>
      <c r="DE22" s="166">
        <f t="shared" si="30"/>
        <v>1450</v>
      </c>
      <c r="DF22" s="167">
        <f t="shared" si="31"/>
        <v>14500</v>
      </c>
      <c r="DG22" s="216">
        <f t="shared" si="32"/>
        <v>28307</v>
      </c>
      <c r="DH22" s="215">
        <f t="shared" si="33"/>
        <v>3145</v>
      </c>
      <c r="DI22" s="509">
        <f t="shared" si="34"/>
        <v>31452</v>
      </c>
      <c r="DJ22" s="511">
        <f t="shared" ca="1" si="35"/>
        <v>32733</v>
      </c>
      <c r="DK22" s="511">
        <f t="shared" ca="1" si="36"/>
        <v>243550</v>
      </c>
      <c r="DL22" s="514">
        <f t="shared" ca="1" si="37"/>
        <v>0</v>
      </c>
      <c r="DM22" s="511" t="e">
        <f t="shared" ca="1" si="40"/>
        <v>#REF!</v>
      </c>
      <c r="DN22" s="511" t="e">
        <f t="shared" ca="1" si="38"/>
        <v>#REF!</v>
      </c>
      <c r="DO22" s="514">
        <f t="shared" ca="1" si="39"/>
        <v>0</v>
      </c>
    </row>
    <row r="23" spans="1:119" ht="20.25">
      <c r="A23" s="660" t="s">
        <v>100</v>
      </c>
      <c r="B23" s="664">
        <f>COUNTIFS(第3批次治理工程!$C$6:$C$9999,已核定一覽表!A23,第3批次治理工程!$K$6:$K$9999,"&gt;0")</f>
        <v>0</v>
      </c>
      <c r="C23" s="665">
        <f t="shared" ca="1" si="1"/>
        <v>0</v>
      </c>
      <c r="D23" s="665">
        <f>SUMIF(第3批次治理工程!$C$6:$C$5555,已核定一覽表!$A23,第3批次治理工程!$CF$6:$CF$5555)</f>
        <v>0</v>
      </c>
      <c r="E23" s="666">
        <f>SUMIF(第3批次治理工程!$C$6:$C$5553,已核定一覽表!$A23,第3批次治理工程!$CG$6:$CG$5553)</f>
        <v>0</v>
      </c>
      <c r="F23" s="658">
        <f t="shared" si="2"/>
        <v>1</v>
      </c>
      <c r="G23" s="219">
        <f t="shared" ca="1" si="3"/>
        <v>5699</v>
      </c>
      <c r="H23" s="219">
        <f t="shared" ca="1" si="4"/>
        <v>1591</v>
      </c>
      <c r="I23" s="219">
        <f t="shared" si="5"/>
        <v>4108</v>
      </c>
      <c r="J23" s="219">
        <f>SUMIF(第1批次治理工程!$C$6:$C$5545,已核定一覽表!$A23,第1批次治理工程!$CF$6:$CF$5545)+SUMIF(第2批次治理工程!$C$6:$C$5550,已核定一覽表!$A23,第2批次治理工程!$CF$6:$CF$5550)+SUMIF(第4批次治理工程!$C$6:$C$5555,已核定一覽表!$A23,第4批次治理工程!$CF$6:$CF$5555)</f>
        <v>400</v>
      </c>
      <c r="K23" s="656">
        <f>SUMIF(第1批次治理工程!$C$6:$C$5545,已核定一覽表!$A23,第1批次治理工程!$CG$6:$CG$5545)+SUMIF(第2批次治理工程!$C$6:$C$5550,已核定一覽表!$A23,第2批次治理工程!$CG$6:$CG$5550)+SUMIF(第4批次治理工程!$C$6:$C$5555,已核定一覽表!$A23,第4批次治理工程!$CG$6:$CG$5555)</f>
        <v>20</v>
      </c>
      <c r="L23" s="209">
        <f>COUNTIF(第1批次治理工程!$C$6:$C$9989,已核定一覽表!A23)</f>
        <v>1</v>
      </c>
      <c r="M23" s="166">
        <f>SUMIF(第1批次治理工程!$C$6:$C$5545,已核定一覽表!$A23,第1批次治理工程!$M$6:$M$5545)+SUMIF(第1批次治理工程!$C$6:$C$5545,已核定一覽表!$A23,第1批次治理工程!$AJ$6:$AJ$5545)</f>
        <v>1000</v>
      </c>
      <c r="N23" s="166">
        <f>SUMIF(第1批次治理工程!$C$6:$C$5545,已核定一覽表!$A23,第1批次治理工程!$O$6:$O$5545)+SUMIF(第1批次治理工程!$C$6:$C$5545,已核定一覽表!$A23,第1批次治理工程!$AL$6:$AL$5545)</f>
        <v>0</v>
      </c>
      <c r="O23" s="513">
        <f>SUMIF(第1批次治理工程!$C$6:$C$5545,已核定一覽表!$A23,第1批次治理工程!$U$6:$U$5545)</f>
        <v>591</v>
      </c>
      <c r="P23" s="513">
        <f>SUMIF(第1批次治理工程!$C$6:$C$5545,已核定一覽表!$A23,第1批次治理工程!$W$6:$W$5545)</f>
        <v>0</v>
      </c>
      <c r="Q23" s="166">
        <f t="shared" si="6"/>
        <v>1591</v>
      </c>
      <c r="R23" s="166">
        <f>SUMIF(第1批次治理工程!$C$6:$C$5545,已核定一覽表!$A23,第1批次治理工程!$AQ$6:$AQ$5545)</f>
        <v>0</v>
      </c>
      <c r="S23" s="166">
        <f>SUMIF(第1批次治理工程!$C$6:$C$5545,已核定一覽表!$A23,第1批次治理工程!$AS$6:$AS$5545)</f>
        <v>0</v>
      </c>
      <c r="T23" s="513">
        <f>SUMIF(第1批次治理工程!$C$6:$C$5545,已核定一覽表!$A23,第1批次治理工程!$AB$6:$AB$5545)</f>
        <v>300</v>
      </c>
      <c r="U23" s="513">
        <f>SUMIF(第1批次治理工程!$C$6:$C$5545,已核定一覽表!$A23,第1批次治理工程!$AD$6:$AD$5545)</f>
        <v>3808</v>
      </c>
      <c r="V23" s="166">
        <f t="shared" si="7"/>
        <v>4108</v>
      </c>
      <c r="W23" s="214">
        <f t="shared" si="8"/>
        <v>5699</v>
      </c>
      <c r="X23" s="208">
        <f>COUNTIF(第2批次治理工程!$C$6:$C$9994,已核定一覽表!A23)</f>
        <v>0</v>
      </c>
      <c r="Y23" s="163">
        <f>SUMIF(第2批次治理工程!$C$6:$C$5550,已核定一覽表!$A23,第2批次治理工程!$M$6:$M$5550)+SUMIF(第2批次治理工程!$C$6:$C$5550,已核定一覽表!$A23,第2批次治理工程!$AJ$6:$AJ$5550)</f>
        <v>0</v>
      </c>
      <c r="Z23" s="166">
        <f>SUMIF(第2批次治理工程!$C$6:$C$5550,已核定一覽表!$A23,第2批次治理工程!$O$6:$O$5550)+SUMIF(第2批次治理工程!$C$6:$C$5550,已核定一覽表!$A23,第2批次治理工程!$AL$6:$AL$5550)</f>
        <v>0</v>
      </c>
      <c r="AA23" s="166">
        <f>SUMIF(第2批次治理工程!$C$6:$C$5550,已核定一覽表!$A23,第2批次治理工程!$U$6:$U$5550)</f>
        <v>0</v>
      </c>
      <c r="AB23" s="166">
        <f>SUMIF(第2批次治理工程!$C$6:$C$5550,已核定一覽表!$A23,第2批次治理工程!$W$6:$W$5550)</f>
        <v>0</v>
      </c>
      <c r="AC23" s="166">
        <f t="shared" si="9"/>
        <v>0</v>
      </c>
      <c r="AD23" s="166">
        <f>SUMIF(第2批次治理工程!$C$6:$C$5550,已核定一覽表!$A23,第2批次治理工程!$AQ$6:$AQ$5550)</f>
        <v>0</v>
      </c>
      <c r="AE23" s="166">
        <f>SUMIF(第2批次治理工程!$C$6:$C$5550,已核定一覽表!$A23,第2批次治理工程!$AS$6:$AS$5550)</f>
        <v>0</v>
      </c>
      <c r="AF23" s="166">
        <f>SUMIF(第2批次治理工程!$C$6:$C$5550,已核定一覽表!$A23,第2批次治理工程!$AB$6:$AB$5550)</f>
        <v>0</v>
      </c>
      <c r="AG23" s="166">
        <f>SUMIF(第2批次治理工程!$C$6:$C$5550,已核定一覽表!$A23,第2批次治理工程!$AD$6:$AD$5550)</f>
        <v>0</v>
      </c>
      <c r="AH23" s="166">
        <f t="shared" si="10"/>
        <v>0</v>
      </c>
      <c r="AI23" s="214">
        <f t="shared" si="11"/>
        <v>0</v>
      </c>
      <c r="AJ23" s="508">
        <f>COUNTIF(第3批次治理工程!$C$6:$C$9999,已核定一覽表!A23)</f>
        <v>0</v>
      </c>
      <c r="AK23" s="212">
        <f ca="1">SUMIF(第3批次治理工程!$C$6:$C$5555,已核定一覽表!$A23,第3批次治理工程!$N$6:$N$5554)+SUMIF(第3批次治理工程!$C$6:$C$5555,已核定一覽表!$A23,第3批次治理工程!$Q$6:$Q$5554)</f>
        <v>0</v>
      </c>
      <c r="AL23" s="212">
        <f ca="1">SUMIF(第3批次治理工程!$C$6:$C$5555,已核定一覽表!$A23,第3批次治理工程!$R$6:$R$5554)+SUMIF(第3批次治理工程!$C$6:$C$5555,已核定一覽表!$A23,第3批次治理工程!$AO$6:$AO$5555)</f>
        <v>0</v>
      </c>
      <c r="AM23" s="212">
        <f>SUMIF(第3批次治理工程!$C$6:$C$5555,已核定一覽表!$A23,第3批次治理工程!$V$6:$V$5555)+SUMIF(第3批次治理工程!$C$6:$C$5555,已核定一覽表!$A23,第3批次治理工程!$Y$6:$Y$5555)</f>
        <v>0</v>
      </c>
      <c r="AN23" s="212">
        <f>SUMIF(第3批次治理工程!$C$6:$C$5555,已核定一覽表!$A23,第3批次治理工程!$Z$6:$Z$5555)</f>
        <v>0</v>
      </c>
      <c r="AO23" s="212">
        <f t="shared" ca="1" si="12"/>
        <v>0</v>
      </c>
      <c r="AP23" s="212">
        <f>SUMIF(第3批次治理工程!$C$6:$C$5555,已核定一覽表!$A23,第3批次治理工程!$AR$6:$AR$5555)+SUMIF(第3批次治理工程!$C$6:$C$5555,已核定一覽表!$A23,第3批次治理工程!$AU$6:$AU$5555)</f>
        <v>0</v>
      </c>
      <c r="AQ23" s="212">
        <f>SUMIF(第3批次治理工程!$C$6:$C$5555,已核定一覽表!$A23,第3批次治理工程!$AV$6:$AV$5555)</f>
        <v>0</v>
      </c>
      <c r="AR23" s="212">
        <f>SUMIF(第3批次治理工程!$C$6:$C$5555,已核定一覽表!$A23,第3批次治理工程!$AC$6:$AC$5555)+SUMIF(第3批次治理工程!$C$6:$C$5555,已核定一覽表!$A23,第3批次治理工程!$AF$6:$AF$5555)</f>
        <v>0</v>
      </c>
      <c r="AS23" s="212">
        <f>SUMIF(第3批次治理工程!$C$6:$C$5555,已核定一覽表!$A23,第3批次治理工程!$AG$6:$AG$5555)</f>
        <v>0</v>
      </c>
      <c r="AT23" s="212">
        <f t="shared" si="13"/>
        <v>0</v>
      </c>
      <c r="AU23" s="214">
        <f t="shared" ca="1" si="14"/>
        <v>0</v>
      </c>
      <c r="AV23" s="508">
        <f>COUNTIF(第4批次治理工程!$C$6:$C$9999,已核定一覽表!A23)</f>
        <v>0</v>
      </c>
      <c r="AW23" s="506">
        <f ca="1">SUMIF(第4批次治理工程!$C$6:$C$5555,已核定一覽表!$A23,第4批次治理工程!$M$6:$M$5554)+SUMIF(第4批次治理工程!$C$6:$C$5555,已核定一覽表!$A23,第4批次治理工程!$AJ$6:$AJ$5555)</f>
        <v>0</v>
      </c>
      <c r="AX23" s="212">
        <f ca="1">SUMIF(第4批次治理工程!$C$6:$C$5555,已核定一覽表!$A23,第4批次治理工程!$P$6:$P$5554)+SUMIF(第4批次治理工程!$C$6:$C$5555,已核定一覽表!$A23,第4批次治理工程!$AM$6:$AM$5555)</f>
        <v>0</v>
      </c>
      <c r="AY23" s="212">
        <f ca="1">SUMIF(第4批次治理工程!$C$6:$C$5555,已核定一覽表!$A23,第4批次治理工程!$R$6:$R$5554)+SUMIF(第4批次治理工程!$C$6:$C$5555,已核定一覽表!$A23,第4批次治理工程!$AO$6:$AO$5555)</f>
        <v>0</v>
      </c>
      <c r="AZ23" s="212">
        <f>SUMIF(第4批次治理工程!$C$6:$C$5555,已核定一覽表!$A23,第4批次治理工程!$U$6:$U$5555)</f>
        <v>0</v>
      </c>
      <c r="BA23" s="212">
        <f>SUMIF(第4批次治理工程!$C$6:$C$5555,已核定一覽表!$A23,第4批次治理工程!$X$6:$X$5555)</f>
        <v>0</v>
      </c>
      <c r="BB23" s="212">
        <f>SUMIF(第4批次治理工程!$C$6:$C$5555,已核定一覽表!$A23,第4批次治理工程!$Z$6:$Z$5555)</f>
        <v>0</v>
      </c>
      <c r="BC23" s="212">
        <f t="shared" ca="1" si="15"/>
        <v>0</v>
      </c>
      <c r="BD23" s="212">
        <f>SUMIF(第4批次治理工程!$C$6:$C$5555,已核定一覽表!$A23,第4批次治理工程!$AQ$6:$AQ$5555)</f>
        <v>0</v>
      </c>
      <c r="BE23" s="212">
        <f>SUMIF(第4批次治理工程!$C$6:$C$5555,已核定一覽表!$A23,第4批次治理工程!$AQ$6:$AQ$5555)+SUMIF(第4批次治理工程!$C$6:$C$5555,已核定一覽表!$A23,第4批次治理工程!$AT$6:$AT$5555)</f>
        <v>0</v>
      </c>
      <c r="BF23" s="212">
        <f>SUMIF(第4批次治理工程!$C$6:$C$5555,已核定一覽表!$A23,第4批次治理工程!$AV$6:$AV$5555)</f>
        <v>0</v>
      </c>
      <c r="BG23" s="212">
        <f>SUMIF(第4批次治理工程!$C$6:$C$5555,已核定一覽表!$A23,第4批次治理工程!$AB$6:$AB$5555)</f>
        <v>0</v>
      </c>
      <c r="BH23" s="212">
        <f>SUMIF(第4批次治理工程!$C$6:$C$5555,已核定一覽表!$A23,第4批次治理工程!$AE$6:$AE$5555)</f>
        <v>0</v>
      </c>
      <c r="BI23" s="212">
        <f>SUMIF(第4批次治理工程!$C$6:$C$5555,已核定一覽表!$A23,第4批次治理工程!$AG$6:$AG$5555)</f>
        <v>0</v>
      </c>
      <c r="BJ23" s="212">
        <f t="shared" si="16"/>
        <v>0</v>
      </c>
      <c r="BK23" s="214">
        <f t="shared" ca="1" si="17"/>
        <v>0</v>
      </c>
      <c r="BL23" s="508" t="e">
        <f>COUNTIF(#REF!,已核定一覽表!A23)</f>
        <v>#REF!</v>
      </c>
      <c r="BM23" s="506" t="e">
        <f>SUMIF(#REF!,已核定一覽表!A23,#REF!)</f>
        <v>#REF!</v>
      </c>
      <c r="BN23" s="212" t="e">
        <f>SUMIF(#REF!,已核定一覽表!A23,#REF!)</f>
        <v>#REF!</v>
      </c>
      <c r="BO23" s="831" t="e">
        <f t="shared" si="18"/>
        <v>#REF!</v>
      </c>
      <c r="BP23" s="163" t="e">
        <f>SUMIF(#REF!,已核定一覽表!$A23,#REF!)</f>
        <v>#REF!</v>
      </c>
      <c r="BQ23" s="166" t="e">
        <f>SUMIF(#REF!,已核定一覽表!$A23,#REF!)</f>
        <v>#REF!</v>
      </c>
      <c r="BR23" s="218" t="e">
        <f t="shared" si="0"/>
        <v>#REF!</v>
      </c>
      <c r="BS23" s="163">
        <f>SUMIF('108-109生態檢核'!$B$5:$B$21,已核定一覽表!$A23,'108-109生態檢核'!$F$5:$F$21)</f>
        <v>1000</v>
      </c>
      <c r="BT23" s="166">
        <f>SUMIF('108-109生態檢核'!$B$5:$B$21,已核定一覽表!$A23,'108-109生態檢核'!$G$5:$G$21)</f>
        <v>111</v>
      </c>
      <c r="BU23" s="218">
        <f t="shared" si="19"/>
        <v>1111</v>
      </c>
      <c r="BV23" s="163"/>
      <c r="BW23" s="166"/>
      <c r="BX23" s="167"/>
      <c r="BY23" s="164"/>
      <c r="BZ23" s="166"/>
      <c r="CA23" s="167"/>
      <c r="CB23" s="164"/>
      <c r="CC23" s="166"/>
      <c r="CD23" s="167"/>
      <c r="CE23" s="164">
        <f>SUMIFS(第1批次規劃檢討!$J$2:$J$5555,第1批次規劃檢討!$C$2:$C$5555,已核定一覽表!$A23,第1批次規劃檢討!$A$2:$A$5555,$CE$2)</f>
        <v>0</v>
      </c>
      <c r="CF23" s="166">
        <f>SUMIFS(第1批次規劃檢討!$K$2:$K$5555,第1批次規劃檢討!$C$2:$C$5555,已核定一覽表!$A23,第1批次規劃檢討!$A$2:$A$5555,$CE$2)+SUMIFS(第1批次規劃檢討!$L$2:$L$5555,第1批次規劃檢討!$C$2:$C$5555,已核定一覽表!$A23,第1批次規劃檢討!$A$2:$A$5555,$CE$2)</f>
        <v>0</v>
      </c>
      <c r="CG23" s="166">
        <f t="shared" si="20"/>
        <v>0</v>
      </c>
      <c r="CH23" s="166">
        <f>SUMIFS(第1批次規劃檢討!$M$2:$M$5555,第1批次規劃檢討!$C$2:$C$5555,已核定一覽表!$A23,第1批次規劃檢討!$A$2:$A$5555,$CE$2)</f>
        <v>0</v>
      </c>
      <c r="CI23" s="166">
        <f>SUMIFS(第1批次規劃檢討!$N$2:$N$5555,第1批次規劃檢討!$C$2:$C$5555,已核定一覽表!$A23,第1批次規劃檢討!$A$2:$A$5555,$CE$2)+SUMIFS(第1批次規劃檢討!$O$2:$O$5555,第1批次規劃檢討!$C$2:$C$5555,已核定一覽表!$A23,第1批次規劃檢討!$A$2:$A$5555,$CE$2)</f>
        <v>0</v>
      </c>
      <c r="CJ23" s="166">
        <f t="shared" si="21"/>
        <v>0</v>
      </c>
      <c r="CK23" s="166">
        <f t="shared" si="22"/>
        <v>0</v>
      </c>
      <c r="CL23" s="166">
        <f>SUMIFS(第1批次規劃檢討!$J$2:$J$5555,第1批次規劃檢討!$C$2:$C$5555,已核定一覽表!$A23,第1批次規劃檢討!$A$2:$A$5555,$CL$2)</f>
        <v>0</v>
      </c>
      <c r="CM23" s="166">
        <f>SUMIFS(第1批次規劃檢討!$K$2:$K$5555,第1批次規劃檢討!$C$2:$C$5555,已核定一覽表!$A23,第1批次規劃檢討!$A$2:$A$5555,$CL$2)+SUMIFS(第1批次規劃檢討!$L$2:$L$5555,第1批次規劃檢討!$C$2:$C$5555,已核定一覽表!$A23,第1批次規劃檢討!$A$2:$A$5555,$CL$2)</f>
        <v>0</v>
      </c>
      <c r="CN23" s="166">
        <f t="shared" si="23"/>
        <v>0</v>
      </c>
      <c r="CO23" s="166">
        <f>SUMIFS(第1批次規劃檢討!$M$2:$M$5555,第1批次規劃檢討!$C$2:$C$5555,已核定一覽表!$A23,第1批次規劃檢討!$A$2:$A$5555,$CL$2)</f>
        <v>0</v>
      </c>
      <c r="CP23" s="166">
        <f>SUMIFS(第1批次規劃檢討!$N$2:$N$5555,第1批次規劃檢討!$C$2:$C$5555,已核定一覽表!$A23,第1批次規劃檢討!$A$2:$A$5555,$CL$2)+SUMIFS(第1批次規劃檢討!$O$2:$O$5555,第1批次規劃檢討!$C$2:$C$5555,已核定一覽表!$A23,第1批次規劃檢討!$A$2:$A$5555,$CL$2)</f>
        <v>0</v>
      </c>
      <c r="CQ23" s="166">
        <f t="shared" si="24"/>
        <v>0</v>
      </c>
      <c r="CR23" s="166">
        <f t="shared" si="25"/>
        <v>0</v>
      </c>
      <c r="CS23" s="166">
        <f>SUMIFS(第1批次規劃檢討!$J$2:$J$5555,第1批次規劃檢討!$C$2:$C$5555,已核定一覽表!$A23,第1批次規劃檢討!$A$2:$A$5555,$CS$2)</f>
        <v>0</v>
      </c>
      <c r="CT23" s="166">
        <f>SUMIFS(第1批次規劃檢討!$K$2:$K$5555,第1批次規劃檢討!$C$2:$C$5555,已核定一覽表!$A23,第1批次規劃檢討!$A$2:$A$5555,$CS$2)+SUMIFS(第1批次規劃檢討!$L$2:$L$5555,第1批次規劃檢討!$C$2:$C$5555,已核定一覽表!$A23,第1批次規劃檢討!$A$2:$A$5555,$CS$2)</f>
        <v>0</v>
      </c>
      <c r="CU23" s="166">
        <f t="shared" si="26"/>
        <v>0</v>
      </c>
      <c r="CV23" s="166">
        <f>SUMIFS(第1批次規劃檢討!$M$2:$M$5555,第1批次規劃檢討!$C$2:$C$5555,已核定一覽表!$A23,第1批次規劃檢討!$A$2:$A$5555,$CS$2)</f>
        <v>0</v>
      </c>
      <c r="CW23" s="166">
        <f>SUMIFS(第1批次規劃檢討!$N$2:$N$5555,第1批次規劃檢討!$C$2:$C$5555,已核定一覽表!$A23,第1批次規劃檢討!$A$2:$A$5555,$CS$2)+SUMIFS(第1批次規劃檢討!$O$2:$O$5555,第1批次規劃檢討!$C$2:$C$5555,已核定一覽表!$A23,第1批次規劃檢討!$A$2:$A$5555,$CS$2)</f>
        <v>0</v>
      </c>
      <c r="CX23" s="166">
        <f t="shared" si="27"/>
        <v>0</v>
      </c>
      <c r="CY23" s="166">
        <f t="shared" si="28"/>
        <v>0</v>
      </c>
      <c r="CZ23" s="166">
        <f>SUMIFS(第1批次規劃檢討!$J$2:$J$5555,第1批次規劃檢討!$C$2:$C$5555,已核定一覽表!$A23,第1批次規劃檢討!$A$2:$A$5555,$CZ$2)</f>
        <v>2500</v>
      </c>
      <c r="DA23" s="166">
        <f>SUMIFS(第1批次規劃檢討!$K$2:$K$5555,第1批次規劃檢討!$C$2:$C$5555,已核定一覽表!$A23,第1批次規劃檢討!$A$2:$A$5555,$CZ$2)+SUMIFS(第1批次規劃檢討!$L$2:$L$5555,第1批次規劃檢討!$C$2:$C$5555,已核定一覽表!$A23,第1批次規劃檢討!$A$2:$A$5555,$CZ$2)</f>
        <v>3350</v>
      </c>
      <c r="DB23" s="166">
        <f t="shared" si="29"/>
        <v>5850</v>
      </c>
      <c r="DC23" s="166">
        <f>SUMIFS(第1批次規劃檢討!$M$2:$M$5555,第1批次規劃檢討!$C$2:$C$5555,已核定一覽表!$A23,第1批次規劃檢討!$A$2:$A$5555,$CZ$2)</f>
        <v>278</v>
      </c>
      <c r="DD23" s="166">
        <f>SUMIFS(第1批次規劃檢討!$N$2:$N$5555,第1批次規劃檢討!$C$2:$C$5555,已核定一覽表!$A23,第1批次規劃檢討!$A$2:$A$5555,$CZ$2)+SUMIFS(第1批次規劃檢討!$O$2:$O$5555,第1批次規劃檢討!$C$2:$C$5555,已核定一覽表!$A23,第1批次規劃檢討!$A$2:$A$5555,$CZ$2)</f>
        <v>372</v>
      </c>
      <c r="DE23" s="166">
        <f t="shared" si="30"/>
        <v>650</v>
      </c>
      <c r="DF23" s="167">
        <f t="shared" si="31"/>
        <v>6500</v>
      </c>
      <c r="DG23" s="216">
        <f t="shared" si="32"/>
        <v>5850</v>
      </c>
      <c r="DH23" s="215">
        <f t="shared" si="33"/>
        <v>650</v>
      </c>
      <c r="DI23" s="509">
        <f t="shared" si="34"/>
        <v>6500</v>
      </c>
      <c r="DJ23" s="511">
        <f t="shared" ca="1" si="35"/>
        <v>1591</v>
      </c>
      <c r="DK23" s="511">
        <f t="shared" ca="1" si="36"/>
        <v>0</v>
      </c>
      <c r="DL23" s="514">
        <f t="shared" ca="1" si="37"/>
        <v>0</v>
      </c>
      <c r="DM23" s="511" t="e">
        <f t="shared" ca="1" si="40"/>
        <v>#REF!</v>
      </c>
      <c r="DN23" s="511" t="e">
        <f t="shared" ca="1" si="38"/>
        <v>#REF!</v>
      </c>
      <c r="DO23" s="514">
        <f t="shared" ca="1" si="39"/>
        <v>0</v>
      </c>
    </row>
    <row r="24" spans="1:119" ht="20.25">
      <c r="A24" s="660" t="s">
        <v>1053</v>
      </c>
      <c r="B24" s="664">
        <f>COUNTIFS(第3批次治理工程!$C$6:$C$9999,已核定一覽表!A24,第3批次治理工程!$K$6:$K$9999,"&gt;0")</f>
        <v>0</v>
      </c>
      <c r="C24" s="665">
        <f t="shared" ca="1" si="1"/>
        <v>0</v>
      </c>
      <c r="D24" s="665">
        <f>SUMIF(第3批次治理工程!$C$6:$C$5555,已核定一覽表!$A24,第3批次治理工程!$CF$6:$CF$5555)</f>
        <v>0</v>
      </c>
      <c r="E24" s="666">
        <f>SUMIF(第3批次治理工程!$C$6:$C$5553,已核定一覽表!$A24,第3批次治理工程!$CG$6:$CG$5553)</f>
        <v>0</v>
      </c>
      <c r="F24" s="658">
        <f t="shared" si="2"/>
        <v>3</v>
      </c>
      <c r="G24" s="219">
        <f t="shared" ca="1" si="3"/>
        <v>42862</v>
      </c>
      <c r="H24" s="219">
        <f t="shared" ca="1" si="4"/>
        <v>27862</v>
      </c>
      <c r="I24" s="219">
        <f t="shared" si="5"/>
        <v>15000</v>
      </c>
      <c r="J24" s="219">
        <f>SUMIF(第1批次治理工程!$C$6:$C$5545,已核定一覽表!$A24,第1批次治理工程!$CF$6:$CF$5545)+SUMIF(第2批次治理工程!$C$6:$C$5550,已核定一覽表!$A24,第2批次治理工程!$CF$6:$CF$5550)+SUMIF(第4批次治理工程!$C$6:$C$5555,已核定一覽表!$A24,第4批次治理工程!$CF$6:$CF$5555)</f>
        <v>1026</v>
      </c>
      <c r="K24" s="656">
        <f>SUMIF(第1批次治理工程!$C$6:$C$5545,已核定一覽表!$A24,第1批次治理工程!$CG$6:$CG$5545)+SUMIF(第2批次治理工程!$C$6:$C$5550,已核定一覽表!$A24,第2批次治理工程!$CG$6:$CG$5550)+SUMIF(第4批次治理工程!$C$6:$C$5555,已核定一覽表!$A24,第4批次治理工程!$CG$6:$CG$5555)</f>
        <v>50</v>
      </c>
      <c r="L24" s="209">
        <f>COUNTIF(第1批次治理工程!$C$6:$C$9989,已核定一覽表!A24)</f>
        <v>3</v>
      </c>
      <c r="M24" s="166">
        <f>SUMIF(第1批次治理工程!$C$6:$C$5545,已核定一覽表!$A24,第1批次治理工程!$M$6:$M$5545)+SUMIF(第1批次治理工程!$C$6:$C$5545,已核定一覽表!$A24,第1批次治理工程!$AJ$6:$AJ$5545)</f>
        <v>15982</v>
      </c>
      <c r="N24" s="166">
        <f>SUMIF(第1批次治理工程!$C$6:$C$5545,已核定一覽表!$A24,第1批次治理工程!$O$6:$O$5545)+SUMIF(第1批次治理工程!$C$6:$C$5545,已核定一覽表!$A24,第1批次治理工程!$AL$6:$AL$5545)</f>
        <v>0</v>
      </c>
      <c r="O24" s="513">
        <f>SUMIF(第1批次治理工程!$C$6:$C$5545,已核定一覽表!$A24,第1批次治理工程!$U$6:$U$5545)</f>
        <v>11880</v>
      </c>
      <c r="P24" s="513">
        <f>SUMIF(第1批次治理工程!$C$6:$C$5545,已核定一覽表!$A24,第1批次治理工程!$W$6:$W$5545)</f>
        <v>0</v>
      </c>
      <c r="Q24" s="166">
        <f t="shared" si="6"/>
        <v>27862</v>
      </c>
      <c r="R24" s="166">
        <f>SUMIF(第1批次治理工程!$C$6:$C$5545,已核定一覽表!$A24,第1批次治理工程!$AQ$6:$AQ$5545)</f>
        <v>0</v>
      </c>
      <c r="S24" s="166">
        <f>SUMIF(第1批次治理工程!$C$6:$C$5545,已核定一覽表!$A24,第1批次治理工程!$AS$6:$AS$5545)</f>
        <v>0</v>
      </c>
      <c r="T24" s="513">
        <f>SUMIF(第1批次治理工程!$C$6:$C$5545,已核定一覽表!$A24,第1批次治理工程!$AB$6:$AB$5545)</f>
        <v>825</v>
      </c>
      <c r="U24" s="513">
        <f>SUMIF(第1批次治理工程!$C$6:$C$5545,已核定一覽表!$A24,第1批次治理工程!$AD$6:$AD$5545)</f>
        <v>14175</v>
      </c>
      <c r="V24" s="166">
        <f t="shared" si="7"/>
        <v>15000</v>
      </c>
      <c r="W24" s="214">
        <f t="shared" si="8"/>
        <v>42862</v>
      </c>
      <c r="X24" s="208">
        <f>COUNTIF(第2批次治理工程!$C$6:$C$9994,已核定一覽表!A24)</f>
        <v>0</v>
      </c>
      <c r="Y24" s="163">
        <f>SUMIF(第2批次治理工程!$C$6:$C$5550,已核定一覽表!$A24,第2批次治理工程!$M$6:$M$5550)+SUMIF(第2批次治理工程!$C$6:$C$5550,已核定一覽表!$A24,第2批次治理工程!$AJ$6:$AJ$5550)</f>
        <v>0</v>
      </c>
      <c r="Z24" s="166">
        <f>SUMIF(第2批次治理工程!$C$6:$C$5550,已核定一覽表!$A24,第2批次治理工程!$O$6:$O$5550)+SUMIF(第2批次治理工程!$C$6:$C$5550,已核定一覽表!$A24,第2批次治理工程!$AL$6:$AL$5550)</f>
        <v>0</v>
      </c>
      <c r="AA24" s="166">
        <f>SUMIF(第2批次治理工程!$C$6:$C$5550,已核定一覽表!$A24,第2批次治理工程!$U$6:$U$5550)</f>
        <v>0</v>
      </c>
      <c r="AB24" s="166">
        <f>SUMIF(第2批次治理工程!$C$6:$C$5550,已核定一覽表!$A24,第2批次治理工程!$W$6:$W$5550)</f>
        <v>0</v>
      </c>
      <c r="AC24" s="166">
        <f t="shared" si="9"/>
        <v>0</v>
      </c>
      <c r="AD24" s="166">
        <f>SUMIF(第2批次治理工程!$C$6:$C$5550,已核定一覽表!$A24,第2批次治理工程!$AQ$6:$AQ$5550)</f>
        <v>0</v>
      </c>
      <c r="AE24" s="166">
        <f>SUMIF(第2批次治理工程!$C$6:$C$5550,已核定一覽表!$A24,第2批次治理工程!$AS$6:$AS$5550)</f>
        <v>0</v>
      </c>
      <c r="AF24" s="166">
        <f>SUMIF(第2批次治理工程!$C$6:$C$5550,已核定一覽表!$A24,第2批次治理工程!$AB$6:$AB$5550)</f>
        <v>0</v>
      </c>
      <c r="AG24" s="166">
        <f>SUMIF(第2批次治理工程!$C$6:$C$5550,已核定一覽表!$A24,第2批次治理工程!$AD$6:$AD$5550)</f>
        <v>0</v>
      </c>
      <c r="AH24" s="166">
        <f t="shared" si="10"/>
        <v>0</v>
      </c>
      <c r="AI24" s="214">
        <f t="shared" si="11"/>
        <v>0</v>
      </c>
      <c r="AJ24" s="508">
        <f>COUNTIF(第3批次治理工程!$C$6:$C$9999,已核定一覽表!A24)</f>
        <v>0</v>
      </c>
      <c r="AK24" s="212">
        <f ca="1">SUMIF(第3批次治理工程!$C$6:$C$5555,已核定一覽表!$A24,第3批次治理工程!$N$6:$N$5554)+SUMIF(第3批次治理工程!$C$6:$C$5555,已核定一覽表!$A24,第3批次治理工程!$Q$6:$Q$5554)</f>
        <v>0</v>
      </c>
      <c r="AL24" s="212">
        <f ca="1">SUMIF(第3批次治理工程!$C$6:$C$5555,已核定一覽表!$A24,第3批次治理工程!$R$6:$R$5554)+SUMIF(第3批次治理工程!$C$6:$C$5555,已核定一覽表!$A24,第3批次治理工程!$AO$6:$AO$5555)</f>
        <v>0</v>
      </c>
      <c r="AM24" s="212">
        <f>SUMIF(第3批次治理工程!$C$6:$C$5555,已核定一覽表!$A24,第3批次治理工程!$V$6:$V$5555)+SUMIF(第3批次治理工程!$C$6:$C$5555,已核定一覽表!$A24,第3批次治理工程!$Y$6:$Y$5555)</f>
        <v>0</v>
      </c>
      <c r="AN24" s="212">
        <f>SUMIF(第3批次治理工程!$C$6:$C$5555,已核定一覽表!$A24,第3批次治理工程!$Z$6:$Z$5555)</f>
        <v>0</v>
      </c>
      <c r="AO24" s="212">
        <f t="shared" ca="1" si="12"/>
        <v>0</v>
      </c>
      <c r="AP24" s="212">
        <f>SUMIF(第3批次治理工程!$C$6:$C$5555,已核定一覽表!$A24,第3批次治理工程!$AR$6:$AR$5555)+SUMIF(第3批次治理工程!$C$6:$C$5555,已核定一覽表!$A24,第3批次治理工程!$AU$6:$AU$5555)</f>
        <v>0</v>
      </c>
      <c r="AQ24" s="212">
        <f>SUMIF(第3批次治理工程!$C$6:$C$5555,已核定一覽表!$A24,第3批次治理工程!$AV$6:$AV$5555)</f>
        <v>0</v>
      </c>
      <c r="AR24" s="212">
        <f>SUMIF(第3批次治理工程!$C$6:$C$5555,已核定一覽表!$A24,第3批次治理工程!$AC$6:$AC$5555)+SUMIF(第3批次治理工程!$C$6:$C$5555,已核定一覽表!$A24,第3批次治理工程!$AF$6:$AF$5555)</f>
        <v>0</v>
      </c>
      <c r="AS24" s="212">
        <f>SUMIF(第3批次治理工程!$C$6:$C$5555,已核定一覽表!$A24,第3批次治理工程!$AG$6:$AG$5555)</f>
        <v>0</v>
      </c>
      <c r="AT24" s="212">
        <f t="shared" si="13"/>
        <v>0</v>
      </c>
      <c r="AU24" s="214">
        <f t="shared" ca="1" si="14"/>
        <v>0</v>
      </c>
      <c r="AV24" s="508">
        <f>COUNTIF(第4批次治理工程!$C$6:$C$9999,已核定一覽表!A24)</f>
        <v>0</v>
      </c>
      <c r="AW24" s="506">
        <f ca="1">SUMIF(第4批次治理工程!$C$6:$C$5555,已核定一覽表!$A24,第4批次治理工程!$M$6:$M$5554)+SUMIF(第4批次治理工程!$C$6:$C$5555,已核定一覽表!$A24,第4批次治理工程!$AJ$6:$AJ$5555)</f>
        <v>0</v>
      </c>
      <c r="AX24" s="212">
        <f ca="1">SUMIF(第4批次治理工程!$C$6:$C$5555,已核定一覽表!$A24,第4批次治理工程!$P$6:$P$5554)+SUMIF(第4批次治理工程!$C$6:$C$5555,已核定一覽表!$A24,第4批次治理工程!$AM$6:$AM$5555)</f>
        <v>0</v>
      </c>
      <c r="AY24" s="212">
        <f ca="1">SUMIF(第4批次治理工程!$C$6:$C$5555,已核定一覽表!$A24,第4批次治理工程!$R$6:$R$5554)+SUMIF(第4批次治理工程!$C$6:$C$5555,已核定一覽表!$A24,第4批次治理工程!$AO$6:$AO$5555)</f>
        <v>0</v>
      </c>
      <c r="AZ24" s="212">
        <f>SUMIF(第4批次治理工程!$C$6:$C$5555,已核定一覽表!$A24,第4批次治理工程!$U$6:$U$5555)</f>
        <v>0</v>
      </c>
      <c r="BA24" s="212">
        <f>SUMIF(第4批次治理工程!$C$6:$C$5555,已核定一覽表!$A24,第4批次治理工程!$X$6:$X$5555)</f>
        <v>0</v>
      </c>
      <c r="BB24" s="212">
        <f>SUMIF(第4批次治理工程!$C$6:$C$5555,已核定一覽表!$A24,第4批次治理工程!$Z$6:$Z$5555)</f>
        <v>0</v>
      </c>
      <c r="BC24" s="212">
        <f t="shared" ca="1" si="15"/>
        <v>0</v>
      </c>
      <c r="BD24" s="212">
        <f>SUMIF(第4批次治理工程!$C$6:$C$5555,已核定一覽表!$A24,第4批次治理工程!$AQ$6:$AQ$5555)</f>
        <v>0</v>
      </c>
      <c r="BE24" s="212">
        <f>SUMIF(第4批次治理工程!$C$6:$C$5555,已核定一覽表!$A24,第4批次治理工程!$AQ$6:$AQ$5555)+SUMIF(第4批次治理工程!$C$6:$C$5555,已核定一覽表!$A24,第4批次治理工程!$AT$6:$AT$5555)</f>
        <v>0</v>
      </c>
      <c r="BF24" s="212">
        <f>SUMIF(第4批次治理工程!$C$6:$C$5555,已核定一覽表!$A24,第4批次治理工程!$AV$6:$AV$5555)</f>
        <v>0</v>
      </c>
      <c r="BG24" s="212">
        <f>SUMIF(第4批次治理工程!$C$6:$C$5555,已核定一覽表!$A24,第4批次治理工程!$AB$6:$AB$5555)</f>
        <v>0</v>
      </c>
      <c r="BH24" s="212">
        <f>SUMIF(第4批次治理工程!$C$6:$C$5555,已核定一覽表!$A24,第4批次治理工程!$AE$6:$AE$5555)</f>
        <v>0</v>
      </c>
      <c r="BI24" s="212">
        <f>SUMIF(第4批次治理工程!$C$6:$C$5555,已核定一覽表!$A24,第4批次治理工程!$AG$6:$AG$5555)</f>
        <v>0</v>
      </c>
      <c r="BJ24" s="212">
        <f t="shared" si="16"/>
        <v>0</v>
      </c>
      <c r="BK24" s="214">
        <f t="shared" ca="1" si="17"/>
        <v>0</v>
      </c>
      <c r="BL24" s="508" t="e">
        <f>COUNTIF(#REF!,已核定一覽表!A24)</f>
        <v>#REF!</v>
      </c>
      <c r="BM24" s="506" t="e">
        <f>SUMIF(#REF!,已核定一覽表!A24,#REF!)</f>
        <v>#REF!</v>
      </c>
      <c r="BN24" s="212" t="e">
        <f>SUMIF(#REF!,已核定一覽表!A24,#REF!)</f>
        <v>#REF!</v>
      </c>
      <c r="BO24" s="831" t="e">
        <f t="shared" si="18"/>
        <v>#REF!</v>
      </c>
      <c r="BP24" s="163" t="e">
        <f>SUMIF(#REF!,已核定一覽表!$A24,#REF!)</f>
        <v>#REF!</v>
      </c>
      <c r="BQ24" s="166" t="e">
        <f>SUMIF(#REF!,已核定一覽表!$A24,#REF!)</f>
        <v>#REF!</v>
      </c>
      <c r="BR24" s="218" t="e">
        <f t="shared" si="0"/>
        <v>#REF!</v>
      </c>
      <c r="BS24" s="163">
        <f>SUMIF('108-109生態檢核'!$B$5:$B$21,已核定一覽表!$A24,'108-109生態檢核'!$F$5:$F$21)</f>
        <v>2000</v>
      </c>
      <c r="BT24" s="166">
        <f>SUMIF('108-109生態檢核'!$B$5:$B$21,已核定一覽表!$A24,'108-109生態檢核'!$G$5:$G$21)</f>
        <v>222</v>
      </c>
      <c r="BU24" s="218">
        <f t="shared" si="19"/>
        <v>2222</v>
      </c>
      <c r="BV24" s="163"/>
      <c r="BW24" s="166"/>
      <c r="BX24" s="167"/>
      <c r="BY24" s="164"/>
      <c r="BZ24" s="166"/>
      <c r="CA24" s="167"/>
      <c r="CB24" s="164"/>
      <c r="CC24" s="166"/>
      <c r="CD24" s="167"/>
      <c r="CE24" s="164">
        <f>SUMIFS(第1批次規劃檢討!$J$2:$J$5555,第1批次規劃檢討!$C$2:$C$5555,已核定一覽表!$A24,第1批次規劃檢討!$A$2:$A$5555,$CE$2)</f>
        <v>0</v>
      </c>
      <c r="CF24" s="166">
        <f>SUMIFS(第1批次規劃檢討!$K$2:$K$5555,第1批次規劃檢討!$C$2:$C$5555,已核定一覽表!$A24,第1批次規劃檢討!$A$2:$A$5555,$CE$2)+SUMIFS(第1批次規劃檢討!$L$2:$L$5555,第1批次規劃檢討!$C$2:$C$5555,已核定一覽表!$A24,第1批次規劃檢討!$A$2:$A$5555,$CE$2)</f>
        <v>0</v>
      </c>
      <c r="CG24" s="166">
        <f t="shared" si="20"/>
        <v>0</v>
      </c>
      <c r="CH24" s="166">
        <f>SUMIFS(第1批次規劃檢討!$M$2:$M$5555,第1批次規劃檢討!$C$2:$C$5555,已核定一覽表!$A24,第1批次規劃檢討!$A$2:$A$5555,$CE$2)</f>
        <v>0</v>
      </c>
      <c r="CI24" s="166">
        <f>SUMIFS(第1批次規劃檢討!$N$2:$N$5555,第1批次規劃檢討!$C$2:$C$5555,已核定一覽表!$A24,第1批次規劃檢討!$A$2:$A$5555,$CE$2)+SUMIFS(第1批次規劃檢討!$O$2:$O$5555,第1批次規劃檢討!$C$2:$C$5555,已核定一覽表!$A24,第1批次規劃檢討!$A$2:$A$5555,$CE$2)</f>
        <v>0</v>
      </c>
      <c r="CJ24" s="166">
        <f t="shared" si="21"/>
        <v>0</v>
      </c>
      <c r="CK24" s="166">
        <f t="shared" si="22"/>
        <v>0</v>
      </c>
      <c r="CL24" s="166">
        <f>SUMIFS(第1批次規劃檢討!$J$2:$J$5555,第1批次規劃檢討!$C$2:$C$5555,已核定一覽表!$A24,第1批次規劃檢討!$A$2:$A$5555,$CL$2)</f>
        <v>0</v>
      </c>
      <c r="CM24" s="166">
        <f>SUMIFS(第1批次規劃檢討!$K$2:$K$5555,第1批次規劃檢討!$C$2:$C$5555,已核定一覽表!$A24,第1批次規劃檢討!$A$2:$A$5555,$CL$2)+SUMIFS(第1批次規劃檢討!$L$2:$L$5555,第1批次規劃檢討!$C$2:$C$5555,已核定一覽表!$A24,第1批次規劃檢討!$A$2:$A$5555,$CL$2)</f>
        <v>0</v>
      </c>
      <c r="CN24" s="166">
        <f t="shared" si="23"/>
        <v>0</v>
      </c>
      <c r="CO24" s="166">
        <f>SUMIFS(第1批次規劃檢討!$M$2:$M$5555,第1批次規劃檢討!$C$2:$C$5555,已核定一覽表!$A24,第1批次規劃檢討!$A$2:$A$5555,$CL$2)</f>
        <v>0</v>
      </c>
      <c r="CP24" s="166">
        <f>SUMIFS(第1批次規劃檢討!$N$2:$N$5555,第1批次規劃檢討!$C$2:$C$5555,已核定一覽表!$A24,第1批次規劃檢討!$A$2:$A$5555,$CL$2)+SUMIFS(第1批次規劃檢討!$O$2:$O$5555,第1批次規劃檢討!$C$2:$C$5555,已核定一覽表!$A24,第1批次規劃檢討!$A$2:$A$5555,$CL$2)</f>
        <v>0</v>
      </c>
      <c r="CQ24" s="166">
        <f t="shared" si="24"/>
        <v>0</v>
      </c>
      <c r="CR24" s="166">
        <f t="shared" si="25"/>
        <v>0</v>
      </c>
      <c r="CS24" s="166">
        <f>SUMIFS(第1批次規劃檢討!$J$2:$J$5555,第1批次規劃檢討!$C$2:$C$5555,已核定一覽表!$A24,第1批次規劃檢討!$A$2:$A$5555,$CS$2)</f>
        <v>0</v>
      </c>
      <c r="CT24" s="166">
        <f>SUMIFS(第1批次規劃檢討!$K$2:$K$5555,第1批次規劃檢討!$C$2:$C$5555,已核定一覽表!$A24,第1批次規劃檢討!$A$2:$A$5555,$CS$2)+SUMIFS(第1批次規劃檢討!$L$2:$L$5555,第1批次規劃檢討!$C$2:$C$5555,已核定一覽表!$A24,第1批次規劃檢討!$A$2:$A$5555,$CS$2)</f>
        <v>0</v>
      </c>
      <c r="CU24" s="166">
        <f t="shared" si="26"/>
        <v>0</v>
      </c>
      <c r="CV24" s="166">
        <f>SUMIFS(第1批次規劃檢討!$M$2:$M$5555,第1批次規劃檢討!$C$2:$C$5555,已核定一覽表!$A24,第1批次規劃檢討!$A$2:$A$5555,$CS$2)</f>
        <v>0</v>
      </c>
      <c r="CW24" s="166">
        <f>SUMIFS(第1批次規劃檢討!$N$2:$N$5555,第1批次規劃檢討!$C$2:$C$5555,已核定一覽表!$A24,第1批次規劃檢討!$A$2:$A$5555,$CS$2)+SUMIFS(第1批次規劃檢討!$O$2:$O$5555,第1批次規劃檢討!$C$2:$C$5555,已核定一覽表!$A24,第1批次規劃檢討!$A$2:$A$5555,$CS$2)</f>
        <v>0</v>
      </c>
      <c r="CX24" s="166">
        <f t="shared" si="27"/>
        <v>0</v>
      </c>
      <c r="CY24" s="166">
        <f t="shared" si="28"/>
        <v>0</v>
      </c>
      <c r="CZ24" s="166">
        <f>SUMIFS(第1批次規劃檢討!$J$2:$J$5555,第1批次規劃檢討!$C$2:$C$5555,已核定一覽表!$A24,第1批次規劃檢討!$A$2:$A$5555,$CZ$2)</f>
        <v>2736</v>
      </c>
      <c r="DA24" s="166">
        <f>SUMIFS(第1批次規劃檢討!$K$2:$K$5555,第1批次規劃檢討!$C$2:$C$5555,已核定一覽表!$A24,第1批次規劃檢討!$A$2:$A$5555,$CZ$2)+SUMIFS(第1批次規劃檢討!$L$2:$L$5555,第1批次規劃檢討!$C$2:$C$5555,已核定一覽表!$A24,第1批次規劃檢討!$A$2:$A$5555,$CZ$2)</f>
        <v>4104</v>
      </c>
      <c r="DB24" s="166">
        <f t="shared" si="29"/>
        <v>6840</v>
      </c>
      <c r="DC24" s="166">
        <f>SUMIFS(第1批次規劃檢討!$M$2:$M$5555,第1批次規劃檢討!$C$2:$C$5555,已核定一覽表!$A24,第1批次規劃檢討!$A$2:$A$5555,$CZ$2)</f>
        <v>304</v>
      </c>
      <c r="DD24" s="166">
        <f>SUMIFS(第1批次規劃檢討!$N$2:$N$5555,第1批次規劃檢討!$C$2:$C$5555,已核定一覽表!$A24,第1批次規劃檢討!$A$2:$A$5555,$CZ$2)+SUMIFS(第1批次規劃檢討!$O$2:$O$5555,第1批次規劃檢討!$C$2:$C$5555,已核定一覽表!$A24,第1批次規劃檢討!$A$2:$A$5555,$CZ$2)</f>
        <v>456</v>
      </c>
      <c r="DE24" s="166">
        <f t="shared" si="30"/>
        <v>760</v>
      </c>
      <c r="DF24" s="167">
        <f t="shared" si="31"/>
        <v>7600</v>
      </c>
      <c r="DG24" s="216">
        <f t="shared" si="32"/>
        <v>6840</v>
      </c>
      <c r="DH24" s="215">
        <f t="shared" si="33"/>
        <v>760</v>
      </c>
      <c r="DI24" s="509">
        <f t="shared" si="34"/>
        <v>7600</v>
      </c>
      <c r="DJ24" s="511">
        <f t="shared" ca="1" si="35"/>
        <v>27862</v>
      </c>
      <c r="DK24" s="511">
        <f t="shared" ca="1" si="36"/>
        <v>0</v>
      </c>
      <c r="DL24" s="514">
        <f t="shared" ca="1" si="37"/>
        <v>0</v>
      </c>
      <c r="DM24" s="511" t="e">
        <f t="shared" ca="1" si="40"/>
        <v>#REF!</v>
      </c>
      <c r="DN24" s="511" t="e">
        <f t="shared" ca="1" si="38"/>
        <v>#REF!</v>
      </c>
      <c r="DO24" s="514">
        <f t="shared" ca="1" si="39"/>
        <v>0</v>
      </c>
    </row>
    <row r="25" spans="1:119" ht="20.25">
      <c r="A25" s="660" t="s">
        <v>1054</v>
      </c>
      <c r="B25" s="664">
        <f>COUNTIFS(第3批次治理工程!$C$6:$C$9999,已核定一覽表!A25,第3批次治理工程!$K$6:$K$9999,"&gt;0")</f>
        <v>0</v>
      </c>
      <c r="C25" s="665">
        <f t="shared" ca="1" si="1"/>
        <v>0</v>
      </c>
      <c r="D25" s="665">
        <f>SUMIF(第3批次治理工程!$C$6:$C$5555,已核定一覽表!$A25,第3批次治理工程!$CF$6:$CF$5555)</f>
        <v>0</v>
      </c>
      <c r="E25" s="666">
        <f>SUMIF(第3批次治理工程!$C$6:$C$5553,已核定一覽表!$A25,第3批次治理工程!$CG$6:$CG$5553)</f>
        <v>0</v>
      </c>
      <c r="F25" s="658">
        <f t="shared" si="2"/>
        <v>0</v>
      </c>
      <c r="G25" s="219">
        <f t="shared" ca="1" si="3"/>
        <v>0</v>
      </c>
      <c r="H25" s="219">
        <f t="shared" ca="1" si="4"/>
        <v>0</v>
      </c>
      <c r="I25" s="219">
        <f t="shared" si="5"/>
        <v>0</v>
      </c>
      <c r="J25" s="219">
        <f>SUMIF(第1批次治理工程!$C$6:$C$5545,已核定一覽表!$A25,第1批次治理工程!$CF$6:$CF$5545)+SUMIF(第2批次治理工程!$C$6:$C$5550,已核定一覽表!$A25,第2批次治理工程!$CF$6:$CF$5550)+SUMIF(第4批次治理工程!$C$6:$C$5555,已核定一覽表!$A25,第4批次治理工程!$CF$6:$CF$5555)</f>
        <v>0</v>
      </c>
      <c r="K25" s="656">
        <f>SUMIF(第1批次治理工程!$C$6:$C$5545,已核定一覽表!$A25,第1批次治理工程!$CG$6:$CG$5545)+SUMIF(第2批次治理工程!$C$6:$C$5550,已核定一覽表!$A25,第2批次治理工程!$CG$6:$CG$5550)+SUMIF(第4批次治理工程!$C$6:$C$5555,已核定一覽表!$A25,第4批次治理工程!$CG$6:$CG$5555)</f>
        <v>0</v>
      </c>
      <c r="L25" s="209">
        <f>COUNTIF(第1批次治理工程!$C$6:$C$9989,已核定一覽表!A25)</f>
        <v>0</v>
      </c>
      <c r="M25" s="166">
        <f>SUMIF(第1批次治理工程!$C$6:$C$5545,已核定一覽表!$A25,第1批次治理工程!$M$6:$M$5545)+SUMIF(第1批次治理工程!$C$6:$C$5545,已核定一覽表!$A25,第1批次治理工程!$AJ$6:$AJ$5545)</f>
        <v>0</v>
      </c>
      <c r="N25" s="166">
        <f>SUMIF(第1批次治理工程!$C$6:$C$5545,已核定一覽表!$A25,第1批次治理工程!$O$6:$O$5545)+SUMIF(第1批次治理工程!$C$6:$C$5545,已核定一覽表!$A25,第1批次治理工程!$AL$6:$AL$5545)</f>
        <v>0</v>
      </c>
      <c r="O25" s="513">
        <f>SUMIF(第1批次治理工程!$C$6:$C$5545,已核定一覽表!$A25,第1批次治理工程!$U$6:$U$5545)</f>
        <v>0</v>
      </c>
      <c r="P25" s="513">
        <f>SUMIF(第1批次治理工程!$C$6:$C$5545,已核定一覽表!$A25,第1批次治理工程!$W$6:$W$5545)</f>
        <v>0</v>
      </c>
      <c r="Q25" s="166">
        <f t="shared" si="6"/>
        <v>0</v>
      </c>
      <c r="R25" s="166">
        <f>SUMIF(第1批次治理工程!$C$6:$C$5545,已核定一覽表!$A25,第1批次治理工程!$AQ$6:$AQ$5545)</f>
        <v>0</v>
      </c>
      <c r="S25" s="166">
        <f>SUMIF(第1批次治理工程!$C$6:$C$5545,已核定一覽表!$A25,第1批次治理工程!$AS$6:$AS$5545)</f>
        <v>0</v>
      </c>
      <c r="T25" s="513">
        <f>SUMIF(第1批次治理工程!$C$6:$C$5545,已核定一覽表!$A25,第1批次治理工程!$AB$6:$AB$5545)</f>
        <v>0</v>
      </c>
      <c r="U25" s="513">
        <f>SUMIF(第1批次治理工程!$C$6:$C$5545,已核定一覽表!$A25,第1批次治理工程!$AD$6:$AD$5545)</f>
        <v>0</v>
      </c>
      <c r="V25" s="166">
        <f t="shared" si="7"/>
        <v>0</v>
      </c>
      <c r="W25" s="214">
        <f t="shared" si="8"/>
        <v>0</v>
      </c>
      <c r="X25" s="208">
        <f>COUNTIF(第2批次治理工程!$C$6:$C$9994,已核定一覽表!A25)</f>
        <v>0</v>
      </c>
      <c r="Y25" s="163">
        <f>SUMIF(第2批次治理工程!$C$6:$C$5550,已核定一覽表!$A25,第2批次治理工程!$M$6:$M$5550)+SUMIF(第2批次治理工程!$C$6:$C$5550,已核定一覽表!$A25,第2批次治理工程!$AJ$6:$AJ$5550)</f>
        <v>0</v>
      </c>
      <c r="Z25" s="166">
        <f>SUMIF(第2批次治理工程!$C$6:$C$5550,已核定一覽表!$A25,第2批次治理工程!$O$6:$O$5550)+SUMIF(第2批次治理工程!$C$6:$C$5550,已核定一覽表!$A25,第2批次治理工程!$AL$6:$AL$5550)</f>
        <v>0</v>
      </c>
      <c r="AA25" s="166">
        <f>SUMIF(第2批次治理工程!$C$6:$C$5550,已核定一覽表!$A25,第2批次治理工程!$U$6:$U$5550)</f>
        <v>0</v>
      </c>
      <c r="AB25" s="166">
        <f>SUMIF(第2批次治理工程!$C$6:$C$5550,已核定一覽表!$A25,第2批次治理工程!$W$6:$W$5550)</f>
        <v>0</v>
      </c>
      <c r="AC25" s="166">
        <f t="shared" si="9"/>
        <v>0</v>
      </c>
      <c r="AD25" s="166">
        <f>SUMIF(第2批次治理工程!$C$6:$C$5550,已核定一覽表!$A25,第2批次治理工程!$AQ$6:$AQ$5550)</f>
        <v>0</v>
      </c>
      <c r="AE25" s="166">
        <f>SUMIF(第2批次治理工程!$C$6:$C$5550,已核定一覽表!$A25,第2批次治理工程!$AS$6:$AS$5550)</f>
        <v>0</v>
      </c>
      <c r="AF25" s="166">
        <f>SUMIF(第2批次治理工程!$C$6:$C$5550,已核定一覽表!$A25,第2批次治理工程!$AB$6:$AB$5550)</f>
        <v>0</v>
      </c>
      <c r="AG25" s="166">
        <f>SUMIF(第2批次治理工程!$C$6:$C$5550,已核定一覽表!$A25,第2批次治理工程!$AD$6:$AD$5550)</f>
        <v>0</v>
      </c>
      <c r="AH25" s="166">
        <f t="shared" si="10"/>
        <v>0</v>
      </c>
      <c r="AI25" s="214">
        <f t="shared" si="11"/>
        <v>0</v>
      </c>
      <c r="AJ25" s="508">
        <f>COUNTIF(第3批次治理工程!$C$6:$C$9999,已核定一覽表!A25)</f>
        <v>0</v>
      </c>
      <c r="AK25" s="212">
        <f ca="1">SUMIF(第3批次治理工程!$C$6:$C$5555,已核定一覽表!$A25,第3批次治理工程!$N$6:$N$5554)+SUMIF(第3批次治理工程!$C$6:$C$5555,已核定一覽表!$A25,第3批次治理工程!$Q$6:$Q$5554)</f>
        <v>0</v>
      </c>
      <c r="AL25" s="212">
        <f ca="1">SUMIF(第3批次治理工程!$C$6:$C$5555,已核定一覽表!$A25,第3批次治理工程!$R$6:$R$5554)+SUMIF(第3批次治理工程!$C$6:$C$5555,已核定一覽表!$A25,第3批次治理工程!$AO$6:$AO$5555)</f>
        <v>0</v>
      </c>
      <c r="AM25" s="212">
        <f>SUMIF(第3批次治理工程!$C$6:$C$5555,已核定一覽表!$A25,第3批次治理工程!$V$6:$V$5555)+SUMIF(第3批次治理工程!$C$6:$C$5555,已核定一覽表!$A25,第3批次治理工程!$Y$6:$Y$5555)</f>
        <v>0</v>
      </c>
      <c r="AN25" s="212">
        <f>SUMIF(第3批次治理工程!$C$6:$C$5555,已核定一覽表!$A25,第3批次治理工程!$Z$6:$Z$5555)</f>
        <v>0</v>
      </c>
      <c r="AO25" s="212">
        <f t="shared" ca="1" si="12"/>
        <v>0</v>
      </c>
      <c r="AP25" s="212">
        <f>SUMIF(第3批次治理工程!$C$6:$C$5555,已核定一覽表!$A25,第3批次治理工程!$AR$6:$AR$5555)+SUMIF(第3批次治理工程!$C$6:$C$5555,已核定一覽表!$A25,第3批次治理工程!$AU$6:$AU$5555)</f>
        <v>0</v>
      </c>
      <c r="AQ25" s="212">
        <f>SUMIF(第3批次治理工程!$C$6:$C$5555,已核定一覽表!$A25,第3批次治理工程!$AV$6:$AV$5555)</f>
        <v>0</v>
      </c>
      <c r="AR25" s="212">
        <f>SUMIF(第3批次治理工程!$C$6:$C$5555,已核定一覽表!$A25,第3批次治理工程!$AC$6:$AC$5555)+SUMIF(第3批次治理工程!$C$6:$C$5555,已核定一覽表!$A25,第3批次治理工程!$AF$6:$AF$5555)</f>
        <v>0</v>
      </c>
      <c r="AS25" s="212">
        <f>SUMIF(第3批次治理工程!$C$6:$C$5555,已核定一覽表!$A25,第3批次治理工程!$AG$6:$AG$5555)</f>
        <v>0</v>
      </c>
      <c r="AT25" s="212">
        <f t="shared" si="13"/>
        <v>0</v>
      </c>
      <c r="AU25" s="214">
        <f t="shared" ca="1" si="14"/>
        <v>0</v>
      </c>
      <c r="AV25" s="508">
        <f>COUNTIF(第4批次治理工程!$C$6:$C$9999,已核定一覽表!A25)</f>
        <v>0</v>
      </c>
      <c r="AW25" s="506">
        <f ca="1">SUMIF(第4批次治理工程!$C$6:$C$5555,已核定一覽表!$A25,第4批次治理工程!$M$6:$M$5554)+SUMIF(第4批次治理工程!$C$6:$C$5555,已核定一覽表!$A25,第4批次治理工程!$AJ$6:$AJ$5555)</f>
        <v>0</v>
      </c>
      <c r="AX25" s="212">
        <f ca="1">SUMIF(第4批次治理工程!$C$6:$C$5555,已核定一覽表!$A25,第4批次治理工程!$P$6:$P$5554)+SUMIF(第4批次治理工程!$C$6:$C$5555,已核定一覽表!$A25,第4批次治理工程!$AM$6:$AM$5555)</f>
        <v>0</v>
      </c>
      <c r="AY25" s="212">
        <f ca="1">SUMIF(第4批次治理工程!$C$6:$C$5555,已核定一覽表!$A25,第4批次治理工程!$R$6:$R$5554)+SUMIF(第4批次治理工程!$C$6:$C$5555,已核定一覽表!$A25,第4批次治理工程!$AO$6:$AO$5555)</f>
        <v>0</v>
      </c>
      <c r="AZ25" s="212">
        <f>SUMIF(第4批次治理工程!$C$6:$C$5555,已核定一覽表!$A25,第4批次治理工程!$U$6:$U$5555)</f>
        <v>0</v>
      </c>
      <c r="BA25" s="212">
        <f>SUMIF(第4批次治理工程!$C$6:$C$5555,已核定一覽表!$A25,第4批次治理工程!$X$6:$X$5555)</f>
        <v>0</v>
      </c>
      <c r="BB25" s="212">
        <f>SUMIF(第4批次治理工程!$C$6:$C$5555,已核定一覽表!$A25,第4批次治理工程!$Z$6:$Z$5555)</f>
        <v>0</v>
      </c>
      <c r="BC25" s="212">
        <f t="shared" ca="1" si="15"/>
        <v>0</v>
      </c>
      <c r="BD25" s="212">
        <f>SUMIF(第4批次治理工程!$C$6:$C$5555,已核定一覽表!$A25,第4批次治理工程!$AQ$6:$AQ$5555)</f>
        <v>0</v>
      </c>
      <c r="BE25" s="212">
        <f>SUMIF(第4批次治理工程!$C$6:$C$5555,已核定一覽表!$A25,第4批次治理工程!$AQ$6:$AQ$5555)+SUMIF(第4批次治理工程!$C$6:$C$5555,已核定一覽表!$A25,第4批次治理工程!$AT$6:$AT$5555)</f>
        <v>0</v>
      </c>
      <c r="BF25" s="212">
        <f>SUMIF(第4批次治理工程!$C$6:$C$5555,已核定一覽表!$A25,第4批次治理工程!$AV$6:$AV$5555)</f>
        <v>0</v>
      </c>
      <c r="BG25" s="212">
        <f>SUMIF(第4批次治理工程!$C$6:$C$5555,已核定一覽表!$A25,第4批次治理工程!$AB$6:$AB$5555)</f>
        <v>0</v>
      </c>
      <c r="BH25" s="212">
        <f>SUMIF(第4批次治理工程!$C$6:$C$5555,已核定一覽表!$A25,第4批次治理工程!$AE$6:$AE$5555)</f>
        <v>0</v>
      </c>
      <c r="BI25" s="212">
        <f>SUMIF(第4批次治理工程!$C$6:$C$5555,已核定一覽表!$A25,第4批次治理工程!$AG$6:$AG$5555)</f>
        <v>0</v>
      </c>
      <c r="BJ25" s="212">
        <f t="shared" si="16"/>
        <v>0</v>
      </c>
      <c r="BK25" s="214">
        <f t="shared" ca="1" si="17"/>
        <v>0</v>
      </c>
      <c r="BL25" s="508" t="e">
        <f>COUNTIF(#REF!,已核定一覽表!A25)</f>
        <v>#REF!</v>
      </c>
      <c r="BM25" s="506" t="e">
        <f>SUMIF(#REF!,已核定一覽表!A25,#REF!)</f>
        <v>#REF!</v>
      </c>
      <c r="BN25" s="212" t="e">
        <f>SUMIF(#REF!,已核定一覽表!A25,#REF!)</f>
        <v>#REF!</v>
      </c>
      <c r="BO25" s="831" t="e">
        <f t="shared" si="18"/>
        <v>#REF!</v>
      </c>
      <c r="BP25" s="163" t="e">
        <f>SUMIF(#REF!,已核定一覽表!$A25,#REF!)</f>
        <v>#REF!</v>
      </c>
      <c r="BQ25" s="166" t="e">
        <f>SUMIF(#REF!,已核定一覽表!$A25,#REF!)</f>
        <v>#REF!</v>
      </c>
      <c r="BR25" s="218" t="e">
        <f t="shared" si="0"/>
        <v>#REF!</v>
      </c>
      <c r="BS25" s="163">
        <f>SUMIF('108-109生態檢核'!$B$5:$B$21,已核定一覽表!$A25,'108-109生態檢核'!$F$5:$F$21)</f>
        <v>0</v>
      </c>
      <c r="BT25" s="166">
        <f>SUMIF('108-109生態檢核'!$B$5:$B$21,已核定一覽表!$A25,'108-109生態檢核'!$G$5:$G$21)</f>
        <v>0</v>
      </c>
      <c r="BU25" s="218">
        <f t="shared" si="19"/>
        <v>0</v>
      </c>
      <c r="BV25" s="163"/>
      <c r="BW25" s="166"/>
      <c r="BX25" s="167"/>
      <c r="BY25" s="164"/>
      <c r="BZ25" s="166"/>
      <c r="CA25" s="167"/>
      <c r="CB25" s="164"/>
      <c r="CC25" s="166"/>
      <c r="CD25" s="167"/>
      <c r="CE25" s="164">
        <f>SUMIFS(第1批次規劃檢討!$J$2:$J$5555,第1批次規劃檢討!$C$2:$C$5555,已核定一覽表!$A25,第1批次規劃檢討!$A$2:$A$5555,$CE$2)</f>
        <v>0</v>
      </c>
      <c r="CF25" s="166">
        <f>SUMIFS(第1批次規劃檢討!$K$2:$K$5555,第1批次規劃檢討!$C$2:$C$5555,已核定一覽表!$A25,第1批次規劃檢討!$A$2:$A$5555,$CE$2)+SUMIFS(第1批次規劃檢討!$L$2:$L$5555,第1批次規劃檢討!$C$2:$C$5555,已核定一覽表!$A25,第1批次規劃檢討!$A$2:$A$5555,$CE$2)</f>
        <v>0</v>
      </c>
      <c r="CG25" s="166">
        <f t="shared" si="20"/>
        <v>0</v>
      </c>
      <c r="CH25" s="166">
        <f>SUMIFS(第1批次規劃檢討!$M$2:$M$5555,第1批次規劃檢討!$C$2:$C$5555,已核定一覽表!$A25,第1批次規劃檢討!$A$2:$A$5555,$CE$2)</f>
        <v>0</v>
      </c>
      <c r="CI25" s="166">
        <f>SUMIFS(第1批次規劃檢討!$N$2:$N$5555,第1批次規劃檢討!$C$2:$C$5555,已核定一覽表!$A25,第1批次規劃檢討!$A$2:$A$5555,$CE$2)+SUMIFS(第1批次規劃檢討!$O$2:$O$5555,第1批次規劃檢討!$C$2:$C$5555,已核定一覽表!$A25,第1批次規劃檢討!$A$2:$A$5555,$CE$2)</f>
        <v>0</v>
      </c>
      <c r="CJ25" s="166">
        <f t="shared" si="21"/>
        <v>0</v>
      </c>
      <c r="CK25" s="166">
        <f t="shared" si="22"/>
        <v>0</v>
      </c>
      <c r="CL25" s="166">
        <f>SUMIFS(第1批次規劃檢討!$J$2:$J$5555,第1批次規劃檢討!$C$2:$C$5555,已核定一覽表!$A25,第1批次規劃檢討!$A$2:$A$5555,$CL$2)</f>
        <v>0</v>
      </c>
      <c r="CM25" s="166">
        <f>SUMIFS(第1批次規劃檢討!$K$2:$K$5555,第1批次規劃檢討!$C$2:$C$5555,已核定一覽表!$A25,第1批次規劃檢討!$A$2:$A$5555,$CL$2)+SUMIFS(第1批次規劃檢討!$L$2:$L$5555,第1批次規劃檢討!$C$2:$C$5555,已核定一覽表!$A25,第1批次規劃檢討!$A$2:$A$5555,$CL$2)</f>
        <v>0</v>
      </c>
      <c r="CN25" s="166">
        <f t="shared" si="23"/>
        <v>0</v>
      </c>
      <c r="CO25" s="166">
        <f>SUMIFS(第1批次規劃檢討!$M$2:$M$5555,第1批次規劃檢討!$C$2:$C$5555,已核定一覽表!$A25,第1批次規劃檢討!$A$2:$A$5555,$CL$2)</f>
        <v>0</v>
      </c>
      <c r="CP25" s="166">
        <f>SUMIFS(第1批次規劃檢討!$N$2:$N$5555,第1批次規劃檢討!$C$2:$C$5555,已核定一覽表!$A25,第1批次規劃檢討!$A$2:$A$5555,$CL$2)+SUMIFS(第1批次規劃檢討!$O$2:$O$5555,第1批次規劃檢討!$C$2:$C$5555,已核定一覽表!$A25,第1批次規劃檢討!$A$2:$A$5555,$CL$2)</f>
        <v>0</v>
      </c>
      <c r="CQ25" s="166">
        <f t="shared" si="24"/>
        <v>0</v>
      </c>
      <c r="CR25" s="166">
        <f t="shared" si="25"/>
        <v>0</v>
      </c>
      <c r="CS25" s="166">
        <f>SUMIFS(第1批次規劃檢討!$J$2:$J$5555,第1批次規劃檢討!$C$2:$C$5555,已核定一覽表!$A25,第1批次規劃檢討!$A$2:$A$5555,$CS$2)</f>
        <v>0</v>
      </c>
      <c r="CT25" s="166">
        <f>SUMIFS(第1批次規劃檢討!$K$2:$K$5555,第1批次規劃檢討!$C$2:$C$5555,已核定一覽表!$A25,第1批次規劃檢討!$A$2:$A$5555,$CS$2)+SUMIFS(第1批次規劃檢討!$L$2:$L$5555,第1批次規劃檢討!$C$2:$C$5555,已核定一覽表!$A25,第1批次規劃檢討!$A$2:$A$5555,$CS$2)</f>
        <v>0</v>
      </c>
      <c r="CU25" s="166">
        <f t="shared" si="26"/>
        <v>0</v>
      </c>
      <c r="CV25" s="166">
        <f>SUMIFS(第1批次規劃檢討!$M$2:$M$5555,第1批次規劃檢討!$C$2:$C$5555,已核定一覽表!$A25,第1批次規劃檢討!$A$2:$A$5555,$CS$2)</f>
        <v>0</v>
      </c>
      <c r="CW25" s="166">
        <f>SUMIFS(第1批次規劃檢討!$N$2:$N$5555,第1批次規劃檢討!$C$2:$C$5555,已核定一覽表!$A25,第1批次規劃檢討!$A$2:$A$5555,$CS$2)+SUMIFS(第1批次規劃檢討!$O$2:$O$5555,第1批次規劃檢討!$C$2:$C$5555,已核定一覽表!$A25,第1批次規劃檢討!$A$2:$A$5555,$CS$2)</f>
        <v>0</v>
      </c>
      <c r="CX25" s="166">
        <f t="shared" si="27"/>
        <v>0</v>
      </c>
      <c r="CY25" s="166">
        <f t="shared" si="28"/>
        <v>0</v>
      </c>
      <c r="CZ25" s="166">
        <f>SUMIFS(第1批次規劃檢討!$J$2:$J$5555,第1批次規劃檢討!$C$2:$C$5555,已核定一覽表!$A25,第1批次規劃檢討!$A$2:$A$5555,$CZ$2)</f>
        <v>0</v>
      </c>
      <c r="DA25" s="166">
        <f>SUMIFS(第1批次規劃檢討!$K$2:$K$5555,第1批次規劃檢討!$C$2:$C$5555,已核定一覽表!$A25,第1批次規劃檢討!$A$2:$A$5555,$CZ$2)+SUMIFS(第1批次規劃檢討!$L$2:$L$5555,第1批次規劃檢討!$C$2:$C$5555,已核定一覽表!$A25,第1批次規劃檢討!$A$2:$A$5555,$CZ$2)</f>
        <v>0</v>
      </c>
      <c r="DB25" s="166">
        <f t="shared" si="29"/>
        <v>0</v>
      </c>
      <c r="DC25" s="166">
        <f>SUMIFS(第1批次規劃檢討!$M$2:$M$5555,第1批次規劃檢討!$C$2:$C$5555,已核定一覽表!$A25,第1批次規劃檢討!$A$2:$A$5555,$CZ$2)</f>
        <v>0</v>
      </c>
      <c r="DD25" s="166">
        <f>SUMIFS(第1批次規劃檢討!$N$2:$N$5555,第1批次規劃檢討!$C$2:$C$5555,已核定一覽表!$A25,第1批次規劃檢討!$A$2:$A$5555,$CZ$2)+SUMIFS(第1批次規劃檢討!$O$2:$O$5555,第1批次規劃檢討!$C$2:$C$5555,已核定一覽表!$A25,第1批次規劃檢討!$A$2:$A$5555,$CZ$2)</f>
        <v>0</v>
      </c>
      <c r="DE25" s="166">
        <f t="shared" si="30"/>
        <v>0</v>
      </c>
      <c r="DF25" s="167">
        <f t="shared" si="31"/>
        <v>0</v>
      </c>
      <c r="DG25" s="216">
        <f t="shared" si="32"/>
        <v>0</v>
      </c>
      <c r="DH25" s="215">
        <f t="shared" si="33"/>
        <v>0</v>
      </c>
      <c r="DI25" s="509">
        <f t="shared" si="34"/>
        <v>0</v>
      </c>
      <c r="DJ25" s="511">
        <f t="shared" ca="1" si="35"/>
        <v>0</v>
      </c>
      <c r="DK25" s="511">
        <f t="shared" ca="1" si="36"/>
        <v>0</v>
      </c>
      <c r="DL25" s="514">
        <f t="shared" ca="1" si="37"/>
        <v>0</v>
      </c>
      <c r="DM25" s="511" t="e">
        <f t="shared" ca="1" si="40"/>
        <v>#REF!</v>
      </c>
      <c r="DN25" s="511" t="e">
        <f t="shared" ca="1" si="38"/>
        <v>#REF!</v>
      </c>
      <c r="DO25" s="514">
        <f t="shared" ca="1" si="39"/>
        <v>0</v>
      </c>
    </row>
    <row r="26" spans="1:119" ht="20.25">
      <c r="A26" s="661" t="s">
        <v>1055</v>
      </c>
      <c r="B26" s="664">
        <f>COUNTIFS(第3批次治理工程!$C$6:$C$9999,已核定一覽表!A26,第3批次治理工程!$K$6:$K$9999,"&gt;0")</f>
        <v>0</v>
      </c>
      <c r="C26" s="665">
        <f t="shared" ca="1" si="1"/>
        <v>0</v>
      </c>
      <c r="D26" s="665">
        <f>SUMIF(第3批次治理工程!$C$6:$C$5555,已核定一覽表!$A26,第3批次治理工程!$CF$6:$CF$5555)</f>
        <v>0</v>
      </c>
      <c r="E26" s="666">
        <f>SUMIF(第3批次治理工程!$C$6:$C$5553,已核定一覽表!$A26,第3批次治理工程!$CG$6:$CG$5553)</f>
        <v>0</v>
      </c>
      <c r="F26" s="658">
        <f t="shared" si="2"/>
        <v>2</v>
      </c>
      <c r="G26" s="219">
        <f t="shared" ca="1" si="3"/>
        <v>14853</v>
      </c>
      <c r="H26" s="219">
        <f t="shared" ca="1" si="4"/>
        <v>13953</v>
      </c>
      <c r="I26" s="219">
        <f t="shared" si="5"/>
        <v>900</v>
      </c>
      <c r="J26" s="219">
        <f>SUMIF(第1批次治理工程!$C$6:$C$5545,已核定一覽表!$A26,第1批次治理工程!$CF$6:$CF$5545)+SUMIF(第2批次治理工程!$C$6:$C$5550,已核定一覽表!$A26,第2批次治理工程!$CF$6:$CF$5550)+SUMIF(第4批次治理工程!$C$6:$C$5555,已核定一覽表!$A26,第4批次治理工程!$CF$6:$CF$5555)</f>
        <v>1776.2</v>
      </c>
      <c r="K26" s="656">
        <f>SUMIF(第1批次治理工程!$C$6:$C$5545,已核定一覽表!$A26,第1批次治理工程!$CG$6:$CG$5545)+SUMIF(第2批次治理工程!$C$6:$C$5550,已核定一覽表!$A26,第2批次治理工程!$CG$6:$CG$5550)+SUMIF(第4批次治理工程!$C$6:$C$5555,已核定一覽表!$A26,第4批次治理工程!$CG$6:$CG$5555)</f>
        <v>11.729999999999999</v>
      </c>
      <c r="L26" s="209">
        <f>COUNTIF(第1批次治理工程!$C$6:$C$9989,已核定一覽表!A26)</f>
        <v>1</v>
      </c>
      <c r="M26" s="166">
        <f>SUMIF(第1批次治理工程!$C$6:$C$5545,已核定一覽表!$A26,第1批次治理工程!$M$6:$M$5545)+SUMIF(第1批次治理工程!$C$6:$C$5545,已核定一覽表!$A26,第1批次治理工程!$AJ$6:$AJ$5545)</f>
        <v>11853</v>
      </c>
      <c r="N26" s="166">
        <f>SUMIF(第1批次治理工程!$C$6:$C$5545,已核定一覽表!$A26,第1批次治理工程!$O$6:$O$5545)+SUMIF(第1批次治理工程!$C$6:$C$5545,已核定一覽表!$A26,第1批次治理工程!$AL$6:$AL$5545)</f>
        <v>0</v>
      </c>
      <c r="O26" s="513">
        <f>SUMIF(第1批次治理工程!$C$6:$C$5545,已核定一覽表!$A26,第1批次治理工程!$U$6:$U$5545)</f>
        <v>2100</v>
      </c>
      <c r="P26" s="513">
        <f>SUMIF(第1批次治理工程!$C$6:$C$5545,已核定一覽表!$A26,第1批次治理工程!$W$6:$W$5545)</f>
        <v>0</v>
      </c>
      <c r="Q26" s="166">
        <f t="shared" si="6"/>
        <v>13953</v>
      </c>
      <c r="R26" s="166">
        <f>SUMIF(第1批次治理工程!$C$6:$C$5545,已核定一覽表!$A26,第1批次治理工程!$AQ$6:$AQ$5545)</f>
        <v>0</v>
      </c>
      <c r="S26" s="166">
        <f>SUMIF(第1批次治理工程!$C$6:$C$5545,已核定一覽表!$A26,第1批次治理工程!$AS$6:$AS$5545)</f>
        <v>0</v>
      </c>
      <c r="T26" s="513">
        <f>SUMIF(第1批次治理工程!$C$6:$C$5545,已核定一覽表!$A26,第1批次治理工程!$AB$6:$AB$5545)</f>
        <v>300</v>
      </c>
      <c r="U26" s="513">
        <f>SUMIF(第1批次治理工程!$C$6:$C$5545,已核定一覽表!$A26,第1批次治理工程!$AD$6:$AD$5545)</f>
        <v>600</v>
      </c>
      <c r="V26" s="166">
        <f t="shared" si="7"/>
        <v>900</v>
      </c>
      <c r="W26" s="214">
        <f t="shared" si="8"/>
        <v>14853</v>
      </c>
      <c r="X26" s="208">
        <f>COUNTIF(第2批次治理工程!$C$6:$C$9994,已核定一覽表!A26)</f>
        <v>1</v>
      </c>
      <c r="Y26" s="163">
        <f>SUMIF(第2批次治理工程!$C$6:$C$5550,已核定一覽表!$A26,第2批次治理工程!$M$6:$M$5550)+SUMIF(第2批次治理工程!$C$6:$C$5550,已核定一覽表!$A26,第2批次治理工程!$AJ$6:$AJ$5550)</f>
        <v>0</v>
      </c>
      <c r="Z26" s="166">
        <f>SUMIF(第2批次治理工程!$C$6:$C$5550,已核定一覽表!$A26,第2批次治理工程!$O$6:$O$5550)+SUMIF(第2批次治理工程!$C$6:$C$5550,已核定一覽表!$A26,第2批次治理工程!$AL$6:$AL$5550)</f>
        <v>0</v>
      </c>
      <c r="AA26" s="166">
        <f>SUMIF(第2批次治理工程!$C$6:$C$5550,已核定一覽表!$A26,第2批次治理工程!$U$6:$U$5550)</f>
        <v>0</v>
      </c>
      <c r="AB26" s="166">
        <f>SUMIF(第2批次治理工程!$C$6:$C$5550,已核定一覽表!$A26,第2批次治理工程!$W$6:$W$5550)</f>
        <v>0</v>
      </c>
      <c r="AC26" s="166">
        <f t="shared" si="9"/>
        <v>0</v>
      </c>
      <c r="AD26" s="166">
        <f>SUMIF(第2批次治理工程!$C$6:$C$5550,已核定一覽表!$A26,第2批次治理工程!$AQ$6:$AQ$5550)</f>
        <v>0</v>
      </c>
      <c r="AE26" s="166">
        <f>SUMIF(第2批次治理工程!$C$6:$C$5550,已核定一覽表!$A26,第2批次治理工程!$AS$6:$AS$5550)</f>
        <v>0</v>
      </c>
      <c r="AF26" s="166">
        <f>SUMIF(第2批次治理工程!$C$6:$C$5550,已核定一覽表!$A26,第2批次治理工程!$AB$6:$AB$5550)</f>
        <v>0</v>
      </c>
      <c r="AG26" s="166">
        <f>SUMIF(第2批次治理工程!$C$6:$C$5550,已核定一覽表!$A26,第2批次治理工程!$AD$6:$AD$5550)</f>
        <v>0</v>
      </c>
      <c r="AH26" s="166">
        <f t="shared" si="10"/>
        <v>0</v>
      </c>
      <c r="AI26" s="214">
        <f t="shared" si="11"/>
        <v>0</v>
      </c>
      <c r="AJ26" s="508">
        <f>COUNTIF(第3批次治理工程!$C$6:$C$9999,已核定一覽表!A26)</f>
        <v>0</v>
      </c>
      <c r="AK26" s="212">
        <f ca="1">SUMIF(第3批次治理工程!$C$6:$C$5555,已核定一覽表!$A26,第3批次治理工程!$N$6:$N$5554)+SUMIF(第3批次治理工程!$C$6:$C$5555,已核定一覽表!$A26,第3批次治理工程!$Q$6:$Q$5554)</f>
        <v>0</v>
      </c>
      <c r="AL26" s="212">
        <f ca="1">SUMIF(第3批次治理工程!$C$6:$C$5555,已核定一覽表!$A26,第3批次治理工程!$R$6:$R$5554)+SUMIF(第3批次治理工程!$C$6:$C$5555,已核定一覽表!$A26,第3批次治理工程!$AO$6:$AO$5555)</f>
        <v>0</v>
      </c>
      <c r="AM26" s="212">
        <f>SUMIF(第3批次治理工程!$C$6:$C$5555,已核定一覽表!$A26,第3批次治理工程!$V$6:$V$5555)+SUMIF(第3批次治理工程!$C$6:$C$5555,已核定一覽表!$A26,第3批次治理工程!$Y$6:$Y$5555)</f>
        <v>0</v>
      </c>
      <c r="AN26" s="212">
        <f>SUMIF(第3批次治理工程!$C$6:$C$5555,已核定一覽表!$A26,第3批次治理工程!$Z$6:$Z$5555)</f>
        <v>0</v>
      </c>
      <c r="AO26" s="212">
        <f t="shared" ca="1" si="12"/>
        <v>0</v>
      </c>
      <c r="AP26" s="212">
        <f>SUMIF(第3批次治理工程!$C$6:$C$5555,已核定一覽表!$A26,第3批次治理工程!$AR$6:$AR$5555)+SUMIF(第3批次治理工程!$C$6:$C$5555,已核定一覽表!$A26,第3批次治理工程!$AU$6:$AU$5555)</f>
        <v>0</v>
      </c>
      <c r="AQ26" s="212">
        <f>SUMIF(第3批次治理工程!$C$6:$C$5555,已核定一覽表!$A26,第3批次治理工程!$AV$6:$AV$5555)</f>
        <v>0</v>
      </c>
      <c r="AR26" s="212">
        <f>SUMIF(第3批次治理工程!$C$6:$C$5555,已核定一覽表!$A26,第3批次治理工程!$AC$6:$AC$5555)+SUMIF(第3批次治理工程!$C$6:$C$5555,已核定一覽表!$A26,第3批次治理工程!$AF$6:$AF$5555)</f>
        <v>0</v>
      </c>
      <c r="AS26" s="212">
        <f>SUMIF(第3批次治理工程!$C$6:$C$5555,已核定一覽表!$A26,第3批次治理工程!$AG$6:$AG$5555)</f>
        <v>0</v>
      </c>
      <c r="AT26" s="212">
        <f t="shared" si="13"/>
        <v>0</v>
      </c>
      <c r="AU26" s="214">
        <f t="shared" ca="1" si="14"/>
        <v>0</v>
      </c>
      <c r="AV26" s="508">
        <f>COUNTIF(第4批次治理工程!$C$6:$C$9999,已核定一覽表!A26)</f>
        <v>0</v>
      </c>
      <c r="AW26" s="506">
        <f ca="1">SUMIF(第4批次治理工程!$C$6:$C$5555,已核定一覽表!$A26,第4批次治理工程!$M$6:$M$5554)+SUMIF(第4批次治理工程!$C$6:$C$5555,已核定一覽表!$A26,第4批次治理工程!$AJ$6:$AJ$5555)</f>
        <v>0</v>
      </c>
      <c r="AX26" s="212">
        <f ca="1">SUMIF(第4批次治理工程!$C$6:$C$5555,已核定一覽表!$A26,第4批次治理工程!$P$6:$P$5554)+SUMIF(第4批次治理工程!$C$6:$C$5555,已核定一覽表!$A26,第4批次治理工程!$AM$6:$AM$5555)</f>
        <v>0</v>
      </c>
      <c r="AY26" s="212">
        <f ca="1">SUMIF(第4批次治理工程!$C$6:$C$5555,已核定一覽表!$A26,第4批次治理工程!$R$6:$R$5554)+SUMIF(第4批次治理工程!$C$6:$C$5555,已核定一覽表!$A26,第4批次治理工程!$AO$6:$AO$5555)</f>
        <v>0</v>
      </c>
      <c r="AZ26" s="212">
        <f>SUMIF(第4批次治理工程!$C$6:$C$5555,已核定一覽表!$A26,第4批次治理工程!$U$6:$U$5555)</f>
        <v>0</v>
      </c>
      <c r="BA26" s="212">
        <f>SUMIF(第4批次治理工程!$C$6:$C$5555,已核定一覽表!$A26,第4批次治理工程!$X$6:$X$5555)</f>
        <v>0</v>
      </c>
      <c r="BB26" s="212">
        <f>SUMIF(第4批次治理工程!$C$6:$C$5555,已核定一覽表!$A26,第4批次治理工程!$Z$6:$Z$5555)</f>
        <v>0</v>
      </c>
      <c r="BC26" s="212">
        <f t="shared" ca="1" si="15"/>
        <v>0</v>
      </c>
      <c r="BD26" s="212">
        <f>SUMIF(第4批次治理工程!$C$6:$C$5555,已核定一覽表!$A26,第4批次治理工程!$AQ$6:$AQ$5555)</f>
        <v>0</v>
      </c>
      <c r="BE26" s="212">
        <f>SUMIF(第4批次治理工程!$C$6:$C$5555,已核定一覽表!$A26,第4批次治理工程!$AQ$6:$AQ$5555)+SUMIF(第4批次治理工程!$C$6:$C$5555,已核定一覽表!$A26,第4批次治理工程!$AT$6:$AT$5555)</f>
        <v>0</v>
      </c>
      <c r="BF26" s="212">
        <f>SUMIF(第4批次治理工程!$C$6:$C$5555,已核定一覽表!$A26,第4批次治理工程!$AV$6:$AV$5555)</f>
        <v>0</v>
      </c>
      <c r="BG26" s="212">
        <f>SUMIF(第4批次治理工程!$C$6:$C$5555,已核定一覽表!$A26,第4批次治理工程!$AB$6:$AB$5555)</f>
        <v>0</v>
      </c>
      <c r="BH26" s="212">
        <f>SUMIF(第4批次治理工程!$C$6:$C$5555,已核定一覽表!$A26,第4批次治理工程!$AE$6:$AE$5555)</f>
        <v>0</v>
      </c>
      <c r="BI26" s="212">
        <f>SUMIF(第4批次治理工程!$C$6:$C$5555,已核定一覽表!$A26,第4批次治理工程!$AG$6:$AG$5555)</f>
        <v>0</v>
      </c>
      <c r="BJ26" s="212">
        <f t="shared" si="16"/>
        <v>0</v>
      </c>
      <c r="BK26" s="214">
        <f t="shared" ca="1" si="17"/>
        <v>0</v>
      </c>
      <c r="BL26" s="508" t="e">
        <f>COUNTIF(#REF!,已核定一覽表!A26)</f>
        <v>#REF!</v>
      </c>
      <c r="BM26" s="506" t="e">
        <f>SUMIF(#REF!,已核定一覽表!A26,#REF!)</f>
        <v>#REF!</v>
      </c>
      <c r="BN26" s="212" t="e">
        <f>SUMIF(#REF!,已核定一覽表!A26,#REF!)</f>
        <v>#REF!</v>
      </c>
      <c r="BO26" s="831" t="e">
        <f t="shared" si="18"/>
        <v>#REF!</v>
      </c>
      <c r="BP26" s="163" t="e">
        <f>SUMIF(#REF!,已核定一覽表!$A26,#REF!)</f>
        <v>#REF!</v>
      </c>
      <c r="BQ26" s="166" t="e">
        <f>SUMIF(#REF!,已核定一覽表!$A26,#REF!)</f>
        <v>#REF!</v>
      </c>
      <c r="BR26" s="218" t="e">
        <f t="shared" si="0"/>
        <v>#REF!</v>
      </c>
      <c r="BS26" s="163">
        <f>SUMIF('108-109生態檢核'!$B$5:$B$21,已核定一覽表!$A26,'108-109生態檢核'!$F$5:$F$21)</f>
        <v>0</v>
      </c>
      <c r="BT26" s="166">
        <f>SUMIF('108-109生態檢核'!$B$5:$B$21,已核定一覽表!$A26,'108-109生態檢核'!$G$5:$G$21)</f>
        <v>0</v>
      </c>
      <c r="BU26" s="218">
        <f t="shared" si="19"/>
        <v>0</v>
      </c>
      <c r="BV26" s="163"/>
      <c r="BW26" s="166"/>
      <c r="BX26" s="167"/>
      <c r="BY26" s="164"/>
      <c r="BZ26" s="166"/>
      <c r="CA26" s="167"/>
      <c r="CB26" s="164"/>
      <c r="CC26" s="166"/>
      <c r="CD26" s="167"/>
      <c r="CE26" s="164">
        <f>SUMIFS(第1批次規劃檢討!$J$2:$J$5555,第1批次規劃檢討!$C$2:$C$5555,已核定一覽表!$A26,第1批次規劃檢討!$A$2:$A$5555,$CE$2)</f>
        <v>0</v>
      </c>
      <c r="CF26" s="166">
        <f>SUMIFS(第1批次規劃檢討!$K$2:$K$5555,第1批次規劃檢討!$C$2:$C$5555,已核定一覽表!$A26,第1批次規劃檢討!$A$2:$A$5555,$CE$2)+SUMIFS(第1批次規劃檢討!$L$2:$L$5555,第1批次規劃檢討!$C$2:$C$5555,已核定一覽表!$A26,第1批次規劃檢討!$A$2:$A$5555,$CE$2)</f>
        <v>0</v>
      </c>
      <c r="CG26" s="166">
        <f t="shared" si="20"/>
        <v>0</v>
      </c>
      <c r="CH26" s="166">
        <f>SUMIFS(第1批次規劃檢討!$M$2:$M$5555,第1批次規劃檢討!$C$2:$C$5555,已核定一覽表!$A26,第1批次規劃檢討!$A$2:$A$5555,$CE$2)</f>
        <v>0</v>
      </c>
      <c r="CI26" s="166">
        <f>SUMIFS(第1批次規劃檢討!$N$2:$N$5555,第1批次規劃檢討!$C$2:$C$5555,已核定一覽表!$A26,第1批次規劃檢討!$A$2:$A$5555,$CE$2)+SUMIFS(第1批次規劃檢討!$O$2:$O$5555,第1批次規劃檢討!$C$2:$C$5555,已核定一覽表!$A26,第1批次規劃檢討!$A$2:$A$5555,$CE$2)</f>
        <v>0</v>
      </c>
      <c r="CJ26" s="166">
        <f t="shared" si="21"/>
        <v>0</v>
      </c>
      <c r="CK26" s="166">
        <f t="shared" si="22"/>
        <v>0</v>
      </c>
      <c r="CL26" s="166">
        <f>SUMIFS(第1批次規劃檢討!$J$2:$J$5555,第1批次規劃檢討!$C$2:$C$5555,已核定一覽表!$A26,第1批次規劃檢討!$A$2:$A$5555,$CL$2)</f>
        <v>0</v>
      </c>
      <c r="CM26" s="166">
        <f>SUMIFS(第1批次規劃檢討!$K$2:$K$5555,第1批次規劃檢討!$C$2:$C$5555,已核定一覽表!$A26,第1批次規劃檢討!$A$2:$A$5555,$CL$2)+SUMIFS(第1批次規劃檢討!$L$2:$L$5555,第1批次規劃檢討!$C$2:$C$5555,已核定一覽表!$A26,第1批次規劃檢討!$A$2:$A$5555,$CL$2)</f>
        <v>0</v>
      </c>
      <c r="CN26" s="166">
        <f t="shared" si="23"/>
        <v>0</v>
      </c>
      <c r="CO26" s="166">
        <f>SUMIFS(第1批次規劃檢討!$M$2:$M$5555,第1批次規劃檢討!$C$2:$C$5555,已核定一覽表!$A26,第1批次規劃檢討!$A$2:$A$5555,$CL$2)</f>
        <v>0</v>
      </c>
      <c r="CP26" s="166">
        <f>SUMIFS(第1批次規劃檢討!$N$2:$N$5555,第1批次規劃檢討!$C$2:$C$5555,已核定一覽表!$A26,第1批次規劃檢討!$A$2:$A$5555,$CL$2)+SUMIFS(第1批次規劃檢討!$O$2:$O$5555,第1批次規劃檢討!$C$2:$C$5555,已核定一覽表!$A26,第1批次規劃檢討!$A$2:$A$5555,$CL$2)</f>
        <v>0</v>
      </c>
      <c r="CQ26" s="166">
        <f t="shared" si="24"/>
        <v>0</v>
      </c>
      <c r="CR26" s="166">
        <f t="shared" si="25"/>
        <v>0</v>
      </c>
      <c r="CS26" s="166">
        <f>SUMIFS(第1批次規劃檢討!$J$2:$J$5555,第1批次規劃檢討!$C$2:$C$5555,已核定一覽表!$A26,第1批次規劃檢討!$A$2:$A$5555,$CS$2)</f>
        <v>0</v>
      </c>
      <c r="CT26" s="166">
        <f>SUMIFS(第1批次規劃檢討!$K$2:$K$5555,第1批次規劃檢討!$C$2:$C$5555,已核定一覽表!$A26,第1批次規劃檢討!$A$2:$A$5555,$CS$2)+SUMIFS(第1批次規劃檢討!$L$2:$L$5555,第1批次規劃檢討!$C$2:$C$5555,已核定一覽表!$A26,第1批次規劃檢討!$A$2:$A$5555,$CS$2)</f>
        <v>0</v>
      </c>
      <c r="CU26" s="166">
        <f t="shared" si="26"/>
        <v>0</v>
      </c>
      <c r="CV26" s="166">
        <f>SUMIFS(第1批次規劃檢討!$M$2:$M$5555,第1批次規劃檢討!$C$2:$C$5555,已核定一覽表!$A26,第1批次規劃檢討!$A$2:$A$5555,$CS$2)</f>
        <v>0</v>
      </c>
      <c r="CW26" s="166">
        <f>SUMIFS(第1批次規劃檢討!$N$2:$N$5555,第1批次規劃檢討!$C$2:$C$5555,已核定一覽表!$A26,第1批次規劃檢討!$A$2:$A$5555,$CS$2)+SUMIFS(第1批次規劃檢討!$O$2:$O$5555,第1批次規劃檢討!$C$2:$C$5555,已核定一覽表!$A26,第1批次規劃檢討!$A$2:$A$5555,$CS$2)</f>
        <v>0</v>
      </c>
      <c r="CX26" s="166">
        <f t="shared" si="27"/>
        <v>0</v>
      </c>
      <c r="CY26" s="166">
        <f t="shared" si="28"/>
        <v>0</v>
      </c>
      <c r="CZ26" s="166">
        <f>SUMIFS(第1批次規劃檢討!$J$2:$J$5555,第1批次規劃檢討!$C$2:$C$5555,已核定一覽表!$A26,第1批次規劃檢討!$A$2:$A$5555,$CZ$2)</f>
        <v>3780</v>
      </c>
      <c r="DA26" s="166">
        <f>SUMIFS(第1批次規劃檢討!$K$2:$K$5555,第1批次規劃檢討!$C$2:$C$5555,已核定一覽表!$A26,第1批次規劃檢討!$A$2:$A$5555,$CZ$2)+SUMIFS(第1批次規劃檢討!$L$2:$L$5555,第1批次規劃檢討!$C$2:$C$5555,已核定一覽表!$A26,第1批次規劃檢討!$A$2:$A$5555,$CZ$2)</f>
        <v>3780</v>
      </c>
      <c r="DB26" s="166">
        <f t="shared" si="29"/>
        <v>7560</v>
      </c>
      <c r="DC26" s="166">
        <f>SUMIFS(第1批次規劃檢討!$M$2:$M$5555,第1批次規劃檢討!$C$2:$C$5555,已核定一覽表!$A26,第1批次規劃檢討!$A$2:$A$5555,$CZ$2)</f>
        <v>420</v>
      </c>
      <c r="DD26" s="166">
        <f>SUMIFS(第1批次規劃檢討!$N$2:$N$5555,第1批次規劃檢討!$C$2:$C$5555,已核定一覽表!$A26,第1批次規劃檢討!$A$2:$A$5555,$CZ$2)+SUMIFS(第1批次規劃檢討!$O$2:$O$5555,第1批次規劃檢討!$C$2:$C$5555,已核定一覽表!$A26,第1批次規劃檢討!$A$2:$A$5555,$CZ$2)</f>
        <v>420</v>
      </c>
      <c r="DE26" s="166">
        <f t="shared" si="30"/>
        <v>840</v>
      </c>
      <c r="DF26" s="167">
        <f t="shared" si="31"/>
        <v>8400</v>
      </c>
      <c r="DG26" s="216">
        <f t="shared" si="32"/>
        <v>7560</v>
      </c>
      <c r="DH26" s="215">
        <f t="shared" si="33"/>
        <v>840</v>
      </c>
      <c r="DI26" s="509">
        <f t="shared" si="34"/>
        <v>8400</v>
      </c>
      <c r="DJ26" s="511">
        <f t="shared" ca="1" si="35"/>
        <v>13953</v>
      </c>
      <c r="DK26" s="511">
        <f t="shared" ca="1" si="36"/>
        <v>0</v>
      </c>
      <c r="DL26" s="514">
        <f t="shared" ca="1" si="37"/>
        <v>0</v>
      </c>
      <c r="DM26" s="511" t="e">
        <f t="shared" ca="1" si="40"/>
        <v>#REF!</v>
      </c>
      <c r="DN26" s="511" t="e">
        <f t="shared" ca="1" si="38"/>
        <v>#REF!</v>
      </c>
      <c r="DO26" s="514">
        <f t="shared" ca="1" si="39"/>
        <v>0</v>
      </c>
    </row>
    <row r="27" spans="1:119" ht="20.25">
      <c r="A27" s="660" t="s">
        <v>485</v>
      </c>
      <c r="B27" s="664">
        <f>COUNTIFS(第3批次治理工程!$C$6:$C$9999,已核定一覽表!A27,第3批次治理工程!$K$6:$K$9999,"&gt;0")</f>
        <v>0</v>
      </c>
      <c r="C27" s="665">
        <f t="shared" ca="1" si="1"/>
        <v>0</v>
      </c>
      <c r="D27" s="665">
        <f>SUMIF(第3批次治理工程!$C$6:$C$5555,已核定一覽表!$A27,第3批次治理工程!$CF$6:$CF$5555)</f>
        <v>0</v>
      </c>
      <c r="E27" s="666">
        <f>SUMIF(第3批次治理工程!$C$6:$C$5553,已核定一覽表!$A27,第3批次治理工程!$CG$6:$CG$5553)</f>
        <v>0</v>
      </c>
      <c r="F27" s="658">
        <f t="shared" si="2"/>
        <v>5</v>
      </c>
      <c r="G27" s="219">
        <f t="shared" ca="1" si="3"/>
        <v>98734</v>
      </c>
      <c r="H27" s="219">
        <f t="shared" ca="1" si="4"/>
        <v>98734</v>
      </c>
      <c r="I27" s="219">
        <f t="shared" si="5"/>
        <v>0</v>
      </c>
      <c r="J27" s="219">
        <f>SUMIF(第1批次治理工程!$C$6:$C$5545,已核定一覽表!$A27,第1批次治理工程!$CF$6:$CF$5545)+SUMIF(第2批次治理工程!$C$6:$C$5550,已核定一覽表!$A27,第2批次治理工程!$CF$6:$CF$5550)+SUMIF(第4批次治理工程!$C$6:$C$5555,已核定一覽表!$A27,第4批次治理工程!$CF$6:$CF$5555)</f>
        <v>4614</v>
      </c>
      <c r="K27" s="656">
        <f>SUMIF(第1批次治理工程!$C$6:$C$5545,已核定一覽表!$A27,第1批次治理工程!$CG$6:$CG$5545)+SUMIF(第2批次治理工程!$C$6:$C$5550,已核定一覽表!$A27,第2批次治理工程!$CG$6:$CG$5550)+SUMIF(第4批次治理工程!$C$6:$C$5555,已核定一覽表!$A27,第4批次治理工程!$CG$6:$CG$5555)</f>
        <v>112.89619999999999</v>
      </c>
      <c r="L27" s="209">
        <f>COUNTIF(第1批次治理工程!$C$6:$C$9989,已核定一覽表!A27)</f>
        <v>2</v>
      </c>
      <c r="M27" s="166">
        <f>SUMIF(第1批次治理工程!$C$6:$C$5545,已核定一覽表!$A27,第1批次治理工程!$M$6:$M$5545)+SUMIF(第1批次治理工程!$C$6:$C$5545,已核定一覽表!$A27,第1批次治理工程!$AJ$6:$AJ$5545)</f>
        <v>69322</v>
      </c>
      <c r="N27" s="166">
        <f>SUMIF(第1批次治理工程!$C$6:$C$5545,已核定一覽表!$A27,第1批次治理工程!$O$6:$O$5545)+SUMIF(第1批次治理工程!$C$6:$C$5545,已核定一覽表!$A27,第1批次治理工程!$AL$6:$AL$5545)</f>
        <v>0</v>
      </c>
      <c r="O27" s="513">
        <f>SUMIF(第1批次治理工程!$C$6:$C$5545,已核定一覽表!$A27,第1批次治理工程!$U$6:$U$5545)</f>
        <v>0</v>
      </c>
      <c r="P27" s="513">
        <f>SUMIF(第1批次治理工程!$C$6:$C$5545,已核定一覽表!$A27,第1批次治理工程!$W$6:$W$5545)</f>
        <v>0</v>
      </c>
      <c r="Q27" s="166">
        <f t="shared" si="6"/>
        <v>69322</v>
      </c>
      <c r="R27" s="166">
        <f>SUMIF(第1批次治理工程!$C$6:$C$5545,已核定一覽表!$A27,第1批次治理工程!$AQ$6:$AQ$5545)</f>
        <v>0</v>
      </c>
      <c r="S27" s="166">
        <f>SUMIF(第1批次治理工程!$C$6:$C$5545,已核定一覽表!$A27,第1批次治理工程!$AS$6:$AS$5545)</f>
        <v>0</v>
      </c>
      <c r="T27" s="513">
        <f>SUMIF(第1批次治理工程!$C$6:$C$5545,已核定一覽表!$A27,第1批次治理工程!$AB$6:$AB$5545)</f>
        <v>0</v>
      </c>
      <c r="U27" s="513">
        <f>SUMIF(第1批次治理工程!$C$6:$C$5545,已核定一覽表!$A27,第1批次治理工程!$AD$6:$AD$5545)</f>
        <v>0</v>
      </c>
      <c r="V27" s="166">
        <f t="shared" si="7"/>
        <v>0</v>
      </c>
      <c r="W27" s="214">
        <f t="shared" si="8"/>
        <v>69322</v>
      </c>
      <c r="X27" s="208">
        <f>COUNTIF(第2批次治理工程!$C$6:$C$9994,已核定一覽表!A27)</f>
        <v>3</v>
      </c>
      <c r="Y27" s="163">
        <f>SUMIF(第2批次治理工程!$C$6:$C$5550,已核定一覽表!$A27,第2批次治理工程!$M$6:$M$5550)+SUMIF(第2批次治理工程!$C$6:$C$5550,已核定一覽表!$A27,第2批次治理工程!$AJ$6:$AJ$5550)</f>
        <v>29412</v>
      </c>
      <c r="Z27" s="166">
        <f>SUMIF(第2批次治理工程!$C$6:$C$5550,已核定一覽表!$A27,第2批次治理工程!$O$6:$O$5550)+SUMIF(第2批次治理工程!$C$6:$C$5550,已核定一覽表!$A27,第2批次治理工程!$AL$6:$AL$5550)</f>
        <v>0</v>
      </c>
      <c r="AA27" s="166">
        <f>SUMIF(第2批次治理工程!$C$6:$C$5550,已核定一覽表!$A27,第2批次治理工程!$U$6:$U$5550)</f>
        <v>0</v>
      </c>
      <c r="AB27" s="166">
        <f>SUMIF(第2批次治理工程!$C$6:$C$5550,已核定一覽表!$A27,第2批次治理工程!$W$6:$W$5550)</f>
        <v>0</v>
      </c>
      <c r="AC27" s="166">
        <f t="shared" si="9"/>
        <v>29412</v>
      </c>
      <c r="AD27" s="166">
        <f>SUMIF(第2批次治理工程!$C$6:$C$5550,已核定一覽表!$A27,第2批次治理工程!$AQ$6:$AQ$5550)</f>
        <v>0</v>
      </c>
      <c r="AE27" s="166">
        <f>SUMIF(第2批次治理工程!$C$6:$C$5550,已核定一覽表!$A27,第2批次治理工程!$AS$6:$AS$5550)</f>
        <v>0</v>
      </c>
      <c r="AF27" s="166">
        <f>SUMIF(第2批次治理工程!$C$6:$C$5550,已核定一覽表!$A27,第2批次治理工程!$AB$6:$AB$5550)</f>
        <v>0</v>
      </c>
      <c r="AG27" s="166">
        <f>SUMIF(第2批次治理工程!$C$6:$C$5550,已核定一覽表!$A27,第2批次治理工程!$AD$6:$AD$5550)</f>
        <v>0</v>
      </c>
      <c r="AH27" s="166">
        <f t="shared" si="10"/>
        <v>0</v>
      </c>
      <c r="AI27" s="214">
        <f t="shared" si="11"/>
        <v>29412</v>
      </c>
      <c r="AJ27" s="508">
        <f>COUNTIF(第3批次治理工程!$C$6:$C$9999,已核定一覽表!A27)</f>
        <v>0</v>
      </c>
      <c r="AK27" s="212">
        <f ca="1">SUMIF(第3批次治理工程!$C$6:$C$5555,已核定一覽表!$A27,第3批次治理工程!$N$6:$N$5554)+SUMIF(第3批次治理工程!$C$6:$C$5555,已核定一覽表!$A27,第3批次治理工程!$Q$6:$Q$5554)</f>
        <v>0</v>
      </c>
      <c r="AL27" s="212">
        <f ca="1">SUMIF(第3批次治理工程!$C$6:$C$5555,已核定一覽表!$A27,第3批次治理工程!$R$6:$R$5554)+SUMIF(第3批次治理工程!$C$6:$C$5555,已核定一覽表!$A27,第3批次治理工程!$AO$6:$AO$5555)</f>
        <v>0</v>
      </c>
      <c r="AM27" s="212">
        <f>SUMIF(第3批次治理工程!$C$6:$C$5555,已核定一覽表!$A27,第3批次治理工程!$V$6:$V$5555)+SUMIF(第3批次治理工程!$C$6:$C$5555,已核定一覽表!$A27,第3批次治理工程!$Y$6:$Y$5555)</f>
        <v>0</v>
      </c>
      <c r="AN27" s="212">
        <f>SUMIF(第3批次治理工程!$C$6:$C$5555,已核定一覽表!$A27,第3批次治理工程!$Z$6:$Z$5555)</f>
        <v>0</v>
      </c>
      <c r="AO27" s="212">
        <f t="shared" ca="1" si="12"/>
        <v>0</v>
      </c>
      <c r="AP27" s="212">
        <f>SUMIF(第3批次治理工程!$C$6:$C$5555,已核定一覽表!$A27,第3批次治理工程!$AR$6:$AR$5555)+SUMIF(第3批次治理工程!$C$6:$C$5555,已核定一覽表!$A27,第3批次治理工程!$AU$6:$AU$5555)</f>
        <v>0</v>
      </c>
      <c r="AQ27" s="212">
        <f>SUMIF(第3批次治理工程!$C$6:$C$5555,已核定一覽表!$A27,第3批次治理工程!$AV$6:$AV$5555)</f>
        <v>0</v>
      </c>
      <c r="AR27" s="212">
        <f>SUMIF(第3批次治理工程!$C$6:$C$5555,已核定一覽表!$A27,第3批次治理工程!$AC$6:$AC$5555)+SUMIF(第3批次治理工程!$C$6:$C$5555,已核定一覽表!$A27,第3批次治理工程!$AF$6:$AF$5555)</f>
        <v>0</v>
      </c>
      <c r="AS27" s="212">
        <f>SUMIF(第3批次治理工程!$C$6:$C$5555,已核定一覽表!$A27,第3批次治理工程!$AG$6:$AG$5555)</f>
        <v>0</v>
      </c>
      <c r="AT27" s="212">
        <f t="shared" si="13"/>
        <v>0</v>
      </c>
      <c r="AU27" s="214">
        <f t="shared" ca="1" si="14"/>
        <v>0</v>
      </c>
      <c r="AV27" s="508">
        <f>COUNTIF(第4批次治理工程!$C$6:$C$9999,已核定一覽表!A27)</f>
        <v>0</v>
      </c>
      <c r="AW27" s="506">
        <f ca="1">SUMIF(第4批次治理工程!$C$6:$C$5555,已核定一覽表!$A27,第4批次治理工程!$M$6:$M$5554)+SUMIF(第4批次治理工程!$C$6:$C$5555,已核定一覽表!$A27,第4批次治理工程!$AJ$6:$AJ$5555)</f>
        <v>0</v>
      </c>
      <c r="AX27" s="212">
        <f ca="1">SUMIF(第4批次治理工程!$C$6:$C$5555,已核定一覽表!$A27,第4批次治理工程!$P$6:$P$5554)+SUMIF(第4批次治理工程!$C$6:$C$5555,已核定一覽表!$A27,第4批次治理工程!$AM$6:$AM$5555)</f>
        <v>0</v>
      </c>
      <c r="AY27" s="212">
        <f ca="1">SUMIF(第4批次治理工程!$C$6:$C$5555,已核定一覽表!$A27,第4批次治理工程!$R$6:$R$5554)+SUMIF(第4批次治理工程!$C$6:$C$5555,已核定一覽表!$A27,第4批次治理工程!$AO$6:$AO$5555)</f>
        <v>0</v>
      </c>
      <c r="AZ27" s="212">
        <f>SUMIF(第4批次治理工程!$C$6:$C$5555,已核定一覽表!$A27,第4批次治理工程!$U$6:$U$5555)</f>
        <v>0</v>
      </c>
      <c r="BA27" s="212">
        <f>SUMIF(第4批次治理工程!$C$6:$C$5555,已核定一覽表!$A27,第4批次治理工程!$X$6:$X$5555)</f>
        <v>0</v>
      </c>
      <c r="BB27" s="212">
        <f>SUMIF(第4批次治理工程!$C$6:$C$5555,已核定一覽表!$A27,第4批次治理工程!$Z$6:$Z$5555)</f>
        <v>0</v>
      </c>
      <c r="BC27" s="212">
        <f t="shared" ca="1" si="15"/>
        <v>0</v>
      </c>
      <c r="BD27" s="212">
        <f>SUMIF(第4批次治理工程!$C$6:$C$5555,已核定一覽表!$A27,第4批次治理工程!$AQ$6:$AQ$5555)</f>
        <v>0</v>
      </c>
      <c r="BE27" s="212">
        <f>SUMIF(第4批次治理工程!$C$6:$C$5555,已核定一覽表!$A27,第4批次治理工程!$AQ$6:$AQ$5555)+SUMIF(第4批次治理工程!$C$6:$C$5555,已核定一覽表!$A27,第4批次治理工程!$AT$6:$AT$5555)</f>
        <v>0</v>
      </c>
      <c r="BF27" s="212">
        <f>SUMIF(第4批次治理工程!$C$6:$C$5555,已核定一覽表!$A27,第4批次治理工程!$AV$6:$AV$5555)</f>
        <v>0</v>
      </c>
      <c r="BG27" s="212">
        <f>SUMIF(第4批次治理工程!$C$6:$C$5555,已核定一覽表!$A27,第4批次治理工程!$AB$6:$AB$5555)</f>
        <v>0</v>
      </c>
      <c r="BH27" s="212">
        <f>SUMIF(第4批次治理工程!$C$6:$C$5555,已核定一覽表!$A27,第4批次治理工程!$AE$6:$AE$5555)</f>
        <v>0</v>
      </c>
      <c r="BI27" s="212">
        <f>SUMIF(第4批次治理工程!$C$6:$C$5555,已核定一覽表!$A27,第4批次治理工程!$AG$6:$AG$5555)</f>
        <v>0</v>
      </c>
      <c r="BJ27" s="212">
        <f t="shared" si="16"/>
        <v>0</v>
      </c>
      <c r="BK27" s="214">
        <f t="shared" ca="1" si="17"/>
        <v>0</v>
      </c>
      <c r="BL27" s="508" t="e">
        <f>COUNTIF(#REF!,已核定一覽表!A27)</f>
        <v>#REF!</v>
      </c>
      <c r="BM27" s="506" t="e">
        <f>SUMIF(#REF!,已核定一覽表!A27,#REF!)</f>
        <v>#REF!</v>
      </c>
      <c r="BN27" s="212" t="e">
        <f>SUMIF(#REF!,已核定一覽表!A27,#REF!)</f>
        <v>#REF!</v>
      </c>
      <c r="BO27" s="831" t="e">
        <f>BM27+BN27</f>
        <v>#REF!</v>
      </c>
      <c r="BP27" s="163" t="e">
        <f>SUMIF(#REF!,已核定一覽表!$A27,#REF!)</f>
        <v>#REF!</v>
      </c>
      <c r="BQ27" s="166" t="e">
        <f>SUMIF(#REF!,已核定一覽表!$A27,#REF!)</f>
        <v>#REF!</v>
      </c>
      <c r="BR27" s="218" t="e">
        <f t="shared" si="0"/>
        <v>#REF!</v>
      </c>
      <c r="BS27" s="163">
        <f>SUMIF('108-109生態檢核'!$B$5:$B$21,已核定一覽表!$A27,'108-109生態檢核'!$F$5:$F$21)</f>
        <v>0</v>
      </c>
      <c r="BT27" s="166">
        <f>SUMIF('108-109生態檢核'!$B$5:$B$21,已核定一覽表!$A27,'108-109生態檢核'!$G$5:$G$21)</f>
        <v>0</v>
      </c>
      <c r="BU27" s="218">
        <f t="shared" si="19"/>
        <v>0</v>
      </c>
      <c r="BV27" s="163"/>
      <c r="BW27" s="166"/>
      <c r="BX27" s="167"/>
      <c r="BY27" s="164"/>
      <c r="BZ27" s="166"/>
      <c r="CA27" s="167"/>
      <c r="CB27" s="164"/>
      <c r="CC27" s="166"/>
      <c r="CD27" s="167"/>
      <c r="CE27" s="164">
        <f>SUMIFS(第1批次規劃檢討!$J$2:$J$5555,第1批次規劃檢討!$C$2:$C$5555,已核定一覽表!$A27,第1批次規劃檢討!$A$2:$A$5555,$CE$2)</f>
        <v>1950</v>
      </c>
      <c r="CF27" s="166">
        <f>SUMIFS(第1批次規劃檢討!$K$2:$K$5555,第1批次規劃檢討!$C$2:$C$5555,已核定一覽表!$A27,第1批次規劃檢討!$A$2:$A$5555,$CE$2)+SUMIFS(第1批次規劃檢討!$L$2:$L$5555,第1批次規劃檢討!$C$2:$C$5555,已核定一覽表!$A27,第1批次規劃檢討!$A$2:$A$5555,$CE$2)</f>
        <v>1950</v>
      </c>
      <c r="CG27" s="166">
        <f t="shared" si="20"/>
        <v>3900</v>
      </c>
      <c r="CH27" s="166">
        <f>SUMIFS(第1批次規劃檢討!$M$2:$M$5555,第1批次規劃檢討!$C$2:$C$5555,已核定一覽表!$A27,第1批次規劃檢討!$A$2:$A$5555,$CE$2)</f>
        <v>550</v>
      </c>
      <c r="CI27" s="166">
        <f>SUMIFS(第1批次規劃檢討!$N$2:$N$5555,第1批次規劃檢討!$C$2:$C$5555,已核定一覽表!$A27,第1批次規劃檢討!$A$2:$A$5555,$CE$2)+SUMIFS(第1批次規劃檢討!$O$2:$O$5555,第1批次規劃檢討!$C$2:$C$5555,已核定一覽表!$A27,第1批次規劃檢討!$A$2:$A$5555,$CE$2)</f>
        <v>550</v>
      </c>
      <c r="CJ27" s="166">
        <f t="shared" si="21"/>
        <v>1100</v>
      </c>
      <c r="CK27" s="166">
        <f t="shared" si="22"/>
        <v>5000</v>
      </c>
      <c r="CL27" s="166">
        <f>SUMIFS(第1批次規劃檢討!$J$2:$J$5555,第1批次規劃檢討!$C$2:$C$5555,已核定一覽表!$A27,第1批次規劃檢討!$A$2:$A$5555,$CL$2)</f>
        <v>0</v>
      </c>
      <c r="CM27" s="166">
        <f>SUMIFS(第1批次規劃檢討!$K$2:$K$5555,第1批次規劃檢討!$C$2:$C$5555,已核定一覽表!$A27,第1批次規劃檢討!$A$2:$A$5555,$CL$2)+SUMIFS(第1批次規劃檢討!$L$2:$L$5555,第1批次規劃檢討!$C$2:$C$5555,已核定一覽表!$A27,第1批次規劃檢討!$A$2:$A$5555,$CL$2)</f>
        <v>0</v>
      </c>
      <c r="CN27" s="166">
        <f t="shared" si="23"/>
        <v>0</v>
      </c>
      <c r="CO27" s="166">
        <f>SUMIFS(第1批次規劃檢討!$M$2:$M$5555,第1批次規劃檢討!$C$2:$C$5555,已核定一覽表!$A27,第1批次規劃檢討!$A$2:$A$5555,$CL$2)</f>
        <v>0</v>
      </c>
      <c r="CP27" s="166">
        <f>SUMIFS(第1批次規劃檢討!$N$2:$N$5555,第1批次規劃檢討!$C$2:$C$5555,已核定一覽表!$A27,第1批次規劃檢討!$A$2:$A$5555,$CL$2)+SUMIFS(第1批次規劃檢討!$O$2:$O$5555,第1批次規劃檢討!$C$2:$C$5555,已核定一覽表!$A27,第1批次規劃檢討!$A$2:$A$5555,$CL$2)</f>
        <v>0</v>
      </c>
      <c r="CQ27" s="166">
        <f t="shared" si="24"/>
        <v>0</v>
      </c>
      <c r="CR27" s="166">
        <f t="shared" si="25"/>
        <v>0</v>
      </c>
      <c r="CS27" s="166">
        <f>SUMIFS(第1批次規劃檢討!$J$2:$J$5555,第1批次規劃檢討!$C$2:$C$5555,已核定一覽表!$A27,第1批次規劃檢討!$A$2:$A$5555,$CS$2)</f>
        <v>0</v>
      </c>
      <c r="CT27" s="166">
        <f>SUMIFS(第1批次規劃檢討!$K$2:$K$5555,第1批次規劃檢討!$C$2:$C$5555,已核定一覽表!$A27,第1批次規劃檢討!$A$2:$A$5555,$CS$2)+SUMIFS(第1批次規劃檢討!$L$2:$L$5555,第1批次規劃檢討!$C$2:$C$5555,已核定一覽表!$A27,第1批次規劃檢討!$A$2:$A$5555,$CS$2)</f>
        <v>0</v>
      </c>
      <c r="CU27" s="166">
        <f t="shared" si="26"/>
        <v>0</v>
      </c>
      <c r="CV27" s="166">
        <f>SUMIFS(第1批次規劃檢討!$M$2:$M$5555,第1批次規劃檢討!$C$2:$C$5555,已核定一覽表!$A27,第1批次規劃檢討!$A$2:$A$5555,$CS$2)</f>
        <v>0</v>
      </c>
      <c r="CW27" s="166">
        <f>SUMIFS(第1批次規劃檢討!$N$2:$N$5555,第1批次規劃檢討!$C$2:$C$5555,已核定一覽表!$A27,第1批次規劃檢討!$A$2:$A$5555,$CS$2)+SUMIFS(第1批次規劃檢討!$O$2:$O$5555,第1批次規劃檢討!$C$2:$C$5555,已核定一覽表!$A27,第1批次規劃檢討!$A$2:$A$5555,$CS$2)</f>
        <v>0</v>
      </c>
      <c r="CX27" s="166">
        <f t="shared" si="27"/>
        <v>0</v>
      </c>
      <c r="CY27" s="166">
        <f t="shared" si="28"/>
        <v>0</v>
      </c>
      <c r="CZ27" s="166">
        <f>SUMIFS(第1批次規劃檢討!$J$2:$J$5555,第1批次規劃檢討!$C$2:$C$5555,已核定一覽表!$A27,第1批次規劃檢討!$A$2:$A$5555,$CZ$2)</f>
        <v>0</v>
      </c>
      <c r="DA27" s="166">
        <f>SUMIFS(第1批次規劃檢討!$K$2:$K$5555,第1批次規劃檢討!$C$2:$C$5555,已核定一覽表!$A27,第1批次規劃檢討!$A$2:$A$5555,$CZ$2)+SUMIFS(第1批次規劃檢討!$L$2:$L$5555,第1批次規劃檢討!$C$2:$C$5555,已核定一覽表!$A27,第1批次規劃檢討!$A$2:$A$5555,$CZ$2)</f>
        <v>0</v>
      </c>
      <c r="DB27" s="166">
        <f t="shared" si="29"/>
        <v>0</v>
      </c>
      <c r="DC27" s="166">
        <f>SUMIFS(第1批次規劃檢討!$M$2:$M$5555,第1批次規劃檢討!$C$2:$C$5555,已核定一覽表!$A27,第1批次規劃檢討!$A$2:$A$5555,$CZ$2)</f>
        <v>0</v>
      </c>
      <c r="DD27" s="166">
        <f>SUMIFS(第1批次規劃檢討!$N$2:$N$5555,第1批次規劃檢討!$C$2:$C$5555,已核定一覽表!$A27,第1批次規劃檢討!$A$2:$A$5555,$CZ$2)+SUMIFS(第1批次規劃檢討!$O$2:$O$5555,第1批次規劃檢討!$C$2:$C$5555,已核定一覽表!$A27,第1批次規劃檢討!$A$2:$A$5555,$CZ$2)</f>
        <v>0</v>
      </c>
      <c r="DE27" s="166">
        <f t="shared" si="30"/>
        <v>0</v>
      </c>
      <c r="DF27" s="167">
        <f t="shared" si="31"/>
        <v>0</v>
      </c>
      <c r="DG27" s="216">
        <f t="shared" si="32"/>
        <v>3900</v>
      </c>
      <c r="DH27" s="215">
        <f t="shared" si="33"/>
        <v>1100</v>
      </c>
      <c r="DI27" s="509">
        <f t="shared" si="34"/>
        <v>5000</v>
      </c>
      <c r="DJ27" s="511">
        <f t="shared" ca="1" si="35"/>
        <v>98734</v>
      </c>
      <c r="DK27" s="511">
        <f t="shared" ca="1" si="36"/>
        <v>0</v>
      </c>
      <c r="DL27" s="514">
        <f t="shared" ca="1" si="37"/>
        <v>0</v>
      </c>
      <c r="DM27" s="511" t="e">
        <f t="shared" ca="1" si="40"/>
        <v>#REF!</v>
      </c>
      <c r="DN27" s="511" t="e">
        <f t="shared" ca="1" si="38"/>
        <v>#REF!</v>
      </c>
      <c r="DO27" s="514">
        <f t="shared" ca="1" si="39"/>
        <v>0</v>
      </c>
    </row>
    <row r="28" spans="1:119" s="229" customFormat="1" ht="21" thickBot="1">
      <c r="A28" s="663" t="s">
        <v>1056</v>
      </c>
      <c r="B28" s="667">
        <f>SUM(B6:B27)</f>
        <v>4</v>
      </c>
      <c r="C28" s="668">
        <f t="shared" ref="C28:E28" ca="1" si="41">SUM(C6:C27)</f>
        <v>4135000</v>
      </c>
      <c r="D28" s="668">
        <f t="shared" si="41"/>
        <v>12093</v>
      </c>
      <c r="E28" s="669">
        <f t="shared" si="41"/>
        <v>61</v>
      </c>
      <c r="F28" s="659">
        <f t="shared" ref="F28" si="42">SUM(F6:F27)</f>
        <v>261</v>
      </c>
      <c r="G28" s="220">
        <f ca="1">SUM(G6:G27)</f>
        <v>5791577.523</v>
      </c>
      <c r="H28" s="220">
        <f ca="1">SUM(H6:H27)</f>
        <v>3835401.3480000002</v>
      </c>
      <c r="I28" s="222">
        <f t="shared" ref="I28:L28" si="43">SUM(I6:I27)</f>
        <v>1956176.175</v>
      </c>
      <c r="J28" s="222">
        <f t="shared" si="43"/>
        <v>192288.80000000002</v>
      </c>
      <c r="K28" s="657">
        <f t="shared" si="43"/>
        <v>16165.616199999999</v>
      </c>
      <c r="L28" s="221">
        <f t="shared" si="43"/>
        <v>120</v>
      </c>
      <c r="M28" s="223">
        <f>SUM(M6:M27)</f>
        <v>753770.62800000003</v>
      </c>
      <c r="N28" s="223">
        <f t="shared" ref="N28:W28" si="44">SUM(N6:N27)</f>
        <v>0</v>
      </c>
      <c r="O28" s="223">
        <f t="shared" si="44"/>
        <v>255447</v>
      </c>
      <c r="P28" s="223">
        <f t="shared" si="44"/>
        <v>0</v>
      </c>
      <c r="Q28" s="223">
        <f t="shared" si="44"/>
        <v>1009217.628</v>
      </c>
      <c r="R28" s="223">
        <f t="shared" si="44"/>
        <v>54601</v>
      </c>
      <c r="S28" s="223">
        <f t="shared" si="44"/>
        <v>53062</v>
      </c>
      <c r="T28" s="223">
        <f t="shared" si="44"/>
        <v>74690</v>
      </c>
      <c r="U28" s="223">
        <f t="shared" si="44"/>
        <v>1302490</v>
      </c>
      <c r="V28" s="223">
        <f t="shared" si="44"/>
        <v>1484843</v>
      </c>
      <c r="W28" s="224">
        <f t="shared" si="44"/>
        <v>2494060.628</v>
      </c>
      <c r="X28" s="507">
        <f t="shared" ref="X28:AU28" si="45">SUM(X6:X27)</f>
        <v>86</v>
      </c>
      <c r="Y28" s="221">
        <f t="shared" si="45"/>
        <v>777325</v>
      </c>
      <c r="Z28" s="223">
        <f t="shared" si="45"/>
        <v>0</v>
      </c>
      <c r="AA28" s="223">
        <f t="shared" si="45"/>
        <v>23038</v>
      </c>
      <c r="AB28" s="223">
        <f t="shared" si="45"/>
        <v>0</v>
      </c>
      <c r="AC28" s="223">
        <f t="shared" si="45"/>
        <v>800363</v>
      </c>
      <c r="AD28" s="223">
        <f t="shared" si="45"/>
        <v>16236</v>
      </c>
      <c r="AE28" s="223">
        <f t="shared" si="45"/>
        <v>16235</v>
      </c>
      <c r="AF28" s="223">
        <f t="shared" si="45"/>
        <v>9590</v>
      </c>
      <c r="AG28" s="223">
        <f t="shared" si="45"/>
        <v>0</v>
      </c>
      <c r="AH28" s="223">
        <f t="shared" si="45"/>
        <v>42061</v>
      </c>
      <c r="AI28" s="224">
        <f t="shared" si="45"/>
        <v>842424</v>
      </c>
      <c r="AJ28" s="225">
        <f t="shared" si="45"/>
        <v>6</v>
      </c>
      <c r="AK28" s="223">
        <f t="shared" ca="1" si="45"/>
        <v>490100</v>
      </c>
      <c r="AL28" s="223">
        <f t="shared" ca="1" si="45"/>
        <v>2244900</v>
      </c>
      <c r="AM28" s="223">
        <f t="shared" si="45"/>
        <v>1140000</v>
      </c>
      <c r="AN28" s="223">
        <f t="shared" si="45"/>
        <v>260000</v>
      </c>
      <c r="AO28" s="223">
        <f t="shared" ca="1" si="45"/>
        <v>4135000</v>
      </c>
      <c r="AP28" s="223">
        <f t="shared" si="45"/>
        <v>0</v>
      </c>
      <c r="AQ28" s="223">
        <f t="shared" si="45"/>
        <v>0</v>
      </c>
      <c r="AR28" s="223">
        <f t="shared" si="45"/>
        <v>0</v>
      </c>
      <c r="AS28" s="223">
        <f t="shared" si="45"/>
        <v>0</v>
      </c>
      <c r="AT28" s="223">
        <f t="shared" si="45"/>
        <v>0</v>
      </c>
      <c r="AU28" s="224">
        <f t="shared" ca="1" si="45"/>
        <v>4135000</v>
      </c>
      <c r="AV28" s="225">
        <f t="shared" ref="AV28:BJ28" si="46">SUM(AV6:AV27)</f>
        <v>55</v>
      </c>
      <c r="AW28" s="223">
        <f t="shared" ca="1" si="46"/>
        <v>5740</v>
      </c>
      <c r="AX28" s="223">
        <f t="shared" ca="1" si="46"/>
        <v>1637184.72</v>
      </c>
      <c r="AY28" s="223">
        <f t="shared" ca="1" si="46"/>
        <v>0</v>
      </c>
      <c r="AZ28" s="223">
        <f>SUM(AZ6:AZ27)</f>
        <v>0</v>
      </c>
      <c r="BA28" s="223">
        <f t="shared" si="46"/>
        <v>382896</v>
      </c>
      <c r="BB28" s="223">
        <f t="shared" si="46"/>
        <v>0</v>
      </c>
      <c r="BC28" s="223">
        <f t="shared" ca="1" si="46"/>
        <v>2025820.72</v>
      </c>
      <c r="BD28" s="223">
        <f t="shared" si="46"/>
        <v>1619</v>
      </c>
      <c r="BE28" s="223">
        <f t="shared" si="46"/>
        <v>36451.08</v>
      </c>
      <c r="BF28" s="223">
        <f t="shared" si="46"/>
        <v>9309.92</v>
      </c>
      <c r="BG28" s="223">
        <f t="shared" si="46"/>
        <v>14810</v>
      </c>
      <c r="BH28" s="223">
        <f t="shared" si="46"/>
        <v>177272.17499999999</v>
      </c>
      <c r="BI28" s="223">
        <f t="shared" si="46"/>
        <v>189810</v>
      </c>
      <c r="BJ28" s="223">
        <f t="shared" si="46"/>
        <v>429272.17499999999</v>
      </c>
      <c r="BK28" s="224">
        <f ca="1">SUM(BK6:BK27)</f>
        <v>2455092.895</v>
      </c>
      <c r="BL28" s="833" t="e">
        <f>SUM(BL6:BL27)</f>
        <v>#REF!</v>
      </c>
      <c r="BM28" s="841" t="e">
        <f>SUM(BM6:BM27)</f>
        <v>#REF!</v>
      </c>
      <c r="BN28" s="834" t="e">
        <f>SUM(BN6:BN27)</f>
        <v>#REF!</v>
      </c>
      <c r="BO28" s="832" t="e">
        <f>BM28+BN28</f>
        <v>#REF!</v>
      </c>
      <c r="BP28" s="221" t="e">
        <f t="shared" ref="BP28" si="47">SUM(BP6:BP27)</f>
        <v>#REF!</v>
      </c>
      <c r="BQ28" s="223" t="e">
        <f t="shared" ref="BQ28" si="48">SUM(BQ6:BQ27)</f>
        <v>#REF!</v>
      </c>
      <c r="BR28" s="226" t="e">
        <f>SUM(BR6:BR27)</f>
        <v>#REF!</v>
      </c>
      <c r="BS28" s="221">
        <f t="shared" ref="BS28:BT28" si="49">SUM(BS6:BS27)</f>
        <v>83300</v>
      </c>
      <c r="BT28" s="223">
        <f t="shared" si="49"/>
        <v>19695</v>
      </c>
      <c r="BU28" s="226">
        <f>SUM(BU6:BU27)</f>
        <v>102995</v>
      </c>
      <c r="BV28" s="221"/>
      <c r="BW28" s="223"/>
      <c r="BX28" s="227"/>
      <c r="BY28" s="225"/>
      <c r="BZ28" s="223"/>
      <c r="CA28" s="227"/>
      <c r="CB28" s="225"/>
      <c r="CC28" s="223"/>
      <c r="CD28" s="227"/>
      <c r="CE28" s="225">
        <f t="shared" ref="CE28" si="50">SUM(CE6:CE27)</f>
        <v>16097</v>
      </c>
      <c r="CF28" s="223">
        <f t="shared" ref="CF28" si="51">SUM(CF6:CF27)</f>
        <v>20219</v>
      </c>
      <c r="CG28" s="223">
        <f t="shared" ref="CG28" si="52">SUM(CG6:CG27)</f>
        <v>36316</v>
      </c>
      <c r="CH28" s="223">
        <f t="shared" ref="CH28" si="53">SUM(CH6:CH27)</f>
        <v>3556</v>
      </c>
      <c r="CI28" s="223">
        <f t="shared" ref="CI28" si="54">SUM(CI6:CI27)</f>
        <v>4506</v>
      </c>
      <c r="CJ28" s="223">
        <f t="shared" ref="CJ28" si="55">SUM(CJ6:CJ27)</f>
        <v>8062</v>
      </c>
      <c r="CK28" s="223">
        <f t="shared" ref="CK28" si="56">SUM(CK6:CK27)</f>
        <v>44378</v>
      </c>
      <c r="CL28" s="223">
        <f t="shared" ref="CL28" si="57">SUM(CL6:CL27)</f>
        <v>34297</v>
      </c>
      <c r="CM28" s="223">
        <f t="shared" ref="CM28" si="58">SUM(CM6:CM27)</f>
        <v>34898</v>
      </c>
      <c r="CN28" s="223">
        <f t="shared" ref="CN28" si="59">SUM(CN6:CN27)</f>
        <v>69195</v>
      </c>
      <c r="CO28" s="223">
        <f t="shared" ref="CO28" si="60">SUM(CO6:CO27)</f>
        <v>7277</v>
      </c>
      <c r="CP28" s="223">
        <f t="shared" ref="CP28" si="61">SUM(CP6:CP27)</f>
        <v>8304</v>
      </c>
      <c r="CQ28" s="223">
        <f t="shared" ref="CQ28" si="62">SUM(CQ6:CQ27)</f>
        <v>15581</v>
      </c>
      <c r="CR28" s="223">
        <f t="shared" ref="CR28" si="63">SUM(CR6:CR27)</f>
        <v>84776</v>
      </c>
      <c r="CS28" s="223">
        <f t="shared" ref="CS28" si="64">SUM(CS6:CS27)</f>
        <v>13906</v>
      </c>
      <c r="CT28" s="223">
        <f t="shared" ref="CT28" si="65">SUM(CT6:CT27)</f>
        <v>13907</v>
      </c>
      <c r="CU28" s="223">
        <f t="shared" ref="CU28" si="66">SUM(CU6:CU27)</f>
        <v>27813</v>
      </c>
      <c r="CV28" s="223">
        <f t="shared" ref="CV28" si="67">SUM(CV6:CV27)</f>
        <v>3480</v>
      </c>
      <c r="CW28" s="223">
        <f t="shared" ref="CW28" si="68">SUM(CW6:CW27)</f>
        <v>3486</v>
      </c>
      <c r="CX28" s="223">
        <f t="shared" ref="CX28" si="69">SUM(CX6:CX27)</f>
        <v>6966</v>
      </c>
      <c r="CY28" s="223">
        <f t="shared" ref="CY28" si="70">SUM(CY6:CY27)</f>
        <v>34779</v>
      </c>
      <c r="CZ28" s="223">
        <f t="shared" ref="CZ28" si="71">SUM(CZ6:CZ27)</f>
        <v>35056</v>
      </c>
      <c r="DA28" s="223">
        <f t="shared" ref="DA28" si="72">SUM(DA6:DA27)</f>
        <v>45175</v>
      </c>
      <c r="DB28" s="223">
        <f t="shared" ref="DB28" si="73">SUM(DB6:DB27)</f>
        <v>80231</v>
      </c>
      <c r="DC28" s="223">
        <f>SUM(DC6:DC27)</f>
        <v>7376</v>
      </c>
      <c r="DD28" s="223">
        <f t="shared" ref="DD28" si="74">SUM(DD6:DD27)</f>
        <v>9502</v>
      </c>
      <c r="DE28" s="223">
        <f t="shared" ref="DE28:DH28" si="75">SUM(DE6:DE27)</f>
        <v>16878</v>
      </c>
      <c r="DF28" s="227">
        <f t="shared" ref="DF28:DO28" si="76">SUM(DF6:DF27)</f>
        <v>97109</v>
      </c>
      <c r="DG28" s="221">
        <f t="shared" si="75"/>
        <v>213555</v>
      </c>
      <c r="DH28" s="223">
        <f t="shared" si="75"/>
        <v>47487</v>
      </c>
      <c r="DI28" s="510">
        <f t="shared" si="76"/>
        <v>261042</v>
      </c>
      <c r="DJ28" s="223">
        <f t="shared" ca="1" si="76"/>
        <v>1815320.628</v>
      </c>
      <c r="DK28" s="223">
        <f t="shared" ca="1" si="76"/>
        <v>2020080.72</v>
      </c>
      <c r="DL28" s="228">
        <f t="shared" ca="1" si="76"/>
        <v>0</v>
      </c>
      <c r="DM28" s="223" t="e">
        <f t="shared" ca="1" si="76"/>
        <v>#REF!</v>
      </c>
      <c r="DN28" s="223" t="e">
        <f t="shared" ca="1" si="76"/>
        <v>#REF!</v>
      </c>
      <c r="DO28" s="223">
        <f t="shared" ca="1" si="76"/>
        <v>0</v>
      </c>
    </row>
  </sheetData>
  <mergeCells count="93">
    <mergeCell ref="CK3:CK5"/>
    <mergeCell ref="AJ1:AU1"/>
    <mergeCell ref="AV1:BK1"/>
    <mergeCell ref="AV2:AV5"/>
    <mergeCell ref="DM1:DO1"/>
    <mergeCell ref="DM2:DM5"/>
    <mergeCell ref="DN2:DN5"/>
    <mergeCell ref="DO2:DO5"/>
    <mergeCell ref="CB2:CD4"/>
    <mergeCell ref="BP1:CD1"/>
    <mergeCell ref="CL2:CR2"/>
    <mergeCell ref="CL3:CN4"/>
    <mergeCell ref="CV3:CX4"/>
    <mergeCell ref="DJ1:DL1"/>
    <mergeCell ref="DL2:DL5"/>
    <mergeCell ref="CS2:CY2"/>
    <mergeCell ref="CS3:CU4"/>
    <mergeCell ref="J2:J5"/>
    <mergeCell ref="K2:K5"/>
    <mergeCell ref="B2:B5"/>
    <mergeCell ref="F1:K1"/>
    <mergeCell ref="C2:C5"/>
    <mergeCell ref="D2:D5"/>
    <mergeCell ref="E2:E5"/>
    <mergeCell ref="B1:E1"/>
    <mergeCell ref="F2:F5"/>
    <mergeCell ref="G2:G5"/>
    <mergeCell ref="H2:H5"/>
    <mergeCell ref="I2:I5"/>
    <mergeCell ref="BK2:BK5"/>
    <mergeCell ref="AK3:AL4"/>
    <mergeCell ref="AM3:AN4"/>
    <mergeCell ref="DI2:DI5"/>
    <mergeCell ref="DJ2:DJ5"/>
    <mergeCell ref="DK2:DK5"/>
    <mergeCell ref="CE1:DI1"/>
    <mergeCell ref="CY3:CY5"/>
    <mergeCell ref="CZ2:DF2"/>
    <mergeCell ref="DG2:DG5"/>
    <mergeCell ref="DH2:DH5"/>
    <mergeCell ref="DC3:DE4"/>
    <mergeCell ref="DF3:DF5"/>
    <mergeCell ref="CZ3:DB4"/>
    <mergeCell ref="CO3:CQ4"/>
    <mergeCell ref="CR3:CR5"/>
    <mergeCell ref="CE2:CK2"/>
    <mergeCell ref="CE3:CG4"/>
    <mergeCell ref="CH3:CJ4"/>
    <mergeCell ref="AO3:AO5"/>
    <mergeCell ref="AP3:AQ4"/>
    <mergeCell ref="AR3:AS4"/>
    <mergeCell ref="AK2:AO2"/>
    <mergeCell ref="AU2:AU5"/>
    <mergeCell ref="AT3:AT5"/>
    <mergeCell ref="BD2:BJ2"/>
    <mergeCell ref="BJ3:BJ5"/>
    <mergeCell ref="AW2:BC2"/>
    <mergeCell ref="AW3:AY4"/>
    <mergeCell ref="AZ3:BB4"/>
    <mergeCell ref="BC3:BC5"/>
    <mergeCell ref="BG3:BI4"/>
    <mergeCell ref="L1:W1"/>
    <mergeCell ref="M2:Q2"/>
    <mergeCell ref="BV2:BX4"/>
    <mergeCell ref="BY2:CA4"/>
    <mergeCell ref="M3:N4"/>
    <mergeCell ref="O3:P4"/>
    <mergeCell ref="Q3:Q5"/>
    <mergeCell ref="R3:S4"/>
    <mergeCell ref="T3:U4"/>
    <mergeCell ref="R2:V2"/>
    <mergeCell ref="W2:W5"/>
    <mergeCell ref="BD3:BF4"/>
    <mergeCell ref="V3:V5"/>
    <mergeCell ref="AD3:AE4"/>
    <mergeCell ref="AF3:AG4"/>
    <mergeCell ref="AP2:AT2"/>
    <mergeCell ref="BL1:BO1"/>
    <mergeCell ref="BL2:BO4"/>
    <mergeCell ref="A1:A5"/>
    <mergeCell ref="BP2:BR4"/>
    <mergeCell ref="BS2:BU4"/>
    <mergeCell ref="AC3:AC5"/>
    <mergeCell ref="X2:X5"/>
    <mergeCell ref="X1:AI1"/>
    <mergeCell ref="AH3:AH5"/>
    <mergeCell ref="Y2:AC2"/>
    <mergeCell ref="AD2:AH2"/>
    <mergeCell ref="AI2:AI5"/>
    <mergeCell ref="Y3:Z4"/>
    <mergeCell ref="AA3:AB4"/>
    <mergeCell ref="AJ2:AJ5"/>
    <mergeCell ref="L2:L5"/>
  </mergeCells>
  <phoneticPr fontId="1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0"/>
  <dimension ref="A1:Q334"/>
  <sheetViews>
    <sheetView zoomScale="85" zoomScaleNormal="85" workbookViewId="0">
      <pane xSplit="3" ySplit="3" topLeftCell="D4" activePane="bottomRight" state="frozen"/>
      <selection pane="topRight" activeCell="D1" sqref="D1"/>
      <selection pane="bottomLeft" activeCell="A3" sqref="A3"/>
      <selection pane="bottomRight" activeCell="A20" sqref="A20"/>
    </sheetView>
  </sheetViews>
  <sheetFormatPr defaultColWidth="8.75" defaultRowHeight="16.5"/>
  <cols>
    <col min="1" max="1" width="8.75" style="256"/>
    <col min="2" max="2" width="15.125" style="256" customWidth="1"/>
    <col min="3" max="3" width="21" style="256" customWidth="1"/>
    <col min="4" max="4" width="16.75" style="256" customWidth="1"/>
    <col min="5" max="6" width="15" style="256" customWidth="1"/>
    <col min="7" max="7" width="28.875" style="256" customWidth="1"/>
    <col min="8" max="8" width="30" style="256" customWidth="1"/>
    <col min="9" max="9" width="31.875" style="256" bestFit="1" customWidth="1"/>
    <col min="10" max="10" width="30" style="256" customWidth="1"/>
    <col min="11" max="11" width="13.5" style="256" customWidth="1"/>
    <col min="12" max="16384" width="8.75" style="254"/>
  </cols>
  <sheetData>
    <row r="1" spans="1:17" ht="21">
      <c r="A1" s="532" t="s">
        <v>2438</v>
      </c>
    </row>
    <row r="2" spans="1:17" ht="33">
      <c r="A2" s="1160" t="s">
        <v>2064</v>
      </c>
      <c r="B2" s="1160" t="s">
        <v>2065</v>
      </c>
      <c r="C2" s="1160" t="s">
        <v>2066</v>
      </c>
      <c r="D2" s="515" t="s">
        <v>2067</v>
      </c>
      <c r="E2" s="515" t="s">
        <v>2068</v>
      </c>
      <c r="F2" s="515" t="s">
        <v>2069</v>
      </c>
      <c r="G2" s="515" t="s">
        <v>2070</v>
      </c>
      <c r="H2" s="515" t="s">
        <v>2071</v>
      </c>
      <c r="I2" s="515" t="s">
        <v>2072</v>
      </c>
      <c r="J2" s="515" t="s">
        <v>2073</v>
      </c>
      <c r="K2" s="515" t="s">
        <v>2074</v>
      </c>
      <c r="L2" s="516" t="s">
        <v>2075</v>
      </c>
      <c r="M2" s="516" t="s">
        <v>2076</v>
      </c>
      <c r="N2" s="516" t="s">
        <v>2077</v>
      </c>
      <c r="O2" s="516" t="s">
        <v>2078</v>
      </c>
      <c r="P2" s="516" t="s">
        <v>2079</v>
      </c>
      <c r="Q2" s="516" t="s">
        <v>2080</v>
      </c>
    </row>
    <row r="3" spans="1:17" customFormat="1">
      <c r="A3" s="1160"/>
      <c r="B3" s="1160"/>
      <c r="C3" s="1160"/>
      <c r="D3" s="517" t="s">
        <v>143</v>
      </c>
      <c r="E3" s="517" t="s">
        <v>144</v>
      </c>
      <c r="F3" s="517" t="s">
        <v>145</v>
      </c>
      <c r="G3" s="517" t="s">
        <v>1782</v>
      </c>
      <c r="H3" s="517" t="s">
        <v>1783</v>
      </c>
      <c r="I3" s="517" t="s">
        <v>1784</v>
      </c>
      <c r="J3" s="517" t="s">
        <v>1812</v>
      </c>
      <c r="K3" s="517" t="s">
        <v>1813</v>
      </c>
      <c r="L3" s="517" t="s">
        <v>1814</v>
      </c>
      <c r="M3" s="517" t="s">
        <v>1815</v>
      </c>
      <c r="N3" s="517" t="s">
        <v>1816</v>
      </c>
      <c r="O3" s="517" t="s">
        <v>1817</v>
      </c>
      <c r="P3" s="517" t="s">
        <v>2053</v>
      </c>
      <c r="Q3" s="517" t="s">
        <v>2054</v>
      </c>
    </row>
    <row r="4" spans="1:17" customFormat="1">
      <c r="A4" s="518" t="s">
        <v>2081</v>
      </c>
      <c r="B4" s="519" t="s">
        <v>2082</v>
      </c>
      <c r="C4" s="520" t="s">
        <v>2083</v>
      </c>
      <c r="D4" s="245">
        <v>667742.97399999993</v>
      </c>
      <c r="E4" s="521">
        <v>0</v>
      </c>
      <c r="F4" s="245">
        <f>SUM(G4:Q4)</f>
        <v>0</v>
      </c>
      <c r="G4" s="245">
        <f>SUMIFS(第1批次治理工程!$K$6:$K$9989,第1批次治理工程!$F$6:$F$9989,$C4,第1批次治理工程!$C$6:$C$9989,$A4)</f>
        <v>0</v>
      </c>
      <c r="H4" s="245">
        <f>SUMIFS(第2批次治理工程!$K$6:$K$9994,第2批次治理工程!$F$6:$F$9994,$C4,第2批次治理工程!$C$6:$C$9994,$A4)</f>
        <v>0</v>
      </c>
      <c r="I4" s="245">
        <f>SUMIFS(第3批次治理工程!$K$6:$K$9999,第3批次治理工程!$F$6:$F$9999,$C4,第3批次治理工程!$C$6:$C$9999,$A4)</f>
        <v>0</v>
      </c>
      <c r="J4" s="245">
        <f>SUMIFS(第4批次治理工程!$K$6:$K$9999,第4批次治理工程!$F$6:$F$9999,$C4,第4批次治理工程!$C$6:$C$9999,$A4)</f>
        <v>0</v>
      </c>
      <c r="K4" s="245">
        <f>SUMIFS(第1批次治理工程!$T$6:$T$9989,第1批次治理工程!$F$6:$F$9989,$C4,第1批次治理工程!$C$6:$C$9989,$A4)+SUMIFS(第2批次治理工程!$T$6:$T$9994,第2批次治理工程!$F$6:$F$9994,$C4,第2批次治理工程!$C$6:$C$9994,$A4)+SUMIFS(第3批次治理工程!$T$6:$T$9999,第3批次治理工程!$F$6:$F$9999,$C4,第3批次治理工程!$C$6:$C$9999,$A4)+SUMIFS(第4批次治理工程!$T$6:$T$9999,第4批次治理工程!$F$6:$F$9999,$C4,第4批次治理工程!$C$6:$C$9999,$A4)</f>
        <v>0</v>
      </c>
      <c r="L4" s="513"/>
      <c r="M4" s="513"/>
      <c r="N4" s="513"/>
      <c r="O4" s="513"/>
      <c r="P4" s="513"/>
      <c r="Q4" s="513"/>
    </row>
    <row r="5" spans="1:17" customFormat="1">
      <c r="A5" s="518" t="s">
        <v>2084</v>
      </c>
      <c r="B5" s="519" t="s">
        <v>2085</v>
      </c>
      <c r="C5" s="520" t="s">
        <v>2086</v>
      </c>
      <c r="D5" s="245">
        <v>81600</v>
      </c>
      <c r="E5" s="521">
        <v>0</v>
      </c>
      <c r="F5" s="245">
        <f t="shared" ref="F5:F11" si="0">SUM(G5:Q5)</f>
        <v>0</v>
      </c>
      <c r="G5" s="245">
        <f>SUMIFS(第1批次治理工程!$K$6:$K$9989,第1批次治理工程!$F$6:$F$9989,$C5,第1批次治理工程!$C$6:$C$9989,$A5)</f>
        <v>0</v>
      </c>
      <c r="H5" s="245">
        <f>SUMIFS(第2批次治理工程!$K$6:$K$9994,第2批次治理工程!$F$6:$F$9994,$C5,第2批次治理工程!$C$6:$C$9994,$A5)</f>
        <v>0</v>
      </c>
      <c r="I5" s="245">
        <f>SUMIFS(第3批次治理工程!$K$6:$K$9999,第3批次治理工程!$F$6:$F$9999,$C5,第3批次治理工程!$C$6:$C$9999,$A5)</f>
        <v>0</v>
      </c>
      <c r="J5" s="245">
        <f>SUMIFS(第4批次治理工程!$K$6:$K$9999,第4批次治理工程!$F$6:$F$9999,$C5,第4批次治理工程!$C$6:$C$9999,$A5)</f>
        <v>0</v>
      </c>
      <c r="K5" s="245">
        <f>SUMIFS(第1批次治理工程!$T$6:$T$9989,第1批次治理工程!$F$6:$F$9989,$C5,第1批次治理工程!$C$6:$C$9989,$A5)+SUMIFS(第2批次治理工程!$T$6:$T$9994,第2批次治理工程!$F$6:$F$9994,$C5,第2批次治理工程!$C$6:$C$9994,$A5)+SUMIFS(第3批次治理工程!$T$6:$T$9999,第3批次治理工程!$F$6:$F$9999,$C5,第3批次治理工程!$C$6:$C$9999,$A5)+SUMIFS(第4批次治理工程!$T$6:$T$9999,第4批次治理工程!$F$6:$F$9999,$C5,第4批次治理工程!$C$6:$C$9999,$A5)</f>
        <v>0</v>
      </c>
      <c r="L5" s="513"/>
      <c r="M5" s="513"/>
      <c r="N5" s="513"/>
      <c r="O5" s="513"/>
      <c r="P5" s="513"/>
      <c r="Q5" s="513"/>
    </row>
    <row r="6" spans="1:17" customFormat="1">
      <c r="A6" s="518" t="s">
        <v>2084</v>
      </c>
      <c r="B6" s="519" t="s">
        <v>2085</v>
      </c>
      <c r="C6" s="520" t="s">
        <v>2087</v>
      </c>
      <c r="D6" s="245">
        <v>34261</v>
      </c>
      <c r="E6" s="521">
        <v>0</v>
      </c>
      <c r="F6" s="245">
        <f t="shared" si="0"/>
        <v>0</v>
      </c>
      <c r="G6" s="245">
        <f>SUMIFS(第1批次治理工程!$K$6:$K$9989,第1批次治理工程!$F$6:$F$9989,$C6,第1批次治理工程!$C$6:$C$9989,$A6)</f>
        <v>0</v>
      </c>
      <c r="H6" s="245">
        <f>SUMIFS(第2批次治理工程!$K$6:$K$9994,第2批次治理工程!$F$6:$F$9994,$C6,第2批次治理工程!$C$6:$C$9994,$A6)</f>
        <v>0</v>
      </c>
      <c r="I6" s="245">
        <f>SUMIFS(第3批次治理工程!$K$6:$K$9999,第3批次治理工程!$F$6:$F$9999,$C6,第3批次治理工程!$C$6:$C$9999,$A6)</f>
        <v>0</v>
      </c>
      <c r="J6" s="245">
        <f>SUMIFS(第4批次治理工程!$K$6:$K$9999,第4批次治理工程!$F$6:$F$9999,$C6,第4批次治理工程!$C$6:$C$9999,$A6)</f>
        <v>0</v>
      </c>
      <c r="K6" s="245">
        <f>SUMIFS(第1批次治理工程!$T$6:$T$9989,第1批次治理工程!$F$6:$F$9989,$C6,第1批次治理工程!$C$6:$C$9989,$A6)+SUMIFS(第2批次治理工程!$T$6:$T$9994,第2批次治理工程!$F$6:$F$9994,$C6,第2批次治理工程!$C$6:$C$9994,$A6)+SUMIFS(第3批次治理工程!$T$6:$T$9999,第3批次治理工程!$F$6:$F$9999,$C6,第3批次治理工程!$C$6:$C$9999,$A6)+SUMIFS(第4批次治理工程!$T$6:$T$9999,第4批次治理工程!$F$6:$F$9999,$C6,第4批次治理工程!$C$6:$C$9999,$A6)</f>
        <v>0</v>
      </c>
      <c r="L6" s="513"/>
      <c r="M6" s="513"/>
      <c r="N6" s="513"/>
      <c r="O6" s="513"/>
      <c r="P6" s="513"/>
      <c r="Q6" s="513"/>
    </row>
    <row r="7" spans="1:17" customFormat="1">
      <c r="A7" s="518" t="s">
        <v>2084</v>
      </c>
      <c r="B7" s="519" t="s">
        <v>2088</v>
      </c>
      <c r="C7" s="520" t="s">
        <v>2089</v>
      </c>
      <c r="D7" s="245">
        <v>327748</v>
      </c>
      <c r="E7" s="521">
        <v>416413.2</v>
      </c>
      <c r="F7" s="245">
        <f t="shared" si="0"/>
        <v>0</v>
      </c>
      <c r="G7" s="245">
        <f>SUMIFS(第1批次治理工程!$K$6:$K$9989,第1批次治理工程!$F$6:$F$9989,$C7,第1批次治理工程!$C$6:$C$9989,$A7)</f>
        <v>0</v>
      </c>
      <c r="H7" s="245">
        <f>SUMIFS(第2批次治理工程!$K$6:$K$9994,第2批次治理工程!$F$6:$F$9994,$C7,第2批次治理工程!$C$6:$C$9994,$A7)</f>
        <v>0</v>
      </c>
      <c r="I7" s="245">
        <f>SUMIFS(第3批次治理工程!$K$6:$K$9999,第3批次治理工程!$F$6:$F$9999,$C7,第3批次治理工程!$C$6:$C$9999,$A7)</f>
        <v>0</v>
      </c>
      <c r="J7" s="245">
        <f>SUMIFS(第4批次治理工程!$K$6:$K$9999,第4批次治理工程!$F$6:$F$9999,$C7,第4批次治理工程!$C$6:$C$9999,$A7)</f>
        <v>0</v>
      </c>
      <c r="K7" s="245">
        <f>SUMIFS(第1批次治理工程!$T$6:$T$9989,第1批次治理工程!$F$6:$F$9989,$C7,第1批次治理工程!$C$6:$C$9989,$A7)+SUMIFS(第2批次治理工程!$T$6:$T$9994,第2批次治理工程!$F$6:$F$9994,$C7,第2批次治理工程!$C$6:$C$9994,$A7)+SUMIFS(第3批次治理工程!$T$6:$T$9999,第3批次治理工程!$F$6:$F$9999,$C7,第3批次治理工程!$C$6:$C$9999,$A7)+SUMIFS(第4批次治理工程!$T$6:$T$9999,第4批次治理工程!$F$6:$F$9999,$C7,第4批次治理工程!$C$6:$C$9999,$A7)</f>
        <v>0</v>
      </c>
      <c r="L7" s="513"/>
      <c r="M7" s="513"/>
      <c r="N7" s="513"/>
      <c r="O7" s="513"/>
      <c r="P7" s="513"/>
      <c r="Q7" s="513"/>
    </row>
    <row r="8" spans="1:17" customFormat="1">
      <c r="A8" s="518" t="s">
        <v>2084</v>
      </c>
      <c r="B8" s="519" t="s">
        <v>2088</v>
      </c>
      <c r="C8" s="520" t="s">
        <v>2090</v>
      </c>
      <c r="D8" s="245">
        <v>1996409</v>
      </c>
      <c r="E8" s="521">
        <v>1235229.5999999999</v>
      </c>
      <c r="F8" s="245">
        <f t="shared" si="0"/>
        <v>488559</v>
      </c>
      <c r="G8" s="245">
        <f>SUMIFS(第1批次治理工程!$K$6:$K$9989,第1批次治理工程!$F$6:$F$9989,$C8,第1批次治理工程!$C$6:$C$9989,$A8)</f>
        <v>488559</v>
      </c>
      <c r="H8" s="245">
        <f>SUMIFS(第2批次治理工程!$K$6:$K$9994,第2批次治理工程!$F$6:$F$9994,$C8,第2批次治理工程!$C$6:$C$9994,$A8)</f>
        <v>0</v>
      </c>
      <c r="I8" s="245">
        <f>SUMIFS(第3批次治理工程!$K$6:$K$9999,第3批次治理工程!$F$6:$F$9999,$C8,第3批次治理工程!$C$6:$C$9999,$A8)</f>
        <v>0</v>
      </c>
      <c r="J8" s="245">
        <f>SUMIFS(第4批次治理工程!$K$6:$K$9999,第4批次治理工程!$F$6:$F$9999,$C8,第4批次治理工程!$C$6:$C$9999,$A8)</f>
        <v>0</v>
      </c>
      <c r="K8" s="245">
        <f>SUMIFS(第1批次治理工程!$T$6:$T$9989,第1批次治理工程!$F$6:$F$9989,$C8,第1批次治理工程!$C$6:$C$9989,$A8)+SUMIFS(第2批次治理工程!$T$6:$T$9994,第2批次治理工程!$F$6:$F$9994,$C8,第2批次治理工程!$C$6:$C$9994,$A8)+SUMIFS(第3批次治理工程!$T$6:$T$9999,第3批次治理工程!$F$6:$F$9999,$C8,第3批次治理工程!$C$6:$C$9999,$A8)+SUMIFS(第4批次治理工程!$T$6:$T$9999,第4批次治理工程!$F$6:$F$9999,$C8,第4批次治理工程!$C$6:$C$9999,$A8)</f>
        <v>0</v>
      </c>
      <c r="L8" s="513"/>
      <c r="M8" s="513"/>
      <c r="N8" s="513"/>
      <c r="O8" s="513"/>
      <c r="P8" s="513"/>
      <c r="Q8" s="513"/>
    </row>
    <row r="9" spans="1:17" customFormat="1">
      <c r="A9" s="518" t="s">
        <v>2084</v>
      </c>
      <c r="B9" s="519" t="s">
        <v>2088</v>
      </c>
      <c r="C9" s="520" t="s">
        <v>2091</v>
      </c>
      <c r="D9" s="245">
        <v>119824</v>
      </c>
      <c r="E9" s="521">
        <v>96000</v>
      </c>
      <c r="F9" s="245">
        <f t="shared" si="0"/>
        <v>0</v>
      </c>
      <c r="G9" s="245">
        <f>SUMIFS(第1批次治理工程!$K$6:$K$9989,第1批次治理工程!$F$6:$F$9989,$C9,第1批次治理工程!$C$6:$C$9989,$A9)</f>
        <v>0</v>
      </c>
      <c r="H9" s="245">
        <f>SUMIFS(第2批次治理工程!$K$6:$K$9994,第2批次治理工程!$F$6:$F$9994,$C9,第2批次治理工程!$C$6:$C$9994,$A9)</f>
        <v>0</v>
      </c>
      <c r="I9" s="245">
        <f>SUMIFS(第3批次治理工程!$K$6:$K$9999,第3批次治理工程!$F$6:$F$9999,$C9,第3批次治理工程!$C$6:$C$9999,$A9)</f>
        <v>0</v>
      </c>
      <c r="J9" s="245">
        <f>SUMIFS(第4批次治理工程!$K$6:$K$9999,第4批次治理工程!$F$6:$F$9999,$C9,第4批次治理工程!$C$6:$C$9999,$A9)</f>
        <v>0</v>
      </c>
      <c r="K9" s="245">
        <f>SUMIFS(第1批次治理工程!$T$6:$T$9989,第1批次治理工程!$F$6:$F$9989,$C9,第1批次治理工程!$C$6:$C$9989,$A9)+SUMIFS(第2批次治理工程!$T$6:$T$9994,第2批次治理工程!$F$6:$F$9994,$C9,第2批次治理工程!$C$6:$C$9994,$A9)+SUMIFS(第3批次治理工程!$T$6:$T$9999,第3批次治理工程!$F$6:$F$9999,$C9,第3批次治理工程!$C$6:$C$9999,$A9)+SUMIFS(第4批次治理工程!$T$6:$T$9999,第4批次治理工程!$F$6:$F$9999,$C9,第4批次治理工程!$C$6:$C$9999,$A9)</f>
        <v>0</v>
      </c>
      <c r="L9" s="513"/>
      <c r="M9" s="513"/>
      <c r="N9" s="513"/>
      <c r="O9" s="513"/>
      <c r="P9" s="513"/>
      <c r="Q9" s="513"/>
    </row>
    <row r="10" spans="1:17" customFormat="1">
      <c r="A10" s="518" t="s">
        <v>2084</v>
      </c>
      <c r="B10" s="519" t="s">
        <v>2088</v>
      </c>
      <c r="C10" s="520" t="s">
        <v>2092</v>
      </c>
      <c r="D10" s="245">
        <v>378668</v>
      </c>
      <c r="E10" s="521">
        <v>941233.2</v>
      </c>
      <c r="F10" s="245">
        <f t="shared" si="0"/>
        <v>111364</v>
      </c>
      <c r="G10" s="245">
        <f>SUMIFS(第1批次治理工程!$K$6:$K$9989,第1批次治理工程!$F$6:$F$9989,$C10,第1批次治理工程!$C$6:$C$9989,$A10)</f>
        <v>0</v>
      </c>
      <c r="H10" s="245">
        <f>SUMIFS(第2批次治理工程!$K$6:$K$9994,第2批次治理工程!$F$6:$F$9994,$C10,第2批次治理工程!$C$6:$C$9994,$A10)</f>
        <v>111364</v>
      </c>
      <c r="I10" s="245">
        <f>SUMIFS(第3批次治理工程!$K$6:$K$9999,第3批次治理工程!$F$6:$F$9999,$C10,第3批次治理工程!$C$6:$C$9999,$A10)</f>
        <v>0</v>
      </c>
      <c r="J10" s="245">
        <f>SUMIFS(第4批次治理工程!$K$6:$K$9999,第4批次治理工程!$F$6:$F$9999,$C10,第4批次治理工程!$C$6:$C$9999,$A10)</f>
        <v>0</v>
      </c>
      <c r="K10" s="245">
        <f>SUMIFS(第1批次治理工程!$T$6:$T$9989,第1批次治理工程!$F$6:$F$9989,$C10,第1批次治理工程!$C$6:$C$9989,$A10)+SUMIFS(第2批次治理工程!$T$6:$T$9994,第2批次治理工程!$F$6:$F$9994,$C10,第2批次治理工程!$C$6:$C$9994,$A10)+SUMIFS(第3批次治理工程!$T$6:$T$9999,第3批次治理工程!$F$6:$F$9999,$C10,第3批次治理工程!$C$6:$C$9999,$A10)+SUMIFS(第4批次治理工程!$T$6:$T$9999,第4批次治理工程!$F$6:$F$9999,$C10,第4批次治理工程!$C$6:$C$9999,$A10)</f>
        <v>0</v>
      </c>
      <c r="L10" s="513"/>
      <c r="M10" s="513"/>
      <c r="N10" s="513"/>
      <c r="O10" s="513"/>
      <c r="P10" s="513"/>
      <c r="Q10" s="513"/>
    </row>
    <row r="11" spans="1:17" customFormat="1">
      <c r="A11" s="518" t="s">
        <v>2084</v>
      </c>
      <c r="B11" s="519" t="s">
        <v>2088</v>
      </c>
      <c r="C11" s="520" t="s">
        <v>2093</v>
      </c>
      <c r="D11" s="245">
        <v>35000</v>
      </c>
      <c r="E11" s="521">
        <v>0</v>
      </c>
      <c r="F11" s="245">
        <f t="shared" si="0"/>
        <v>0</v>
      </c>
      <c r="G11" s="245">
        <f>SUMIFS(第1批次治理工程!$K$6:$K$9989,第1批次治理工程!$F$6:$F$9989,$C11,第1批次治理工程!$C$6:$C$9989,$A11)</f>
        <v>0</v>
      </c>
      <c r="H11" s="245">
        <f>SUMIFS(第2批次治理工程!$K$6:$K$9994,第2批次治理工程!$F$6:$F$9994,$C11,第2批次治理工程!$C$6:$C$9994,$A11)</f>
        <v>0</v>
      </c>
      <c r="I11" s="245">
        <f>SUMIFS(第3批次治理工程!$K$6:$K$9999,第3批次治理工程!$F$6:$F$9999,$C11,第3批次治理工程!$C$6:$C$9999,$A11)</f>
        <v>0</v>
      </c>
      <c r="J11" s="245">
        <f>SUMIFS(第4批次治理工程!$K$6:$K$9999,第4批次治理工程!$F$6:$F$9999,$C11,第4批次治理工程!$C$6:$C$9999,$A11)</f>
        <v>0</v>
      </c>
      <c r="K11" s="245">
        <f>SUMIFS(第1批次治理工程!$T$6:$T$9989,第1批次治理工程!$F$6:$F$9989,$C11,第1批次治理工程!$C$6:$C$9989,$A11)+SUMIFS(第2批次治理工程!$T$6:$T$9994,第2批次治理工程!$F$6:$F$9994,$C11,第2批次治理工程!$C$6:$C$9994,$A11)+SUMIFS(第3批次治理工程!$T$6:$T$9999,第3批次治理工程!$F$6:$F$9999,$C11,第3批次治理工程!$C$6:$C$9999,$A11)+SUMIFS(第4批次治理工程!$T$6:$T$9999,第4批次治理工程!$F$6:$F$9999,$C11,第4批次治理工程!$C$6:$C$9999,$A11)</f>
        <v>0</v>
      </c>
      <c r="L11" s="513"/>
      <c r="M11" s="513"/>
      <c r="N11" s="513"/>
      <c r="O11" s="513"/>
      <c r="P11" s="513"/>
      <c r="Q11" s="513"/>
    </row>
    <row r="12" spans="1:17" customFormat="1">
      <c r="A12" s="522"/>
      <c r="B12" s="1159" t="s">
        <v>2094</v>
      </c>
      <c r="C12" s="1159"/>
      <c r="D12" s="249">
        <f>SUM(D4:D11)</f>
        <v>3641252.9739999999</v>
      </c>
      <c r="E12" s="249">
        <f t="shared" ref="E12" si="1">SUM(E4:E11)</f>
        <v>2688876</v>
      </c>
      <c r="F12" s="249">
        <f>SUM(F4:F11)</f>
        <v>599923</v>
      </c>
      <c r="G12" s="249">
        <f t="shared" ref="G12:Q12" si="2">SUM(G4:G11)</f>
        <v>488559</v>
      </c>
      <c r="H12" s="249">
        <f t="shared" si="2"/>
        <v>111364</v>
      </c>
      <c r="I12" s="249">
        <f t="shared" si="2"/>
        <v>0</v>
      </c>
      <c r="J12" s="249">
        <f>SUM(J4:J11)</f>
        <v>0</v>
      </c>
      <c r="K12" s="249">
        <f t="shared" si="2"/>
        <v>0</v>
      </c>
      <c r="L12" s="249">
        <f t="shared" si="2"/>
        <v>0</v>
      </c>
      <c r="M12" s="249">
        <f t="shared" si="2"/>
        <v>0</v>
      </c>
      <c r="N12" s="249">
        <f t="shared" si="2"/>
        <v>0</v>
      </c>
      <c r="O12" s="249">
        <f t="shared" si="2"/>
        <v>0</v>
      </c>
      <c r="P12" s="249">
        <f t="shared" si="2"/>
        <v>0</v>
      </c>
      <c r="Q12" s="249">
        <f t="shared" si="2"/>
        <v>0</v>
      </c>
    </row>
    <row r="13" spans="1:17" customFormat="1">
      <c r="A13" s="518" t="s">
        <v>2095</v>
      </c>
      <c r="B13" s="519" t="s">
        <v>2088</v>
      </c>
      <c r="C13" s="523" t="s">
        <v>2096</v>
      </c>
      <c r="D13" s="245">
        <v>96109</v>
      </c>
      <c r="E13" s="521">
        <v>0</v>
      </c>
      <c r="F13" s="245">
        <f t="shared" ref="F13:F15" si="3">SUM(G13:Q13)</f>
        <v>101051</v>
      </c>
      <c r="G13" s="246">
        <f>SUMIFS(第1批次治理工程!$K$6:$K$9989,第1批次治理工程!$F$6:$F$9989,$C13,第1批次治理工程!$C$6:$C$9989,$A13)</f>
        <v>101051</v>
      </c>
      <c r="H13" s="246">
        <f>SUMIFS(第2批次治理工程!$K$6:$K$9994,第2批次治理工程!$F$6:$F$9994,$C13,第2批次治理工程!$C$6:$C$9994,$A13)</f>
        <v>0</v>
      </c>
      <c r="I13" s="245">
        <f>SUMIFS(第3批次治理工程!$K$6:$K$9999,第3批次治理工程!$F$6:$F$9999,$C13,第3批次治理工程!$C$6:$C$9999,$A13)</f>
        <v>0</v>
      </c>
      <c r="J13" s="245">
        <f>SUMIFS(第4批次治理工程!$K$6:$K$9999,第4批次治理工程!$F$6:$F$9999,$C13,第4批次治理工程!$C$6:$C$9999,$A13)</f>
        <v>0</v>
      </c>
      <c r="K13" s="245">
        <f>SUMIFS(第1批次治理工程!$T$6:$T$9989,第1批次治理工程!$F$6:$F$9989,$C13,第1批次治理工程!$C$6:$C$9989,$A13)+SUMIFS(第2批次治理工程!$T$6:$T$9994,第2批次治理工程!$F$6:$F$9994,$C13,第2批次治理工程!$C$6:$C$9994,$A13)+SUMIFS(第3批次治理工程!$T$6:$T$9999,第3批次治理工程!$F$6:$F$9999,$C13,第3批次治理工程!$C$6:$C$9999,$A13)+SUMIFS(第4批次治理工程!$T$6:$T$9999,第4批次治理工程!$F$6:$F$9999,$C13,第4批次治理工程!$C$6:$C$9999,$A13)</f>
        <v>0</v>
      </c>
      <c r="L13" s="513"/>
      <c r="M13" s="513"/>
      <c r="N13" s="513"/>
      <c r="O13" s="513"/>
      <c r="P13" s="513"/>
      <c r="Q13" s="513"/>
    </row>
    <row r="14" spans="1:17" customFormat="1" ht="49.5">
      <c r="A14" s="518" t="s">
        <v>2095</v>
      </c>
      <c r="B14" s="519" t="s">
        <v>2088</v>
      </c>
      <c r="C14" s="523" t="s">
        <v>2097</v>
      </c>
      <c r="D14" s="245">
        <v>18294</v>
      </c>
      <c r="E14" s="521">
        <v>0</v>
      </c>
      <c r="F14" s="245">
        <f t="shared" si="3"/>
        <v>0</v>
      </c>
      <c r="G14" s="246">
        <f>SUMIFS(第1批次治理工程!$K$6:$K$9989,第1批次治理工程!$F$6:$F$9989,$C14,第1批次治理工程!$C$6:$C$9989,$A14)</f>
        <v>0</v>
      </c>
      <c r="H14" s="246">
        <f>SUMIFS(第2批次治理工程!$K$6:$K$9994,第2批次治理工程!$F$6:$F$9994,$C14,第2批次治理工程!$C$6:$C$9994,$A14)</f>
        <v>0</v>
      </c>
      <c r="I14" s="245">
        <f>SUMIFS(第3批次治理工程!$K$6:$K$9999,第3批次治理工程!$F$6:$F$9999,$C14,第3批次治理工程!$C$6:$C$9999,$A14)</f>
        <v>0</v>
      </c>
      <c r="J14" s="245">
        <f>SUMIFS(第4批次治理工程!$K$6:$K$9999,第4批次治理工程!$F$6:$F$9999,$C14,第4批次治理工程!$C$6:$C$9999,$A14)</f>
        <v>0</v>
      </c>
      <c r="K14" s="245">
        <f>SUMIFS(第1批次治理工程!$T$6:$T$9989,第1批次治理工程!$F$6:$F$9989,$C14,第1批次治理工程!$C$6:$C$9989,$A14)+SUMIFS(第2批次治理工程!$T$6:$T$9994,第2批次治理工程!$F$6:$F$9994,$C14,第2批次治理工程!$C$6:$C$9994,$A14)+SUMIFS(第3批次治理工程!$T$6:$T$9999,第3批次治理工程!$F$6:$F$9999,$C14,第3批次治理工程!$C$6:$C$9999,$A14)+SUMIFS(第4批次治理工程!$T$6:$T$9999,第4批次治理工程!$F$6:$F$9999,$C14,第4批次治理工程!$C$6:$C$9999,$A14)</f>
        <v>0</v>
      </c>
      <c r="L14" s="513"/>
      <c r="M14" s="513"/>
      <c r="N14" s="513"/>
      <c r="O14" s="513"/>
      <c r="P14" s="513"/>
      <c r="Q14" s="513"/>
    </row>
    <row r="15" spans="1:17" customFormat="1" ht="66">
      <c r="A15" s="518" t="s">
        <v>2095</v>
      </c>
      <c r="B15" s="519" t="s">
        <v>2088</v>
      </c>
      <c r="C15" s="524" t="s">
        <v>2098</v>
      </c>
      <c r="D15" s="245">
        <v>12557</v>
      </c>
      <c r="E15" s="521">
        <v>10680</v>
      </c>
      <c r="F15" s="245">
        <f t="shared" si="3"/>
        <v>0</v>
      </c>
      <c r="G15" s="246">
        <f>SUMIFS(第1批次治理工程!$K$6:$K$9989,第1批次治理工程!$F$6:$F$9989,$C15,第1批次治理工程!$C$6:$C$9989,$A15)</f>
        <v>0</v>
      </c>
      <c r="H15" s="246">
        <f>SUMIFS(第2批次治理工程!$K$6:$K$9994,第2批次治理工程!$F$6:$F$9994,$C15,第2批次治理工程!$C$6:$C$9994,$A15)</f>
        <v>0</v>
      </c>
      <c r="I15" s="245">
        <f>SUMIFS(第3批次治理工程!$K$6:$K$9999,第3批次治理工程!$F$6:$F$9999,$C15,第3批次治理工程!$C$6:$C$9999,$A15)</f>
        <v>0</v>
      </c>
      <c r="J15" s="245">
        <f>SUMIFS(第4批次治理工程!$K$6:$K$9999,第4批次治理工程!$F$6:$F$9999,$C15,第4批次治理工程!$C$6:$C$9999,$A15)</f>
        <v>0</v>
      </c>
      <c r="K15" s="245">
        <f>SUMIFS(第1批次治理工程!$T$6:$T$9989,第1批次治理工程!$F$6:$F$9989,$C15,第1批次治理工程!$C$6:$C$9989,$A15)+SUMIFS(第2批次治理工程!$T$6:$T$9994,第2批次治理工程!$F$6:$F$9994,$C15,第2批次治理工程!$C$6:$C$9994,$A15)+SUMIFS(第3批次治理工程!$T$6:$T$9999,第3批次治理工程!$F$6:$F$9999,$C15,第3批次治理工程!$C$6:$C$9999,$A15)+SUMIFS(第4批次治理工程!$T$6:$T$9999,第4批次治理工程!$F$6:$F$9999,$C15,第4批次治理工程!$C$6:$C$9999,$A15)</f>
        <v>0</v>
      </c>
      <c r="L15" s="513"/>
      <c r="M15" s="513"/>
      <c r="N15" s="513"/>
      <c r="O15" s="513"/>
      <c r="P15" s="513"/>
      <c r="Q15" s="513"/>
    </row>
    <row r="16" spans="1:17" customFormat="1">
      <c r="A16" s="522"/>
      <c r="B16" s="1159" t="s">
        <v>2099</v>
      </c>
      <c r="C16" s="1159"/>
      <c r="D16" s="249">
        <f t="shared" ref="D16:Q16" si="4">SUM(D13:D15)</f>
        <v>126960</v>
      </c>
      <c r="E16" s="249">
        <f t="shared" si="4"/>
        <v>10680</v>
      </c>
      <c r="F16" s="249">
        <f t="shared" si="4"/>
        <v>101051</v>
      </c>
      <c r="G16" s="249">
        <f t="shared" si="4"/>
        <v>101051</v>
      </c>
      <c r="H16" s="249">
        <f t="shared" si="4"/>
        <v>0</v>
      </c>
      <c r="I16" s="249">
        <f t="shared" si="4"/>
        <v>0</v>
      </c>
      <c r="J16" s="249">
        <f>SUM(J13:J15)</f>
        <v>0</v>
      </c>
      <c r="K16" s="249">
        <f t="shared" si="4"/>
        <v>0</v>
      </c>
      <c r="L16" s="249">
        <f t="shared" si="4"/>
        <v>0</v>
      </c>
      <c r="M16" s="249">
        <f t="shared" si="4"/>
        <v>0</v>
      </c>
      <c r="N16" s="249">
        <f t="shared" si="4"/>
        <v>0</v>
      </c>
      <c r="O16" s="249">
        <f t="shared" si="4"/>
        <v>0</v>
      </c>
      <c r="P16" s="249">
        <f t="shared" si="4"/>
        <v>0</v>
      </c>
      <c r="Q16" s="249">
        <f t="shared" si="4"/>
        <v>0</v>
      </c>
    </row>
    <row r="17" spans="1:17" customFormat="1">
      <c r="A17" s="518" t="s">
        <v>2100</v>
      </c>
      <c r="B17" s="519" t="s">
        <v>2085</v>
      </c>
      <c r="C17" s="523" t="s">
        <v>2101</v>
      </c>
      <c r="D17" s="245">
        <v>236063</v>
      </c>
      <c r="E17" s="521">
        <v>0</v>
      </c>
      <c r="F17" s="245">
        <f t="shared" ref="F17:F29" si="5">SUM(G17:Q17)</f>
        <v>0</v>
      </c>
      <c r="G17" s="246">
        <f>SUMIFS(第1批次治理工程!$K$6:$K$9989,第1批次治理工程!$F$6:$F$9989,$C17,第1批次治理工程!$C$6:$C$9989,$A17)</f>
        <v>0</v>
      </c>
      <c r="H17" s="246">
        <f>SUMIFS(第2批次治理工程!$K$6:$K$9994,第2批次治理工程!$F$6:$F$9994,$C17,第2批次治理工程!$C$6:$C$9994,$A17)</f>
        <v>0</v>
      </c>
      <c r="I17" s="245">
        <f>SUMIFS(第3批次治理工程!$K$6:$K$9999,第3批次治理工程!$F$6:$F$9999,$C17,第3批次治理工程!$C$6:$C$9999,$A17)</f>
        <v>0</v>
      </c>
      <c r="J17" s="245">
        <f>SUMIFS(第4批次治理工程!$K$6:$K$9999,第4批次治理工程!$F$6:$F$9999,$C17,第4批次治理工程!$C$6:$C$9999,$A17)</f>
        <v>0</v>
      </c>
      <c r="K17" s="245">
        <f>SUMIFS(第1批次治理工程!$T$6:$T$9989,第1批次治理工程!$F$6:$F$9989,$C17,第1批次治理工程!$C$6:$C$9989,$A17)+SUMIFS(第2批次治理工程!$T$6:$T$9994,第2批次治理工程!$F$6:$F$9994,$C17,第2批次治理工程!$C$6:$C$9994,$A17)+SUMIFS(第3批次治理工程!$T$6:$T$9999,第3批次治理工程!$F$6:$F$9999,$C17,第3批次治理工程!$C$6:$C$9999,$A17)+SUMIFS(第4批次治理工程!$T$6:$T$9999,第4批次治理工程!$F$6:$F$9999,$C17,第4批次治理工程!$C$6:$C$9999,$A17)</f>
        <v>0</v>
      </c>
      <c r="L17" s="513"/>
      <c r="M17" s="513"/>
      <c r="N17" s="513"/>
      <c r="O17" s="513"/>
      <c r="P17" s="513"/>
      <c r="Q17" s="513"/>
    </row>
    <row r="18" spans="1:17" customFormat="1">
      <c r="A18" s="518" t="s">
        <v>2100</v>
      </c>
      <c r="B18" s="519" t="s">
        <v>2085</v>
      </c>
      <c r="C18" s="523" t="s">
        <v>2102</v>
      </c>
      <c r="D18" s="245">
        <v>0</v>
      </c>
      <c r="E18" s="521">
        <v>0</v>
      </c>
      <c r="F18" s="245">
        <f t="shared" si="5"/>
        <v>0</v>
      </c>
      <c r="G18" s="246">
        <f>SUMIFS(第1批次治理工程!$K$6:$K$9989,第1批次治理工程!$F$6:$F$9989,$C18,第1批次治理工程!$C$6:$C$9989,$A18)</f>
        <v>0</v>
      </c>
      <c r="H18" s="246">
        <f>SUMIFS(第2批次治理工程!$K$6:$K$9994,第2批次治理工程!$F$6:$F$9994,$C18,第2批次治理工程!$C$6:$C$9994,$A18)</f>
        <v>0</v>
      </c>
      <c r="I18" s="245">
        <f>SUMIFS(第3批次治理工程!$K$6:$K$9999,第3批次治理工程!$F$6:$F$9999,$C18,第3批次治理工程!$C$6:$C$9999,$A18)</f>
        <v>0</v>
      </c>
      <c r="J18" s="245">
        <f>SUMIFS(第4批次治理工程!$K$6:$K$9999,第4批次治理工程!$F$6:$F$9999,$C18,第4批次治理工程!$C$6:$C$9999,$A18)</f>
        <v>0</v>
      </c>
      <c r="K18" s="245">
        <f>SUMIFS(第1批次治理工程!$T$6:$T$9989,第1批次治理工程!$F$6:$F$9989,$C18,第1批次治理工程!$C$6:$C$9989,$A18)+SUMIFS(第2批次治理工程!$T$6:$T$9994,第2批次治理工程!$F$6:$F$9994,$C18,第2批次治理工程!$C$6:$C$9994,$A18)+SUMIFS(第3批次治理工程!$T$6:$T$9999,第3批次治理工程!$F$6:$F$9999,$C18,第3批次治理工程!$C$6:$C$9999,$A18)+SUMIFS(第4批次治理工程!$T$6:$T$9999,第4批次治理工程!$F$6:$F$9999,$C18,第4批次治理工程!$C$6:$C$9999,$A18)</f>
        <v>0</v>
      </c>
      <c r="L18" s="513"/>
      <c r="M18" s="513"/>
      <c r="N18" s="513"/>
      <c r="O18" s="513"/>
      <c r="P18" s="513"/>
      <c r="Q18" s="513"/>
    </row>
    <row r="19" spans="1:17" customFormat="1">
      <c r="A19" s="518" t="s">
        <v>2100</v>
      </c>
      <c r="B19" s="519" t="s">
        <v>2085</v>
      </c>
      <c r="C19" s="523" t="s">
        <v>2103</v>
      </c>
      <c r="D19" s="245">
        <v>35000</v>
      </c>
      <c r="E19" s="521">
        <v>35000</v>
      </c>
      <c r="F19" s="245">
        <f t="shared" si="5"/>
        <v>0</v>
      </c>
      <c r="G19" s="246">
        <f>SUMIFS(第1批次治理工程!$K$6:$K$9989,第1批次治理工程!$F$6:$F$9989,$C19,第1批次治理工程!$C$6:$C$9989,$A19)</f>
        <v>0</v>
      </c>
      <c r="H19" s="246">
        <f>SUMIFS(第2批次治理工程!$K$6:$K$9994,第2批次治理工程!$F$6:$F$9994,$C19,第2批次治理工程!$C$6:$C$9994,$A19)</f>
        <v>0</v>
      </c>
      <c r="I19" s="245">
        <f>SUMIFS(第3批次治理工程!$K$6:$K$9999,第3批次治理工程!$F$6:$F$9999,$C19,第3批次治理工程!$C$6:$C$9999,$A19)</f>
        <v>0</v>
      </c>
      <c r="J19" s="245">
        <f>SUMIFS(第4批次治理工程!$K$6:$K$9999,第4批次治理工程!$F$6:$F$9999,$C19,第4批次治理工程!$C$6:$C$9999,$A19)</f>
        <v>0</v>
      </c>
      <c r="K19" s="245">
        <f>SUMIFS(第1批次治理工程!$T$6:$T$9989,第1批次治理工程!$F$6:$F$9989,$C19,第1批次治理工程!$C$6:$C$9989,$A19)+SUMIFS(第2批次治理工程!$T$6:$T$9994,第2批次治理工程!$F$6:$F$9994,$C19,第2批次治理工程!$C$6:$C$9994,$A19)+SUMIFS(第3批次治理工程!$T$6:$T$9999,第3批次治理工程!$F$6:$F$9999,$C19,第3批次治理工程!$C$6:$C$9999,$A19)+SUMIFS(第4批次治理工程!$T$6:$T$9999,第4批次治理工程!$F$6:$F$9999,$C19,第4批次治理工程!$C$6:$C$9999,$A19)</f>
        <v>0</v>
      </c>
      <c r="L19" s="513"/>
      <c r="M19" s="513"/>
      <c r="N19" s="513"/>
      <c r="O19" s="513"/>
      <c r="P19" s="513"/>
      <c r="Q19" s="513"/>
    </row>
    <row r="20" spans="1:17" customFormat="1">
      <c r="A20" s="518" t="s">
        <v>2100</v>
      </c>
      <c r="B20" s="519" t="s">
        <v>2085</v>
      </c>
      <c r="C20" s="523" t="s">
        <v>2104</v>
      </c>
      <c r="D20" s="245">
        <v>2000</v>
      </c>
      <c r="E20" s="521">
        <v>0</v>
      </c>
      <c r="F20" s="245">
        <f t="shared" si="5"/>
        <v>0</v>
      </c>
      <c r="G20" s="246">
        <f>SUMIFS(第1批次治理工程!$K$6:$K$9989,第1批次治理工程!$F$6:$F$9989,$C20,第1批次治理工程!$C$6:$C$9989,$A20)</f>
        <v>0</v>
      </c>
      <c r="H20" s="246">
        <f>SUMIFS(第2批次治理工程!$K$6:$K$9994,第2批次治理工程!$F$6:$F$9994,$C20,第2批次治理工程!$C$6:$C$9994,$A20)</f>
        <v>0</v>
      </c>
      <c r="I20" s="245">
        <f>SUMIFS(第3批次治理工程!$K$6:$K$9999,第3批次治理工程!$F$6:$F$9999,$C20,第3批次治理工程!$C$6:$C$9999,$A20)</f>
        <v>0</v>
      </c>
      <c r="J20" s="245">
        <f>SUMIFS(第4批次治理工程!$K$6:$K$9999,第4批次治理工程!$F$6:$F$9999,$C20,第4批次治理工程!$C$6:$C$9999,$A20)</f>
        <v>0</v>
      </c>
      <c r="K20" s="245">
        <f>SUMIFS(第1批次治理工程!$T$6:$T$9989,第1批次治理工程!$F$6:$F$9989,$C20,第1批次治理工程!$C$6:$C$9989,$A20)+SUMIFS(第2批次治理工程!$T$6:$T$9994,第2批次治理工程!$F$6:$F$9994,$C20,第2批次治理工程!$C$6:$C$9994,$A20)+SUMIFS(第3批次治理工程!$T$6:$T$9999,第3批次治理工程!$F$6:$F$9999,$C20,第3批次治理工程!$C$6:$C$9999,$A20)+SUMIFS(第4批次治理工程!$T$6:$T$9999,第4批次治理工程!$F$6:$F$9999,$C20,第4批次治理工程!$C$6:$C$9999,$A20)</f>
        <v>0</v>
      </c>
      <c r="L20" s="513"/>
      <c r="M20" s="513"/>
      <c r="N20" s="513"/>
      <c r="O20" s="513"/>
      <c r="P20" s="513"/>
      <c r="Q20" s="513"/>
    </row>
    <row r="21" spans="1:17" customFormat="1">
      <c r="A21" s="518" t="s">
        <v>2100</v>
      </c>
      <c r="B21" s="519" t="s">
        <v>2088</v>
      </c>
      <c r="C21" s="523" t="s">
        <v>2105</v>
      </c>
      <c r="D21" s="245">
        <v>4091248.53</v>
      </c>
      <c r="E21" s="521">
        <v>0</v>
      </c>
      <c r="F21" s="245">
        <f t="shared" si="5"/>
        <v>0</v>
      </c>
      <c r="G21" s="246">
        <f>SUMIFS(第1批次治理工程!$K$6:$K$9989,第1批次治理工程!$F$6:$F$9989,$C21,第1批次治理工程!$C$6:$C$9989,$A21)</f>
        <v>0</v>
      </c>
      <c r="H21" s="246">
        <f>SUMIFS(第2批次治理工程!$K$6:$K$9994,第2批次治理工程!$F$6:$F$9994,$C21,第2批次治理工程!$C$6:$C$9994,$A21)</f>
        <v>0</v>
      </c>
      <c r="I21" s="245">
        <f>SUMIFS(第3批次治理工程!$K$6:$K$9999,第3批次治理工程!$F$6:$F$9999,$C21,第3批次治理工程!$C$6:$C$9999,$A21)</f>
        <v>0</v>
      </c>
      <c r="J21" s="245">
        <f>SUMIFS(第4批次治理工程!$K$6:$K$9999,第4批次治理工程!$F$6:$F$9999,$C21,第4批次治理工程!$C$6:$C$9999,$A21)</f>
        <v>0</v>
      </c>
      <c r="K21" s="245">
        <f>SUMIFS(第1批次治理工程!$T$6:$T$9989,第1批次治理工程!$F$6:$F$9989,$C21,第1批次治理工程!$C$6:$C$9989,$A21)+SUMIFS(第2批次治理工程!$T$6:$T$9994,第2批次治理工程!$F$6:$F$9994,$C21,第2批次治理工程!$C$6:$C$9994,$A21)+SUMIFS(第3批次治理工程!$T$6:$T$9999,第3批次治理工程!$F$6:$F$9999,$C21,第3批次治理工程!$C$6:$C$9999,$A21)+SUMIFS(第4批次治理工程!$T$6:$T$9999,第4批次治理工程!$F$6:$F$9999,$C21,第4批次治理工程!$C$6:$C$9999,$A21)</f>
        <v>0</v>
      </c>
      <c r="L21" s="513"/>
      <c r="M21" s="513"/>
      <c r="N21" s="513"/>
      <c r="O21" s="513"/>
      <c r="P21" s="513"/>
      <c r="Q21" s="513"/>
    </row>
    <row r="22" spans="1:17" customFormat="1">
      <c r="A22" s="518" t="s">
        <v>2100</v>
      </c>
      <c r="B22" s="519" t="s">
        <v>2088</v>
      </c>
      <c r="C22" s="524" t="s">
        <v>2106</v>
      </c>
      <c r="D22" s="245">
        <v>380914</v>
      </c>
      <c r="E22" s="521">
        <v>18802</v>
      </c>
      <c r="F22" s="245">
        <f t="shared" si="5"/>
        <v>0</v>
      </c>
      <c r="G22" s="246">
        <f>SUMIFS(第1批次治理工程!$K$6:$K$9989,第1批次治理工程!$F$6:$F$9989,$C22,第1批次治理工程!$C$6:$C$9989,$A22)</f>
        <v>0</v>
      </c>
      <c r="H22" s="246">
        <f>SUMIFS(第2批次治理工程!$K$6:$K$9994,第2批次治理工程!$F$6:$F$9994,$C22,第2批次治理工程!$C$6:$C$9994,$A22)</f>
        <v>0</v>
      </c>
      <c r="I22" s="245">
        <f>SUMIFS(第3批次治理工程!$K$6:$K$9999,第3批次治理工程!$F$6:$F$9999,$C22,第3批次治理工程!$C$6:$C$9999,$A22)</f>
        <v>0</v>
      </c>
      <c r="J22" s="245">
        <f>SUMIFS(第4批次治理工程!$K$6:$K$9999,第4批次治理工程!$F$6:$F$9999,$C22,第4批次治理工程!$C$6:$C$9999,$A22)</f>
        <v>0</v>
      </c>
      <c r="K22" s="245">
        <f>SUMIFS(第1批次治理工程!$T$6:$T$9989,第1批次治理工程!$F$6:$F$9989,$C22,第1批次治理工程!$C$6:$C$9989,$A22)+SUMIFS(第2批次治理工程!$T$6:$T$9994,第2批次治理工程!$F$6:$F$9994,$C22,第2批次治理工程!$C$6:$C$9994,$A22)+SUMIFS(第3批次治理工程!$T$6:$T$9999,第3批次治理工程!$F$6:$F$9999,$C22,第3批次治理工程!$C$6:$C$9999,$A22)+SUMIFS(第4批次治理工程!$T$6:$T$9999,第4批次治理工程!$F$6:$F$9999,$C22,第4批次治理工程!$C$6:$C$9999,$A22)</f>
        <v>0</v>
      </c>
      <c r="L22" s="513"/>
      <c r="M22" s="513"/>
      <c r="N22" s="513"/>
      <c r="O22" s="513"/>
      <c r="P22" s="513"/>
      <c r="Q22" s="513"/>
    </row>
    <row r="23" spans="1:17" customFormat="1">
      <c r="A23" s="518" t="s">
        <v>2100</v>
      </c>
      <c r="B23" s="519" t="s">
        <v>2088</v>
      </c>
      <c r="C23" s="524" t="s">
        <v>2107</v>
      </c>
      <c r="D23" s="245">
        <v>11000</v>
      </c>
      <c r="E23" s="521">
        <v>0</v>
      </c>
      <c r="F23" s="245">
        <f t="shared" si="5"/>
        <v>0</v>
      </c>
      <c r="G23" s="246">
        <f>SUMIFS(第1批次治理工程!$K$6:$K$9989,第1批次治理工程!$F$6:$F$9989,$C23,第1批次治理工程!$C$6:$C$9989,$A23)</f>
        <v>0</v>
      </c>
      <c r="H23" s="246">
        <f>SUMIFS(第2批次治理工程!$K$6:$K$9994,第2批次治理工程!$F$6:$F$9994,$C23,第2批次治理工程!$C$6:$C$9994,$A23)</f>
        <v>0</v>
      </c>
      <c r="I23" s="245">
        <f>SUMIFS(第3批次治理工程!$K$6:$K$9999,第3批次治理工程!$F$6:$F$9999,$C23,第3批次治理工程!$C$6:$C$9999,$A23)</f>
        <v>0</v>
      </c>
      <c r="J23" s="245">
        <f>SUMIFS(第4批次治理工程!$K$6:$K$9999,第4批次治理工程!$F$6:$F$9999,$C23,第4批次治理工程!$C$6:$C$9999,$A23)</f>
        <v>0</v>
      </c>
      <c r="K23" s="245">
        <f>SUMIFS(第1批次治理工程!$T$6:$T$9989,第1批次治理工程!$F$6:$F$9989,$C23,第1批次治理工程!$C$6:$C$9989,$A23)+SUMIFS(第2批次治理工程!$T$6:$T$9994,第2批次治理工程!$F$6:$F$9994,$C23,第2批次治理工程!$C$6:$C$9994,$A23)+SUMIFS(第3批次治理工程!$T$6:$T$9999,第3批次治理工程!$F$6:$F$9999,$C23,第3批次治理工程!$C$6:$C$9999,$A23)+SUMIFS(第4批次治理工程!$T$6:$T$9999,第4批次治理工程!$F$6:$F$9999,$C23,第4批次治理工程!$C$6:$C$9999,$A23)</f>
        <v>0</v>
      </c>
      <c r="L23" s="513"/>
      <c r="M23" s="513"/>
      <c r="N23" s="513"/>
      <c r="O23" s="513"/>
      <c r="P23" s="513"/>
      <c r="Q23" s="513"/>
    </row>
    <row r="24" spans="1:17" customFormat="1">
      <c r="A24" s="518" t="s">
        <v>2100</v>
      </c>
      <c r="B24" s="519" t="s">
        <v>2088</v>
      </c>
      <c r="C24" s="523" t="s">
        <v>2108</v>
      </c>
      <c r="D24" s="245">
        <v>3000</v>
      </c>
      <c r="E24" s="521">
        <v>0</v>
      </c>
      <c r="F24" s="245">
        <f t="shared" si="5"/>
        <v>0</v>
      </c>
      <c r="G24" s="246">
        <f>SUMIFS(第1批次治理工程!$K$6:$K$9989,第1批次治理工程!$F$6:$F$9989,$C24,第1批次治理工程!$C$6:$C$9989,$A24)</f>
        <v>0</v>
      </c>
      <c r="H24" s="246">
        <f>SUMIFS(第2批次治理工程!$K$6:$K$9994,第2批次治理工程!$F$6:$F$9994,$C24,第2批次治理工程!$C$6:$C$9994,$A24)</f>
        <v>0</v>
      </c>
      <c r="I24" s="245">
        <f>SUMIFS(第3批次治理工程!$K$6:$K$9999,第3批次治理工程!$F$6:$F$9999,$C24,第3批次治理工程!$C$6:$C$9999,$A24)</f>
        <v>0</v>
      </c>
      <c r="J24" s="245">
        <f>SUMIFS(第4批次治理工程!$K$6:$K$9999,第4批次治理工程!$F$6:$F$9999,$C24,第4批次治理工程!$C$6:$C$9999,$A24)</f>
        <v>0</v>
      </c>
      <c r="K24" s="245">
        <f>SUMIFS(第1批次治理工程!$T$6:$T$9989,第1批次治理工程!$F$6:$F$9989,$C24,第1批次治理工程!$C$6:$C$9989,$A24)+SUMIFS(第2批次治理工程!$T$6:$T$9994,第2批次治理工程!$F$6:$F$9994,$C24,第2批次治理工程!$C$6:$C$9994,$A24)+SUMIFS(第3批次治理工程!$T$6:$T$9999,第3批次治理工程!$F$6:$F$9999,$C24,第3批次治理工程!$C$6:$C$9999,$A24)+SUMIFS(第4批次治理工程!$T$6:$T$9999,第4批次治理工程!$F$6:$F$9999,$C24,第4批次治理工程!$C$6:$C$9999,$A24)</f>
        <v>0</v>
      </c>
      <c r="L24" s="513"/>
      <c r="M24" s="513"/>
      <c r="N24" s="513"/>
      <c r="O24" s="513"/>
      <c r="P24" s="513"/>
      <c r="Q24" s="513"/>
    </row>
    <row r="25" spans="1:17" customFormat="1">
      <c r="A25" s="518" t="s">
        <v>2100</v>
      </c>
      <c r="B25" s="519" t="s">
        <v>2088</v>
      </c>
      <c r="C25" s="523" t="s">
        <v>2109</v>
      </c>
      <c r="D25" s="245">
        <v>75000</v>
      </c>
      <c r="E25" s="521">
        <v>0</v>
      </c>
      <c r="F25" s="245">
        <f t="shared" si="5"/>
        <v>0</v>
      </c>
      <c r="G25" s="246">
        <f>SUMIFS(第1批次治理工程!$K$6:$K$9989,第1批次治理工程!$F$6:$F$9989,$C25,第1批次治理工程!$C$6:$C$9989,$A25)</f>
        <v>0</v>
      </c>
      <c r="H25" s="246">
        <f>SUMIFS(第2批次治理工程!$K$6:$K$9994,第2批次治理工程!$F$6:$F$9994,$C25,第2批次治理工程!$C$6:$C$9994,$A25)</f>
        <v>0</v>
      </c>
      <c r="I25" s="245">
        <f>SUMIFS(第3批次治理工程!$K$6:$K$9999,第3批次治理工程!$F$6:$F$9999,$C25,第3批次治理工程!$C$6:$C$9999,$A25)</f>
        <v>0</v>
      </c>
      <c r="J25" s="245">
        <f>SUMIFS(第4批次治理工程!$K$6:$K$9999,第4批次治理工程!$F$6:$F$9999,$C25,第4批次治理工程!$C$6:$C$9999,$A25)</f>
        <v>0</v>
      </c>
      <c r="K25" s="245">
        <f>SUMIFS(第1批次治理工程!$T$6:$T$9989,第1批次治理工程!$F$6:$F$9989,$C25,第1批次治理工程!$C$6:$C$9989,$A25)+SUMIFS(第2批次治理工程!$T$6:$T$9994,第2批次治理工程!$F$6:$F$9994,$C25,第2批次治理工程!$C$6:$C$9994,$A25)+SUMIFS(第3批次治理工程!$T$6:$T$9999,第3批次治理工程!$F$6:$F$9999,$C25,第3批次治理工程!$C$6:$C$9999,$A25)+SUMIFS(第4批次治理工程!$T$6:$T$9999,第4批次治理工程!$F$6:$F$9999,$C25,第4批次治理工程!$C$6:$C$9999,$A25)</f>
        <v>0</v>
      </c>
      <c r="L25" s="513"/>
      <c r="M25" s="513"/>
      <c r="N25" s="513"/>
      <c r="O25" s="513"/>
      <c r="P25" s="513"/>
      <c r="Q25" s="513"/>
    </row>
    <row r="26" spans="1:17" customFormat="1">
      <c r="A26" s="518" t="s">
        <v>2100</v>
      </c>
      <c r="B26" s="519" t="s">
        <v>2088</v>
      </c>
      <c r="C26" s="523" t="s">
        <v>2110</v>
      </c>
      <c r="D26" s="245">
        <v>3000</v>
      </c>
      <c r="E26" s="521">
        <v>9970</v>
      </c>
      <c r="F26" s="245">
        <f t="shared" si="5"/>
        <v>0</v>
      </c>
      <c r="G26" s="246">
        <f>SUMIFS(第1批次治理工程!$K$6:$K$9989,第1批次治理工程!$F$6:$F$9989,$C26,第1批次治理工程!$C$6:$C$9989,$A26)</f>
        <v>0</v>
      </c>
      <c r="H26" s="246">
        <f>SUMIFS(第2批次治理工程!$K$6:$K$9994,第2批次治理工程!$F$6:$F$9994,$C26,第2批次治理工程!$C$6:$C$9994,$A26)</f>
        <v>0</v>
      </c>
      <c r="I26" s="245">
        <f>SUMIFS(第3批次治理工程!$K$6:$K$9999,第3批次治理工程!$F$6:$F$9999,$C26,第3批次治理工程!$C$6:$C$9999,$A26)</f>
        <v>0</v>
      </c>
      <c r="J26" s="245">
        <f>SUMIFS(第4批次治理工程!$K$6:$K$9999,第4批次治理工程!$F$6:$F$9999,$C26,第4批次治理工程!$C$6:$C$9999,$A26)</f>
        <v>0</v>
      </c>
      <c r="K26" s="245">
        <f>SUMIFS(第1批次治理工程!$T$6:$T$9989,第1批次治理工程!$F$6:$F$9989,$C26,第1批次治理工程!$C$6:$C$9989,$A26)+SUMIFS(第2批次治理工程!$T$6:$T$9994,第2批次治理工程!$F$6:$F$9994,$C26,第2批次治理工程!$C$6:$C$9994,$A26)+SUMIFS(第3批次治理工程!$T$6:$T$9999,第3批次治理工程!$F$6:$F$9999,$C26,第3批次治理工程!$C$6:$C$9999,$A26)+SUMIFS(第4批次治理工程!$T$6:$T$9999,第4批次治理工程!$F$6:$F$9999,$C26,第4批次治理工程!$C$6:$C$9999,$A26)</f>
        <v>0</v>
      </c>
      <c r="L26" s="513"/>
      <c r="M26" s="513"/>
      <c r="N26" s="513"/>
      <c r="O26" s="513"/>
      <c r="P26" s="513"/>
      <c r="Q26" s="513"/>
    </row>
    <row r="27" spans="1:17" customFormat="1" ht="33">
      <c r="A27" s="518" t="s">
        <v>2100</v>
      </c>
      <c r="B27" s="519" t="s">
        <v>2088</v>
      </c>
      <c r="C27" s="523" t="s">
        <v>2111</v>
      </c>
      <c r="D27" s="245">
        <v>73000</v>
      </c>
      <c r="E27" s="521">
        <v>36430</v>
      </c>
      <c r="F27" s="245">
        <f t="shared" si="5"/>
        <v>0</v>
      </c>
      <c r="G27" s="246">
        <f>SUMIFS(第1批次治理工程!$K$6:$K$9989,第1批次治理工程!$F$6:$F$9989,$C27,第1批次治理工程!$C$6:$C$9989,$A27)</f>
        <v>0</v>
      </c>
      <c r="H27" s="246">
        <f>SUMIFS(第2批次治理工程!$K$6:$K$9994,第2批次治理工程!$F$6:$F$9994,$C27,第2批次治理工程!$C$6:$C$9994,$A27)</f>
        <v>0</v>
      </c>
      <c r="I27" s="245">
        <f>SUMIFS(第3批次治理工程!$K$6:$K$9999,第3批次治理工程!$F$6:$F$9999,$C27,第3批次治理工程!$C$6:$C$9999,$A27)</f>
        <v>0</v>
      </c>
      <c r="J27" s="245">
        <f>SUMIFS(第4批次治理工程!$K$6:$K$9999,第4批次治理工程!$F$6:$F$9999,$C27,第4批次治理工程!$C$6:$C$9999,$A27)</f>
        <v>0</v>
      </c>
      <c r="K27" s="245">
        <f>SUMIFS(第1批次治理工程!$T$6:$T$9989,第1批次治理工程!$F$6:$F$9989,$C27,第1批次治理工程!$C$6:$C$9989,$A27)+SUMIFS(第2批次治理工程!$T$6:$T$9994,第2批次治理工程!$F$6:$F$9994,$C27,第2批次治理工程!$C$6:$C$9994,$A27)+SUMIFS(第3批次治理工程!$T$6:$T$9999,第3批次治理工程!$F$6:$F$9999,$C27,第3批次治理工程!$C$6:$C$9999,$A27)+SUMIFS(第4批次治理工程!$T$6:$T$9999,第4批次治理工程!$F$6:$F$9999,$C27,第4批次治理工程!$C$6:$C$9999,$A27)</f>
        <v>0</v>
      </c>
      <c r="L27" s="513"/>
      <c r="M27" s="513"/>
      <c r="N27" s="513"/>
      <c r="O27" s="513"/>
      <c r="P27" s="513"/>
      <c r="Q27" s="513"/>
    </row>
    <row r="28" spans="1:17" customFormat="1">
      <c r="A28" s="518" t="s">
        <v>2100</v>
      </c>
      <c r="B28" s="519" t="s">
        <v>2088</v>
      </c>
      <c r="C28" s="523" t="s">
        <v>2112</v>
      </c>
      <c r="D28" s="245">
        <v>0</v>
      </c>
      <c r="E28" s="521">
        <v>65400</v>
      </c>
      <c r="F28" s="245">
        <f t="shared" si="5"/>
        <v>0</v>
      </c>
      <c r="G28" s="246">
        <f>SUMIFS(第1批次治理工程!$K$6:$K$9989,第1批次治理工程!$F$6:$F$9989,$C28,第1批次治理工程!$C$6:$C$9989,$A28)</f>
        <v>0</v>
      </c>
      <c r="H28" s="246">
        <f>SUMIFS(第2批次治理工程!$K$6:$K$9994,第2批次治理工程!$F$6:$F$9994,$C28,第2批次治理工程!$C$6:$C$9994,$A28)</f>
        <v>0</v>
      </c>
      <c r="I28" s="245">
        <f>SUMIFS(第3批次治理工程!$K$6:$K$9999,第3批次治理工程!$F$6:$F$9999,$C28,第3批次治理工程!$C$6:$C$9999,$A28)</f>
        <v>0</v>
      </c>
      <c r="J28" s="245">
        <f>SUMIFS(第4批次治理工程!$K$6:$K$9999,第4批次治理工程!$F$6:$F$9999,$C28,第4批次治理工程!$C$6:$C$9999,$A28)</f>
        <v>0</v>
      </c>
      <c r="K28" s="245">
        <f>SUMIFS(第1批次治理工程!$T$6:$T$9989,第1批次治理工程!$F$6:$F$9989,$C28,第1批次治理工程!$C$6:$C$9989,$A28)+SUMIFS(第2批次治理工程!$T$6:$T$9994,第2批次治理工程!$F$6:$F$9994,$C28,第2批次治理工程!$C$6:$C$9994,$A28)+SUMIFS(第3批次治理工程!$T$6:$T$9999,第3批次治理工程!$F$6:$F$9999,$C28,第3批次治理工程!$C$6:$C$9999,$A28)+SUMIFS(第4批次治理工程!$T$6:$T$9999,第4批次治理工程!$F$6:$F$9999,$C28,第4批次治理工程!$C$6:$C$9999,$A28)</f>
        <v>0</v>
      </c>
      <c r="L28" s="513"/>
      <c r="M28" s="513"/>
      <c r="N28" s="513"/>
      <c r="O28" s="513"/>
      <c r="P28" s="513"/>
      <c r="Q28" s="513"/>
    </row>
    <row r="29" spans="1:17" customFormat="1">
      <c r="A29" s="518" t="s">
        <v>2100</v>
      </c>
      <c r="B29" s="519" t="s">
        <v>2088</v>
      </c>
      <c r="C29" s="523" t="s">
        <v>2113</v>
      </c>
      <c r="D29" s="245">
        <v>7600</v>
      </c>
      <c r="E29" s="521">
        <v>22240</v>
      </c>
      <c r="F29" s="245">
        <f t="shared" si="5"/>
        <v>0</v>
      </c>
      <c r="G29" s="246">
        <f>SUMIFS(第1批次治理工程!$K$6:$K$9989,第1批次治理工程!$F$6:$F$9989,$C29,第1批次治理工程!$C$6:$C$9989,$A29)</f>
        <v>0</v>
      </c>
      <c r="H29" s="246">
        <f>SUMIFS(第2批次治理工程!$K$6:$K$9994,第2批次治理工程!$F$6:$F$9994,$C29,第2批次治理工程!$C$6:$C$9994,$A29)</f>
        <v>0</v>
      </c>
      <c r="I29" s="245">
        <f>SUMIFS(第3批次治理工程!$K$6:$K$9999,第3批次治理工程!$F$6:$F$9999,$C29,第3批次治理工程!$C$6:$C$9999,$A29)</f>
        <v>0</v>
      </c>
      <c r="J29" s="245">
        <f>SUMIFS(第4批次治理工程!$K$6:$K$9999,第4批次治理工程!$F$6:$F$9999,$C29,第4批次治理工程!$C$6:$C$9999,$A29)</f>
        <v>0</v>
      </c>
      <c r="K29" s="245">
        <f>SUMIFS(第1批次治理工程!$T$6:$T$9989,第1批次治理工程!$F$6:$F$9989,$C29,第1批次治理工程!$C$6:$C$9989,$A29)+SUMIFS(第2批次治理工程!$T$6:$T$9994,第2批次治理工程!$F$6:$F$9994,$C29,第2批次治理工程!$C$6:$C$9994,$A29)+SUMIFS(第3批次治理工程!$T$6:$T$9999,第3批次治理工程!$F$6:$F$9999,$C29,第3批次治理工程!$C$6:$C$9999,$A29)+SUMIFS(第4批次治理工程!$T$6:$T$9999,第4批次治理工程!$F$6:$F$9999,$C29,第4批次治理工程!$C$6:$C$9999,$A29)</f>
        <v>0</v>
      </c>
      <c r="L29" s="513"/>
      <c r="M29" s="513"/>
      <c r="N29" s="513"/>
      <c r="O29" s="513"/>
      <c r="P29" s="513"/>
      <c r="Q29" s="513"/>
    </row>
    <row r="30" spans="1:17" customFormat="1">
      <c r="A30" s="522"/>
      <c r="B30" s="1159" t="s">
        <v>2114</v>
      </c>
      <c r="C30" s="1159"/>
      <c r="D30" s="249">
        <f t="shared" ref="D30:Q30" si="6">SUM(D17:D29)</f>
        <v>4917825.5299999993</v>
      </c>
      <c r="E30" s="249">
        <f t="shared" si="6"/>
        <v>187842</v>
      </c>
      <c r="F30" s="249">
        <f t="shared" si="6"/>
        <v>0</v>
      </c>
      <c r="G30" s="249">
        <f t="shared" si="6"/>
        <v>0</v>
      </c>
      <c r="H30" s="249">
        <f t="shared" si="6"/>
        <v>0</v>
      </c>
      <c r="I30" s="249">
        <f t="shared" si="6"/>
        <v>0</v>
      </c>
      <c r="J30" s="249">
        <f>SUM(J17:J29)</f>
        <v>0</v>
      </c>
      <c r="K30" s="249">
        <f t="shared" si="6"/>
        <v>0</v>
      </c>
      <c r="L30" s="249">
        <f t="shared" si="6"/>
        <v>0</v>
      </c>
      <c r="M30" s="249">
        <f t="shared" si="6"/>
        <v>0</v>
      </c>
      <c r="N30" s="249">
        <f t="shared" si="6"/>
        <v>0</v>
      </c>
      <c r="O30" s="249">
        <f t="shared" si="6"/>
        <v>0</v>
      </c>
      <c r="P30" s="249">
        <f t="shared" si="6"/>
        <v>0</v>
      </c>
      <c r="Q30" s="249">
        <f t="shared" si="6"/>
        <v>0</v>
      </c>
    </row>
    <row r="31" spans="1:17" customFormat="1">
      <c r="A31" s="518" t="s">
        <v>890</v>
      </c>
      <c r="B31" s="519" t="s">
        <v>2085</v>
      </c>
      <c r="C31" s="523" t="s">
        <v>2115</v>
      </c>
      <c r="D31" s="245">
        <v>107997</v>
      </c>
      <c r="E31" s="246">
        <v>18984</v>
      </c>
      <c r="F31" s="245">
        <f t="shared" ref="F31:F42" si="7">SUM(G31:Q31)</f>
        <v>497642</v>
      </c>
      <c r="G31" s="246">
        <f>SUMIFS(第1批次治理工程!$K$6:$K$9989,第1批次治理工程!$F$6:$F$9989,$C31,第1批次治理工程!$C$6:$C$9989,$A31)</f>
        <v>130000</v>
      </c>
      <c r="H31" s="246">
        <f>SUMIFS(第2批次治理工程!$K$6:$K$9994,第2批次治理工程!$F$6:$F$9994,$C31,第2批次治理工程!$C$6:$C$9994,$A31)</f>
        <v>0</v>
      </c>
      <c r="I31" s="245">
        <f>SUMIFS(第3批次治理工程!$K$6:$K$9999,第3批次治理工程!$F$6:$F$9999,$C31,第3批次治理工程!$C$6:$C$9999,$A31)</f>
        <v>0</v>
      </c>
      <c r="J31" s="245">
        <f>SUMIFS(第4批次治理工程!$K$6:$K$9999,第4批次治理工程!$F$6:$F$9999,$C31,第4批次治理工程!$C$6:$C$9999,$A31)</f>
        <v>0</v>
      </c>
      <c r="K31" s="245">
        <f>SUMIFS(第1批次治理工程!$T$6:$T$9989,第1批次治理工程!$F$6:$F$9989,$C31,第1批次治理工程!$C$6:$C$9989,$A31)+SUMIFS(第2批次治理工程!$T$6:$T$9994,第2批次治理工程!$F$6:$F$9994,$C31,第2批次治理工程!$C$6:$C$9994,$A31)+SUMIFS(第3批次治理工程!$T$6:$T$9999,第3批次治理工程!$F$6:$F$9999,$C31,第3批次治理工程!$C$6:$C$9999,$A31)+SUMIFS(第4批次治理工程!$T$6:$T$9999,第4批次治理工程!$F$6:$F$9999,$C31,第4批次治理工程!$C$6:$C$9999,$A31)</f>
        <v>367642</v>
      </c>
      <c r="L31" s="513"/>
      <c r="M31" s="513"/>
      <c r="N31" s="513"/>
      <c r="O31" s="513"/>
      <c r="P31" s="513"/>
      <c r="Q31" s="513"/>
    </row>
    <row r="32" spans="1:17" customFormat="1">
      <c r="A32" s="518" t="s">
        <v>890</v>
      </c>
      <c r="B32" s="519" t="s">
        <v>2085</v>
      </c>
      <c r="C32" s="523" t="s">
        <v>2116</v>
      </c>
      <c r="D32" s="245">
        <v>337979</v>
      </c>
      <c r="E32" s="246">
        <v>703985</v>
      </c>
      <c r="F32" s="245">
        <f t="shared" si="7"/>
        <v>0</v>
      </c>
      <c r="G32" s="246">
        <f>SUMIFS(第1批次治理工程!$K$6:$K$9989,第1批次治理工程!$F$6:$F$9989,$C32,第1批次治理工程!$C$6:$C$9989,$A32)</f>
        <v>0</v>
      </c>
      <c r="H32" s="246">
        <f>SUMIFS(第2批次治理工程!$K$6:$K$9994,第2批次治理工程!$F$6:$F$9994,$C32,第2批次治理工程!$C$6:$C$9994,$A32)</f>
        <v>0</v>
      </c>
      <c r="I32" s="245">
        <f>SUMIFS(第3批次治理工程!$K$6:$K$9999,第3批次治理工程!$F$6:$F$9999,$C32,第3批次治理工程!$C$6:$C$9999,$A32)</f>
        <v>0</v>
      </c>
      <c r="J32" s="245">
        <f>SUMIFS(第4批次治理工程!$K$6:$K$9999,第4批次治理工程!$F$6:$F$9999,$C32,第4批次治理工程!$C$6:$C$9999,$A32)</f>
        <v>0</v>
      </c>
      <c r="K32" s="245">
        <f>SUMIFS(第1批次治理工程!$T$6:$T$9989,第1批次治理工程!$F$6:$F$9989,$C32,第1批次治理工程!$C$6:$C$9989,$A32)+SUMIFS(第2批次治理工程!$T$6:$T$9994,第2批次治理工程!$F$6:$F$9994,$C32,第2批次治理工程!$C$6:$C$9994,$A32)+SUMIFS(第3批次治理工程!$T$6:$T$9999,第3批次治理工程!$F$6:$F$9999,$C32,第3批次治理工程!$C$6:$C$9999,$A32)+SUMIFS(第4批次治理工程!$T$6:$T$9999,第4批次治理工程!$F$6:$F$9999,$C32,第4批次治理工程!$C$6:$C$9999,$A32)</f>
        <v>0</v>
      </c>
      <c r="L32" s="513"/>
      <c r="M32" s="513"/>
      <c r="N32" s="513"/>
      <c r="O32" s="513"/>
      <c r="P32" s="513"/>
      <c r="Q32" s="513"/>
    </row>
    <row r="33" spans="1:17" customFormat="1">
      <c r="A33" s="518" t="s">
        <v>890</v>
      </c>
      <c r="B33" s="519" t="s">
        <v>2085</v>
      </c>
      <c r="C33" s="523" t="s">
        <v>2117</v>
      </c>
      <c r="D33" s="245">
        <v>202812</v>
      </c>
      <c r="E33" s="246">
        <v>0</v>
      </c>
      <c r="F33" s="245">
        <f t="shared" si="7"/>
        <v>121353</v>
      </c>
      <c r="G33" s="246">
        <f>SUMIFS(第1批次治理工程!$K$6:$K$9989,第1批次治理工程!$F$6:$F$9989,$C33,第1批次治理工程!$C$6:$C$9989,$A33)</f>
        <v>60000</v>
      </c>
      <c r="H33" s="246">
        <f>SUMIFS(第2批次治理工程!$K$6:$K$9994,第2批次治理工程!$F$6:$F$9994,$C33,第2批次治理工程!$C$6:$C$9994,$A33)</f>
        <v>0</v>
      </c>
      <c r="I33" s="245">
        <f>SUMIFS(第3批次治理工程!$K$6:$K$9999,第3批次治理工程!$F$6:$F$9999,$C33,第3批次治理工程!$C$6:$C$9999,$A33)</f>
        <v>0</v>
      </c>
      <c r="J33" s="245">
        <f>SUMIFS(第4批次治理工程!$K$6:$K$9999,第4批次治理工程!$F$6:$F$9999,$C33,第4批次治理工程!$C$6:$C$9999,$A33)</f>
        <v>0</v>
      </c>
      <c r="K33" s="245">
        <f>SUMIFS(第1批次治理工程!$T$6:$T$9989,第1批次治理工程!$F$6:$F$9989,$C33,第1批次治理工程!$C$6:$C$9989,$A33)+SUMIFS(第2批次治理工程!$T$6:$T$9994,第2批次治理工程!$F$6:$F$9994,$C33,第2批次治理工程!$C$6:$C$9994,$A33)+SUMIFS(第3批次治理工程!$T$6:$T$9999,第3批次治理工程!$F$6:$F$9999,$C33,第3批次治理工程!$C$6:$C$9999,$A33)+SUMIFS(第4批次治理工程!$T$6:$T$9999,第4批次治理工程!$F$6:$F$9999,$C33,第4批次治理工程!$C$6:$C$9999,$A33)</f>
        <v>61353</v>
      </c>
      <c r="L33" s="513"/>
      <c r="M33" s="513"/>
      <c r="N33" s="513"/>
      <c r="O33" s="513"/>
      <c r="P33" s="513"/>
      <c r="Q33" s="513"/>
    </row>
    <row r="34" spans="1:17" customFormat="1">
      <c r="A34" s="518" t="s">
        <v>890</v>
      </c>
      <c r="B34" s="519" t="s">
        <v>2085</v>
      </c>
      <c r="C34" s="523" t="s">
        <v>2118</v>
      </c>
      <c r="D34" s="245">
        <v>7388</v>
      </c>
      <c r="E34" s="246">
        <v>79307</v>
      </c>
      <c r="F34" s="245">
        <f t="shared" si="7"/>
        <v>0</v>
      </c>
      <c r="G34" s="246">
        <f>SUMIFS(第1批次治理工程!$K$6:$K$9989,第1批次治理工程!$F$6:$F$9989,$C34,第1批次治理工程!$C$6:$C$9989,$A34)</f>
        <v>0</v>
      </c>
      <c r="H34" s="246">
        <f>SUMIFS(第2批次治理工程!$K$6:$K$9994,第2批次治理工程!$F$6:$F$9994,$C34,第2批次治理工程!$C$6:$C$9994,$A34)</f>
        <v>0</v>
      </c>
      <c r="I34" s="245">
        <f>SUMIFS(第3批次治理工程!$K$6:$K$9999,第3批次治理工程!$F$6:$F$9999,$C34,第3批次治理工程!$C$6:$C$9999,$A34)</f>
        <v>0</v>
      </c>
      <c r="J34" s="245">
        <f>SUMIFS(第4批次治理工程!$K$6:$K$9999,第4批次治理工程!$F$6:$F$9999,$C34,第4批次治理工程!$C$6:$C$9999,$A34)</f>
        <v>0</v>
      </c>
      <c r="K34" s="245">
        <f>SUMIFS(第1批次治理工程!$T$6:$T$9989,第1批次治理工程!$F$6:$F$9989,$C34,第1批次治理工程!$C$6:$C$9989,$A34)+SUMIFS(第2批次治理工程!$T$6:$T$9994,第2批次治理工程!$F$6:$F$9994,$C34,第2批次治理工程!$C$6:$C$9994,$A34)+SUMIFS(第3批次治理工程!$T$6:$T$9999,第3批次治理工程!$F$6:$F$9999,$C34,第3批次治理工程!$C$6:$C$9999,$A34)+SUMIFS(第4批次治理工程!$T$6:$T$9999,第4批次治理工程!$F$6:$F$9999,$C34,第4批次治理工程!$C$6:$C$9999,$A34)</f>
        <v>0</v>
      </c>
      <c r="L34" s="513"/>
      <c r="M34" s="513"/>
      <c r="N34" s="513"/>
      <c r="O34" s="513"/>
      <c r="P34" s="513"/>
      <c r="Q34" s="513"/>
    </row>
    <row r="35" spans="1:17" customFormat="1">
      <c r="A35" s="518" t="s">
        <v>890</v>
      </c>
      <c r="B35" s="519" t="s">
        <v>2085</v>
      </c>
      <c r="C35" s="523" t="s">
        <v>2119</v>
      </c>
      <c r="D35" s="245">
        <v>930</v>
      </c>
      <c r="E35" s="246">
        <v>0</v>
      </c>
      <c r="F35" s="245">
        <f t="shared" si="7"/>
        <v>0</v>
      </c>
      <c r="G35" s="246">
        <f>SUMIFS(第1批次治理工程!$K$6:$K$9989,第1批次治理工程!$F$6:$F$9989,$C35,第1批次治理工程!$C$6:$C$9989,$A35)</f>
        <v>0</v>
      </c>
      <c r="H35" s="246">
        <f>SUMIFS(第2批次治理工程!$K$6:$K$9994,第2批次治理工程!$F$6:$F$9994,$C35,第2批次治理工程!$C$6:$C$9994,$A35)</f>
        <v>0</v>
      </c>
      <c r="I35" s="245">
        <f>SUMIFS(第3批次治理工程!$K$6:$K$9999,第3批次治理工程!$F$6:$F$9999,$C35,第3批次治理工程!$C$6:$C$9999,$A35)</f>
        <v>0</v>
      </c>
      <c r="J35" s="245">
        <f>SUMIFS(第4批次治理工程!$K$6:$K$9999,第4批次治理工程!$F$6:$F$9999,$C35,第4批次治理工程!$C$6:$C$9999,$A35)</f>
        <v>0</v>
      </c>
      <c r="K35" s="245">
        <f>SUMIFS(第1批次治理工程!$T$6:$T$9989,第1批次治理工程!$F$6:$F$9989,$C35,第1批次治理工程!$C$6:$C$9989,$A35)+SUMIFS(第2批次治理工程!$T$6:$T$9994,第2批次治理工程!$F$6:$F$9994,$C35,第2批次治理工程!$C$6:$C$9994,$A35)+SUMIFS(第3批次治理工程!$T$6:$T$9999,第3批次治理工程!$F$6:$F$9999,$C35,第3批次治理工程!$C$6:$C$9999,$A35)+SUMIFS(第4批次治理工程!$T$6:$T$9999,第4批次治理工程!$F$6:$F$9999,$C35,第4批次治理工程!$C$6:$C$9999,$A35)</f>
        <v>0</v>
      </c>
      <c r="L35" s="513"/>
      <c r="M35" s="513"/>
      <c r="N35" s="513"/>
      <c r="O35" s="513"/>
      <c r="P35" s="513"/>
      <c r="Q35" s="513"/>
    </row>
    <row r="36" spans="1:17" customFormat="1">
      <c r="A36" s="518" t="s">
        <v>890</v>
      </c>
      <c r="B36" s="519" t="s">
        <v>2085</v>
      </c>
      <c r="C36" s="523" t="s">
        <v>2120</v>
      </c>
      <c r="D36" s="245">
        <v>350</v>
      </c>
      <c r="E36" s="246">
        <v>0</v>
      </c>
      <c r="F36" s="245">
        <f t="shared" si="7"/>
        <v>0</v>
      </c>
      <c r="G36" s="246">
        <f>SUMIFS(第1批次治理工程!$K$6:$K$9989,第1批次治理工程!$F$6:$F$9989,$C36,第1批次治理工程!$C$6:$C$9989,$A36)</f>
        <v>0</v>
      </c>
      <c r="H36" s="246">
        <f>SUMIFS(第2批次治理工程!$K$6:$K$9994,第2批次治理工程!$F$6:$F$9994,$C36,第2批次治理工程!$C$6:$C$9994,$A36)</f>
        <v>0</v>
      </c>
      <c r="I36" s="245">
        <f>SUMIFS(第3批次治理工程!$K$6:$K$9999,第3批次治理工程!$F$6:$F$9999,$C36,第3批次治理工程!$C$6:$C$9999,$A36)</f>
        <v>0</v>
      </c>
      <c r="J36" s="245">
        <f>SUMIFS(第4批次治理工程!$K$6:$K$9999,第4批次治理工程!$F$6:$F$9999,$C36,第4批次治理工程!$C$6:$C$9999,$A36)</f>
        <v>0</v>
      </c>
      <c r="K36" s="245">
        <f>SUMIFS(第1批次治理工程!$T$6:$T$9989,第1批次治理工程!$F$6:$F$9989,$C36,第1批次治理工程!$C$6:$C$9989,$A36)+SUMIFS(第2批次治理工程!$T$6:$T$9994,第2批次治理工程!$F$6:$F$9994,$C36,第2批次治理工程!$C$6:$C$9994,$A36)+SUMIFS(第3批次治理工程!$T$6:$T$9999,第3批次治理工程!$F$6:$F$9999,$C36,第3批次治理工程!$C$6:$C$9999,$A36)+SUMIFS(第4批次治理工程!$T$6:$T$9999,第4批次治理工程!$F$6:$F$9999,$C36,第4批次治理工程!$C$6:$C$9999,$A36)</f>
        <v>0</v>
      </c>
      <c r="L36" s="513"/>
      <c r="M36" s="513"/>
      <c r="N36" s="513"/>
      <c r="O36" s="513"/>
      <c r="P36" s="513"/>
      <c r="Q36" s="513"/>
    </row>
    <row r="37" spans="1:17" customFormat="1">
      <c r="A37" s="518" t="s">
        <v>890</v>
      </c>
      <c r="B37" s="519" t="s">
        <v>2088</v>
      </c>
      <c r="C37" s="524" t="s">
        <v>2106</v>
      </c>
      <c r="D37" s="245">
        <v>378947</v>
      </c>
      <c r="E37" s="246">
        <v>0</v>
      </c>
      <c r="F37" s="245">
        <f t="shared" si="7"/>
        <v>0</v>
      </c>
      <c r="G37" s="246">
        <f>SUMIFS(第1批次治理工程!$K$6:$K$9989,第1批次治理工程!$F$6:$F$9989,$C37,第1批次治理工程!$C$6:$C$9989,$A37)</f>
        <v>0</v>
      </c>
      <c r="H37" s="246">
        <f>SUMIFS(第2批次治理工程!$K$6:$K$9994,第2批次治理工程!$F$6:$F$9994,$C37,第2批次治理工程!$C$6:$C$9994,$A37)</f>
        <v>0</v>
      </c>
      <c r="I37" s="245">
        <f>SUMIFS(第3批次治理工程!$K$6:$K$9999,第3批次治理工程!$F$6:$F$9999,$C37,第3批次治理工程!$C$6:$C$9999,$A37)</f>
        <v>0</v>
      </c>
      <c r="J37" s="245">
        <f>SUMIFS(第4批次治理工程!$K$6:$K$9999,第4批次治理工程!$F$6:$F$9999,$C37,第4批次治理工程!$C$6:$C$9999,$A37)</f>
        <v>0</v>
      </c>
      <c r="K37" s="245">
        <f>SUMIFS(第1批次治理工程!$T$6:$T$9989,第1批次治理工程!$F$6:$F$9989,$C37,第1批次治理工程!$C$6:$C$9989,$A37)+SUMIFS(第2批次治理工程!$T$6:$T$9994,第2批次治理工程!$F$6:$F$9994,$C37,第2批次治理工程!$C$6:$C$9994,$A37)+SUMIFS(第3批次治理工程!$T$6:$T$9999,第3批次治理工程!$F$6:$F$9999,$C37,第3批次治理工程!$C$6:$C$9999,$A37)+SUMIFS(第4批次治理工程!$T$6:$T$9999,第4批次治理工程!$F$6:$F$9999,$C37,第4批次治理工程!$C$6:$C$9999,$A37)</f>
        <v>0</v>
      </c>
      <c r="L37" s="513"/>
      <c r="M37" s="513"/>
      <c r="N37" s="513"/>
      <c r="O37" s="513"/>
      <c r="P37" s="513"/>
      <c r="Q37" s="513"/>
    </row>
    <row r="38" spans="1:17" customFormat="1">
      <c r="A38" s="518" t="s">
        <v>890</v>
      </c>
      <c r="B38" s="519" t="s">
        <v>2088</v>
      </c>
      <c r="C38" s="523" t="s">
        <v>2121</v>
      </c>
      <c r="D38" s="245">
        <v>105600</v>
      </c>
      <c r="E38" s="246">
        <v>110469</v>
      </c>
      <c r="F38" s="245">
        <f t="shared" si="7"/>
        <v>0</v>
      </c>
      <c r="G38" s="246">
        <f>SUMIFS(第1批次治理工程!$K$6:$K$9989,第1批次治理工程!$F$6:$F$9989,$C38,第1批次治理工程!$C$6:$C$9989,$A38)</f>
        <v>0</v>
      </c>
      <c r="H38" s="246">
        <f>SUMIFS(第2批次治理工程!$K$6:$K$9994,第2批次治理工程!$F$6:$F$9994,$C38,第2批次治理工程!$C$6:$C$9994,$A38)</f>
        <v>0</v>
      </c>
      <c r="I38" s="245">
        <f>SUMIFS(第3批次治理工程!$K$6:$K$9999,第3批次治理工程!$F$6:$F$9999,$C38,第3批次治理工程!$C$6:$C$9999,$A38)</f>
        <v>0</v>
      </c>
      <c r="J38" s="245">
        <f>SUMIFS(第4批次治理工程!$K$6:$K$9999,第4批次治理工程!$F$6:$F$9999,$C38,第4批次治理工程!$C$6:$C$9999,$A38)</f>
        <v>0</v>
      </c>
      <c r="K38" s="245">
        <f>SUMIFS(第1批次治理工程!$T$6:$T$9989,第1批次治理工程!$F$6:$F$9989,$C38,第1批次治理工程!$C$6:$C$9989,$A38)+SUMIFS(第2批次治理工程!$T$6:$T$9994,第2批次治理工程!$F$6:$F$9994,$C38,第2批次治理工程!$C$6:$C$9994,$A38)+SUMIFS(第3批次治理工程!$T$6:$T$9999,第3批次治理工程!$F$6:$F$9999,$C38,第3批次治理工程!$C$6:$C$9999,$A38)+SUMIFS(第4批次治理工程!$T$6:$T$9999,第4批次治理工程!$F$6:$F$9999,$C38,第4批次治理工程!$C$6:$C$9999,$A38)</f>
        <v>0</v>
      </c>
      <c r="L38" s="513"/>
      <c r="M38" s="513"/>
      <c r="N38" s="513"/>
      <c r="O38" s="513"/>
      <c r="P38" s="513"/>
      <c r="Q38" s="513"/>
    </row>
    <row r="39" spans="1:17" customFormat="1">
      <c r="A39" s="518" t="s">
        <v>890</v>
      </c>
      <c r="B39" s="519" t="s">
        <v>2088</v>
      </c>
      <c r="C39" s="523" t="s">
        <v>2122</v>
      </c>
      <c r="D39" s="245">
        <v>22864</v>
      </c>
      <c r="E39" s="246">
        <v>0</v>
      </c>
      <c r="F39" s="245">
        <f t="shared" si="7"/>
        <v>0</v>
      </c>
      <c r="G39" s="246">
        <f>SUMIFS(第1批次治理工程!$K$6:$K$9989,第1批次治理工程!$F$6:$F$9989,$C39,第1批次治理工程!$C$6:$C$9989,$A39)</f>
        <v>0</v>
      </c>
      <c r="H39" s="246">
        <f>SUMIFS(第2批次治理工程!$K$6:$K$9994,第2批次治理工程!$F$6:$F$9994,$C39,第2批次治理工程!$C$6:$C$9994,$A39)</f>
        <v>0</v>
      </c>
      <c r="I39" s="245">
        <f>SUMIFS(第3批次治理工程!$K$6:$K$9999,第3批次治理工程!$F$6:$F$9999,$C39,第3批次治理工程!$C$6:$C$9999,$A39)</f>
        <v>0</v>
      </c>
      <c r="J39" s="245">
        <f>SUMIFS(第4批次治理工程!$K$6:$K$9999,第4批次治理工程!$F$6:$F$9999,$C39,第4批次治理工程!$C$6:$C$9999,$A39)</f>
        <v>0</v>
      </c>
      <c r="K39" s="245">
        <f>SUMIFS(第1批次治理工程!$T$6:$T$9989,第1批次治理工程!$F$6:$F$9989,$C39,第1批次治理工程!$C$6:$C$9989,$A39)+SUMIFS(第2批次治理工程!$T$6:$T$9994,第2批次治理工程!$F$6:$F$9994,$C39,第2批次治理工程!$C$6:$C$9994,$A39)+SUMIFS(第3批次治理工程!$T$6:$T$9999,第3批次治理工程!$F$6:$F$9999,$C39,第3批次治理工程!$C$6:$C$9999,$A39)+SUMIFS(第4批次治理工程!$T$6:$T$9999,第4批次治理工程!$F$6:$F$9999,$C39,第4批次治理工程!$C$6:$C$9999,$A39)</f>
        <v>0</v>
      </c>
      <c r="L39" s="513"/>
      <c r="M39" s="513"/>
      <c r="N39" s="513"/>
      <c r="O39" s="513"/>
      <c r="P39" s="513"/>
      <c r="Q39" s="513"/>
    </row>
    <row r="40" spans="1:17" customFormat="1">
      <c r="A40" s="518" t="s">
        <v>890</v>
      </c>
      <c r="B40" s="519" t="s">
        <v>2088</v>
      </c>
      <c r="C40" s="523" t="s">
        <v>2123</v>
      </c>
      <c r="D40" s="245">
        <v>10193</v>
      </c>
      <c r="E40" s="246">
        <v>227045</v>
      </c>
      <c r="F40" s="245">
        <f t="shared" si="7"/>
        <v>330292</v>
      </c>
      <c r="G40" s="246">
        <f>SUMIFS(第1批次治理工程!$K$6:$K$9989,第1批次治理工程!$F$6:$F$9989,$C40,第1批次治理工程!$C$6:$C$9989,$A40)</f>
        <v>262701</v>
      </c>
      <c r="H40" s="246">
        <f>SUMIFS(第2批次治理工程!$K$6:$K$9994,第2批次治理工程!$F$6:$F$9994,$C40,第2批次治理工程!$C$6:$C$9994,$A40)</f>
        <v>67591</v>
      </c>
      <c r="I40" s="245">
        <f>SUMIFS(第3批次治理工程!$K$6:$K$9999,第3批次治理工程!$F$6:$F$9999,$C40,第3批次治理工程!$C$6:$C$9999,$A40)</f>
        <v>0</v>
      </c>
      <c r="J40" s="245">
        <f>SUMIFS(第4批次治理工程!$K$6:$K$9999,第4批次治理工程!$F$6:$F$9999,$C40,第4批次治理工程!$C$6:$C$9999,$A40)</f>
        <v>0</v>
      </c>
      <c r="K40" s="245">
        <f>SUMIFS(第1批次治理工程!$T$6:$T$9989,第1批次治理工程!$F$6:$F$9989,$C40,第1批次治理工程!$C$6:$C$9989,$A40)+SUMIFS(第2批次治理工程!$T$6:$T$9994,第2批次治理工程!$F$6:$F$9994,$C40,第2批次治理工程!$C$6:$C$9994,$A40)+SUMIFS(第3批次治理工程!$T$6:$T$9999,第3批次治理工程!$F$6:$F$9999,$C40,第3批次治理工程!$C$6:$C$9999,$A40)+SUMIFS(第4批次治理工程!$T$6:$T$9999,第4批次治理工程!$F$6:$F$9999,$C40,第4批次治理工程!$C$6:$C$9999,$A40)</f>
        <v>0</v>
      </c>
      <c r="L40" s="513"/>
      <c r="M40" s="513"/>
      <c r="N40" s="513"/>
      <c r="O40" s="513"/>
      <c r="P40" s="513"/>
      <c r="Q40" s="513"/>
    </row>
    <row r="41" spans="1:17" customFormat="1">
      <c r="A41" s="518" t="s">
        <v>890</v>
      </c>
      <c r="B41" s="519" t="s">
        <v>2088</v>
      </c>
      <c r="C41" s="523" t="s">
        <v>2124</v>
      </c>
      <c r="D41" s="245">
        <v>1153</v>
      </c>
      <c r="E41" s="246">
        <v>0</v>
      </c>
      <c r="F41" s="245">
        <f t="shared" si="7"/>
        <v>0</v>
      </c>
      <c r="G41" s="246">
        <f>SUMIFS(第1批次治理工程!$K$6:$K$9989,第1批次治理工程!$F$6:$F$9989,$C41,第1批次治理工程!$C$6:$C$9989,$A41)</f>
        <v>0</v>
      </c>
      <c r="H41" s="246">
        <f>SUMIFS(第2批次治理工程!$K$6:$K$9994,第2批次治理工程!$F$6:$F$9994,$C41,第2批次治理工程!$C$6:$C$9994,$A41)</f>
        <v>0</v>
      </c>
      <c r="I41" s="245">
        <f>SUMIFS(第3批次治理工程!$K$6:$K$9999,第3批次治理工程!$F$6:$F$9999,$C41,第3批次治理工程!$C$6:$C$9999,$A41)</f>
        <v>0</v>
      </c>
      <c r="J41" s="245">
        <f>SUMIFS(第4批次治理工程!$K$6:$K$9999,第4批次治理工程!$F$6:$F$9999,$C41,第4批次治理工程!$C$6:$C$9999,$A41)</f>
        <v>0</v>
      </c>
      <c r="K41" s="245">
        <f>SUMIFS(第1批次治理工程!$T$6:$T$9989,第1批次治理工程!$F$6:$F$9989,$C41,第1批次治理工程!$C$6:$C$9989,$A41)+SUMIFS(第2批次治理工程!$T$6:$T$9994,第2批次治理工程!$F$6:$F$9994,$C41,第2批次治理工程!$C$6:$C$9994,$A41)+SUMIFS(第3批次治理工程!$T$6:$T$9999,第3批次治理工程!$F$6:$F$9999,$C41,第3批次治理工程!$C$6:$C$9999,$A41)+SUMIFS(第4批次治理工程!$T$6:$T$9999,第4批次治理工程!$F$6:$F$9999,$C41,第4批次治理工程!$C$6:$C$9999,$A41)</f>
        <v>0</v>
      </c>
      <c r="L41" s="513"/>
      <c r="M41" s="513"/>
      <c r="N41" s="513"/>
      <c r="O41" s="513"/>
      <c r="P41" s="513"/>
      <c r="Q41" s="513"/>
    </row>
    <row r="42" spans="1:17" customFormat="1">
      <c r="A42" s="518" t="s">
        <v>890</v>
      </c>
      <c r="B42" s="519" t="s">
        <v>2088</v>
      </c>
      <c r="C42" s="523" t="s">
        <v>2125</v>
      </c>
      <c r="D42" s="245">
        <v>193</v>
      </c>
      <c r="E42" s="246">
        <v>0</v>
      </c>
      <c r="F42" s="245">
        <f t="shared" si="7"/>
        <v>0</v>
      </c>
      <c r="G42" s="246">
        <f>SUMIFS(第1批次治理工程!$K$6:$K$9989,第1批次治理工程!$F$6:$F$9989,$C42,第1批次治理工程!$C$6:$C$9989,$A42)</f>
        <v>0</v>
      </c>
      <c r="H42" s="246">
        <f>SUMIFS(第2批次治理工程!$K$6:$K$9994,第2批次治理工程!$F$6:$F$9994,$C42,第2批次治理工程!$C$6:$C$9994,$A42)</f>
        <v>0</v>
      </c>
      <c r="I42" s="245">
        <f>SUMIFS(第3批次治理工程!$K$6:$K$9999,第3批次治理工程!$F$6:$F$9999,$C42,第3批次治理工程!$C$6:$C$9999,$A42)</f>
        <v>0</v>
      </c>
      <c r="J42" s="245">
        <f>SUMIFS(第4批次治理工程!$K$6:$K$9999,第4批次治理工程!$F$6:$F$9999,$C42,第4批次治理工程!$C$6:$C$9999,$A42)</f>
        <v>0</v>
      </c>
      <c r="K42" s="245">
        <f>SUMIFS(第1批次治理工程!$T$6:$T$9989,第1批次治理工程!$F$6:$F$9989,$C42,第1批次治理工程!$C$6:$C$9989,$A42)+SUMIFS(第2批次治理工程!$T$6:$T$9994,第2批次治理工程!$F$6:$F$9994,$C42,第2批次治理工程!$C$6:$C$9994,$A42)+SUMIFS(第3批次治理工程!$T$6:$T$9999,第3批次治理工程!$F$6:$F$9999,$C42,第3批次治理工程!$C$6:$C$9999,$A42)+SUMIFS(第4批次治理工程!$T$6:$T$9999,第4批次治理工程!$F$6:$F$9999,$C42,第4批次治理工程!$C$6:$C$9999,$A42)</f>
        <v>0</v>
      </c>
      <c r="L42" s="513"/>
      <c r="M42" s="513"/>
      <c r="N42" s="513"/>
      <c r="O42" s="513"/>
      <c r="P42" s="513"/>
      <c r="Q42" s="513"/>
    </row>
    <row r="43" spans="1:17" customFormat="1">
      <c r="A43" s="522"/>
      <c r="B43" s="1159" t="s">
        <v>2126</v>
      </c>
      <c r="C43" s="1159"/>
      <c r="D43" s="249">
        <f t="shared" ref="D43:Q43" si="8">SUM(D31:D42)</f>
        <v>1176406</v>
      </c>
      <c r="E43" s="249">
        <f t="shared" si="8"/>
        <v>1139790</v>
      </c>
      <c r="F43" s="249">
        <f t="shared" si="8"/>
        <v>949287</v>
      </c>
      <c r="G43" s="249">
        <f t="shared" si="8"/>
        <v>452701</v>
      </c>
      <c r="H43" s="249">
        <f t="shared" si="8"/>
        <v>67591</v>
      </c>
      <c r="I43" s="249">
        <f t="shared" si="8"/>
        <v>0</v>
      </c>
      <c r="J43" s="249">
        <f>SUM(J31:J42)</f>
        <v>0</v>
      </c>
      <c r="K43" s="249">
        <f t="shared" si="8"/>
        <v>428995</v>
      </c>
      <c r="L43" s="249">
        <f t="shared" si="8"/>
        <v>0</v>
      </c>
      <c r="M43" s="249">
        <f t="shared" si="8"/>
        <v>0</v>
      </c>
      <c r="N43" s="249">
        <f t="shared" si="8"/>
        <v>0</v>
      </c>
      <c r="O43" s="249">
        <f t="shared" si="8"/>
        <v>0</v>
      </c>
      <c r="P43" s="249">
        <f t="shared" si="8"/>
        <v>0</v>
      </c>
      <c r="Q43" s="249">
        <f t="shared" si="8"/>
        <v>0</v>
      </c>
    </row>
    <row r="44" spans="1:17" customFormat="1">
      <c r="A44" s="518" t="s">
        <v>2127</v>
      </c>
      <c r="B44" s="519" t="s">
        <v>2088</v>
      </c>
      <c r="C44" s="523" t="s">
        <v>2128</v>
      </c>
      <c r="D44" s="245">
        <v>52108</v>
      </c>
      <c r="E44" s="246">
        <v>152710</v>
      </c>
      <c r="F44" s="245">
        <f t="shared" ref="F44:F50" si="9">SUM(G44:Q44)</f>
        <v>0</v>
      </c>
      <c r="G44" s="246">
        <f>SUMIFS(第1批次治理工程!$K$6:$K$9989,第1批次治理工程!$F$6:$F$9989,$C44,第1批次治理工程!$C$6:$C$9989,$A44)</f>
        <v>0</v>
      </c>
      <c r="H44" s="246">
        <f>SUMIFS(第2批次治理工程!$K$6:$K$9994,第2批次治理工程!$F$6:$F$9994,$C44,第2批次治理工程!$C$6:$C$9994,$A44)</f>
        <v>0</v>
      </c>
      <c r="I44" s="245">
        <f>SUMIFS(第3批次治理工程!$K$6:$K$9999,第3批次治理工程!$F$6:$F$9999,$C44,第3批次治理工程!$C$6:$C$9999,$A44)</f>
        <v>0</v>
      </c>
      <c r="J44" s="245">
        <f>SUMIFS(第4批次治理工程!$K$6:$K$9999,第4批次治理工程!$F$6:$F$9999,$C44,第4批次治理工程!$C$6:$C$9999,$A44)</f>
        <v>0</v>
      </c>
      <c r="K44" s="245">
        <f>SUMIFS(第1批次治理工程!$T$6:$T$9989,第1批次治理工程!$F$6:$F$9989,$C44,第1批次治理工程!$C$6:$C$9989,$A44)+SUMIFS(第2批次治理工程!$T$6:$T$9994,第2批次治理工程!$F$6:$F$9994,$C44,第2批次治理工程!$C$6:$C$9994,$A44)+SUMIFS(第3批次治理工程!$T$6:$T$9999,第3批次治理工程!$F$6:$F$9999,$C44,第3批次治理工程!$C$6:$C$9999,$A44)+SUMIFS(第4批次治理工程!$T$6:$T$9999,第4批次治理工程!$F$6:$F$9999,$C44,第4批次治理工程!$C$6:$C$9999,$A44)</f>
        <v>0</v>
      </c>
      <c r="L44" s="513"/>
      <c r="M44" s="513"/>
      <c r="N44" s="513"/>
      <c r="O44" s="513"/>
      <c r="P44" s="513"/>
      <c r="Q44" s="513"/>
    </row>
    <row r="45" spans="1:17" customFormat="1">
      <c r="A45" s="518" t="s">
        <v>2127</v>
      </c>
      <c r="B45" s="519" t="s">
        <v>2088</v>
      </c>
      <c r="C45" s="524" t="s">
        <v>2129</v>
      </c>
      <c r="D45" s="245">
        <v>61490</v>
      </c>
      <c r="E45" s="246">
        <v>0</v>
      </c>
      <c r="F45" s="245">
        <f t="shared" si="9"/>
        <v>67199</v>
      </c>
      <c r="G45" s="246">
        <f>SUMIFS(第1批次治理工程!$K$6:$K$9989,第1批次治理工程!$F$6:$F$9989,$C45,第1批次治理工程!$C$6:$C$9989,$A45)</f>
        <v>67199</v>
      </c>
      <c r="H45" s="246">
        <f>SUMIFS(第2批次治理工程!$K$6:$K$9994,第2批次治理工程!$F$6:$F$9994,$C45,第2批次治理工程!$C$6:$C$9994,$A45)</f>
        <v>0</v>
      </c>
      <c r="I45" s="245">
        <f>SUMIFS(第3批次治理工程!$K$6:$K$9999,第3批次治理工程!$F$6:$F$9999,$C45,第3批次治理工程!$C$6:$C$9999,$A45)</f>
        <v>0</v>
      </c>
      <c r="J45" s="245">
        <f>SUMIFS(第4批次治理工程!$K$6:$K$9999,第4批次治理工程!$F$6:$F$9999,$C45,第4批次治理工程!$C$6:$C$9999,$A45)</f>
        <v>0</v>
      </c>
      <c r="K45" s="245">
        <f>SUMIFS(第1批次治理工程!$T$6:$T$9989,第1批次治理工程!$F$6:$F$9989,$C45,第1批次治理工程!$C$6:$C$9989,$A45)+SUMIFS(第2批次治理工程!$T$6:$T$9994,第2批次治理工程!$F$6:$F$9994,$C45,第2批次治理工程!$C$6:$C$9994,$A45)+SUMIFS(第3批次治理工程!$T$6:$T$9999,第3批次治理工程!$F$6:$F$9999,$C45,第3批次治理工程!$C$6:$C$9999,$A45)+SUMIFS(第4批次治理工程!$T$6:$T$9999,第4批次治理工程!$F$6:$F$9999,$C45,第4批次治理工程!$C$6:$C$9999,$A45)</f>
        <v>0</v>
      </c>
      <c r="L45" s="513"/>
      <c r="M45" s="513"/>
      <c r="N45" s="513"/>
      <c r="O45" s="513"/>
      <c r="P45" s="513"/>
      <c r="Q45" s="513"/>
    </row>
    <row r="46" spans="1:17" customFormat="1" ht="49.5">
      <c r="A46" s="518" t="s">
        <v>2127</v>
      </c>
      <c r="B46" s="519" t="s">
        <v>2088</v>
      </c>
      <c r="C46" s="524" t="s">
        <v>2130</v>
      </c>
      <c r="D46" s="245">
        <v>41400</v>
      </c>
      <c r="E46" s="246">
        <v>65372.58</v>
      </c>
      <c r="F46" s="245">
        <f t="shared" si="9"/>
        <v>0</v>
      </c>
      <c r="G46" s="246">
        <f>SUMIFS(第1批次治理工程!$K$6:$K$9989,第1批次治理工程!$F$6:$F$9989,$C46,第1批次治理工程!$C$6:$C$9989,$A46)</f>
        <v>0</v>
      </c>
      <c r="H46" s="246">
        <f>SUMIFS(第2批次治理工程!$K$6:$K$9994,第2批次治理工程!$F$6:$F$9994,$C46,第2批次治理工程!$C$6:$C$9994,$A46)</f>
        <v>0</v>
      </c>
      <c r="I46" s="245">
        <f>SUMIFS(第3批次治理工程!$K$6:$K$9999,第3批次治理工程!$F$6:$F$9999,$C46,第3批次治理工程!$C$6:$C$9999,$A46)</f>
        <v>0</v>
      </c>
      <c r="J46" s="245">
        <f>SUMIFS(第4批次治理工程!$K$6:$K$9999,第4批次治理工程!$F$6:$F$9999,$C46,第4批次治理工程!$C$6:$C$9999,$A46)</f>
        <v>0</v>
      </c>
      <c r="K46" s="245">
        <f>SUMIFS(第1批次治理工程!$T$6:$T$9989,第1批次治理工程!$F$6:$F$9989,$C46,第1批次治理工程!$C$6:$C$9989,$A46)+SUMIFS(第2批次治理工程!$T$6:$T$9994,第2批次治理工程!$F$6:$F$9994,$C46,第2批次治理工程!$C$6:$C$9994,$A46)+SUMIFS(第3批次治理工程!$T$6:$T$9999,第3批次治理工程!$F$6:$F$9999,$C46,第3批次治理工程!$C$6:$C$9999,$A46)+SUMIFS(第4批次治理工程!$T$6:$T$9999,第4批次治理工程!$F$6:$F$9999,$C46,第4批次治理工程!$C$6:$C$9999,$A46)</f>
        <v>0</v>
      </c>
      <c r="L46" s="513"/>
      <c r="M46" s="513"/>
      <c r="N46" s="513"/>
      <c r="O46" s="513"/>
      <c r="P46" s="513"/>
      <c r="Q46" s="513"/>
    </row>
    <row r="47" spans="1:17" customFormat="1" ht="49.5">
      <c r="A47" s="518" t="s">
        <v>2127</v>
      </c>
      <c r="B47" s="519" t="s">
        <v>2088</v>
      </c>
      <c r="C47" s="524" t="s">
        <v>2131</v>
      </c>
      <c r="D47" s="245">
        <v>11560</v>
      </c>
      <c r="E47" s="246">
        <v>0</v>
      </c>
      <c r="F47" s="245">
        <f t="shared" si="9"/>
        <v>0</v>
      </c>
      <c r="G47" s="246">
        <f>SUMIFS(第1批次治理工程!$K$6:$K$9989,第1批次治理工程!$F$6:$F$9989,$C47,第1批次治理工程!$C$6:$C$9989,$A47)</f>
        <v>0</v>
      </c>
      <c r="H47" s="246">
        <f>SUMIFS(第2批次治理工程!$K$6:$K$9994,第2批次治理工程!$F$6:$F$9994,$C47,第2批次治理工程!$C$6:$C$9994,$A47)</f>
        <v>0</v>
      </c>
      <c r="I47" s="245">
        <f>SUMIFS(第3批次治理工程!$K$6:$K$9999,第3批次治理工程!$F$6:$F$9999,$C47,第3批次治理工程!$C$6:$C$9999,$A47)</f>
        <v>0</v>
      </c>
      <c r="J47" s="245">
        <f>SUMIFS(第4批次治理工程!$K$6:$K$9999,第4批次治理工程!$F$6:$F$9999,$C47,第4批次治理工程!$C$6:$C$9999,$A47)</f>
        <v>0</v>
      </c>
      <c r="K47" s="245">
        <f>SUMIFS(第1批次治理工程!$T$6:$T$9989,第1批次治理工程!$F$6:$F$9989,$C47,第1批次治理工程!$C$6:$C$9989,$A47)+SUMIFS(第2批次治理工程!$T$6:$T$9994,第2批次治理工程!$F$6:$F$9994,$C47,第2批次治理工程!$C$6:$C$9994,$A47)+SUMIFS(第3批次治理工程!$T$6:$T$9999,第3批次治理工程!$F$6:$F$9999,$C47,第3批次治理工程!$C$6:$C$9999,$A47)+SUMIFS(第4批次治理工程!$T$6:$T$9999,第4批次治理工程!$F$6:$F$9999,$C47,第4批次治理工程!$C$6:$C$9999,$A47)</f>
        <v>0</v>
      </c>
      <c r="L47" s="513"/>
      <c r="M47" s="513"/>
      <c r="N47" s="513"/>
      <c r="O47" s="513"/>
      <c r="P47" s="513"/>
      <c r="Q47" s="513"/>
    </row>
    <row r="48" spans="1:17" customFormat="1">
      <c r="A48" s="518" t="s">
        <v>2127</v>
      </c>
      <c r="B48" s="519" t="s">
        <v>2088</v>
      </c>
      <c r="C48" s="524" t="s">
        <v>2132</v>
      </c>
      <c r="D48" s="245">
        <v>1950</v>
      </c>
      <c r="E48" s="246">
        <v>0</v>
      </c>
      <c r="F48" s="245">
        <f t="shared" si="9"/>
        <v>0</v>
      </c>
      <c r="G48" s="246">
        <f>SUMIFS(第1批次治理工程!$K$6:$K$9989,第1批次治理工程!$F$6:$F$9989,$C48,第1批次治理工程!$C$6:$C$9989,$A48)</f>
        <v>0</v>
      </c>
      <c r="H48" s="246">
        <f>SUMIFS(第2批次治理工程!$K$6:$K$9994,第2批次治理工程!$F$6:$F$9994,$C48,第2批次治理工程!$C$6:$C$9994,$A48)</f>
        <v>0</v>
      </c>
      <c r="I48" s="245">
        <f>SUMIFS(第3批次治理工程!$K$6:$K$9999,第3批次治理工程!$F$6:$F$9999,$C48,第3批次治理工程!$C$6:$C$9999,$A48)</f>
        <v>0</v>
      </c>
      <c r="J48" s="245">
        <f>SUMIFS(第4批次治理工程!$K$6:$K$9999,第4批次治理工程!$F$6:$F$9999,$C48,第4批次治理工程!$C$6:$C$9999,$A48)</f>
        <v>0</v>
      </c>
      <c r="K48" s="245">
        <f>SUMIFS(第1批次治理工程!$T$6:$T$9989,第1批次治理工程!$F$6:$F$9989,$C48,第1批次治理工程!$C$6:$C$9989,$A48)+SUMIFS(第2批次治理工程!$T$6:$T$9994,第2批次治理工程!$F$6:$F$9994,$C48,第2批次治理工程!$C$6:$C$9994,$A48)+SUMIFS(第3批次治理工程!$T$6:$T$9999,第3批次治理工程!$F$6:$F$9999,$C48,第3批次治理工程!$C$6:$C$9999,$A48)+SUMIFS(第4批次治理工程!$T$6:$T$9999,第4批次治理工程!$F$6:$F$9999,$C48,第4批次治理工程!$C$6:$C$9999,$A48)</f>
        <v>0</v>
      </c>
      <c r="L48" s="513"/>
      <c r="M48" s="513"/>
      <c r="N48" s="513"/>
      <c r="O48" s="513"/>
      <c r="P48" s="513"/>
      <c r="Q48" s="513"/>
    </row>
    <row r="49" spans="1:17" customFormat="1">
      <c r="A49" s="518" t="s">
        <v>2127</v>
      </c>
      <c r="B49" s="519" t="s">
        <v>2088</v>
      </c>
      <c r="C49" s="523" t="s">
        <v>2133</v>
      </c>
      <c r="D49" s="245">
        <v>40770</v>
      </c>
      <c r="E49" s="246">
        <v>2340</v>
      </c>
      <c r="F49" s="245">
        <f t="shared" si="9"/>
        <v>0</v>
      </c>
      <c r="G49" s="246">
        <f>SUMIFS(第1批次治理工程!$K$6:$K$9989,第1批次治理工程!$F$6:$F$9989,$C49,第1批次治理工程!$C$6:$C$9989,$A49)</f>
        <v>0</v>
      </c>
      <c r="H49" s="246">
        <f>SUMIFS(第2批次治理工程!$K$6:$K$9994,第2批次治理工程!$F$6:$F$9994,$C49,第2批次治理工程!$C$6:$C$9994,$A49)</f>
        <v>0</v>
      </c>
      <c r="I49" s="245">
        <f>SUMIFS(第3批次治理工程!$K$6:$K$9999,第3批次治理工程!$F$6:$F$9999,$C49,第3批次治理工程!$C$6:$C$9999,$A49)</f>
        <v>0</v>
      </c>
      <c r="J49" s="245">
        <f>SUMIFS(第4批次治理工程!$K$6:$K$9999,第4批次治理工程!$F$6:$F$9999,$C49,第4批次治理工程!$C$6:$C$9999,$A49)</f>
        <v>0</v>
      </c>
      <c r="K49" s="245">
        <f>SUMIFS(第1批次治理工程!$T$6:$T$9989,第1批次治理工程!$F$6:$F$9989,$C49,第1批次治理工程!$C$6:$C$9989,$A49)+SUMIFS(第2批次治理工程!$T$6:$T$9994,第2批次治理工程!$F$6:$F$9994,$C49,第2批次治理工程!$C$6:$C$9994,$A49)+SUMIFS(第3批次治理工程!$T$6:$T$9999,第3批次治理工程!$F$6:$F$9999,$C49,第3批次治理工程!$C$6:$C$9999,$A49)+SUMIFS(第4批次治理工程!$T$6:$T$9999,第4批次治理工程!$F$6:$F$9999,$C49,第4批次治理工程!$C$6:$C$9999,$A49)</f>
        <v>0</v>
      </c>
      <c r="L49" s="513"/>
      <c r="M49" s="513"/>
      <c r="N49" s="513"/>
      <c r="O49" s="513"/>
      <c r="P49" s="513"/>
      <c r="Q49" s="513"/>
    </row>
    <row r="50" spans="1:17" customFormat="1">
      <c r="A50" s="518" t="s">
        <v>2127</v>
      </c>
      <c r="B50" s="519" t="s">
        <v>2088</v>
      </c>
      <c r="C50" s="523" t="s">
        <v>2134</v>
      </c>
      <c r="D50" s="245">
        <v>100176</v>
      </c>
      <c r="E50" s="246">
        <v>90563</v>
      </c>
      <c r="F50" s="245">
        <f t="shared" si="9"/>
        <v>40000</v>
      </c>
      <c r="G50" s="246">
        <f>SUMIFS(第1批次治理工程!$K$6:$K$9989,第1批次治理工程!$F$6:$F$9989,$C50,第1批次治理工程!$C$6:$C$9989,$A50)</f>
        <v>40000</v>
      </c>
      <c r="H50" s="246">
        <f>SUMIFS(第2批次治理工程!$K$6:$K$9994,第2批次治理工程!$F$6:$F$9994,$C50,第2批次治理工程!$C$6:$C$9994,$A50)</f>
        <v>0</v>
      </c>
      <c r="I50" s="245">
        <f>SUMIFS(第3批次治理工程!$K$6:$K$9999,第3批次治理工程!$F$6:$F$9999,$C50,第3批次治理工程!$C$6:$C$9999,$A50)</f>
        <v>0</v>
      </c>
      <c r="J50" s="245">
        <f>SUMIFS(第4批次治理工程!$K$6:$K$9999,第4批次治理工程!$F$6:$F$9999,$C50,第4批次治理工程!$C$6:$C$9999,$A50)</f>
        <v>0</v>
      </c>
      <c r="K50" s="245">
        <f>SUMIFS(第1批次治理工程!$T$6:$T$9989,第1批次治理工程!$F$6:$F$9989,$C50,第1批次治理工程!$C$6:$C$9989,$A50)+SUMIFS(第2批次治理工程!$T$6:$T$9994,第2批次治理工程!$F$6:$F$9994,$C50,第2批次治理工程!$C$6:$C$9994,$A50)+SUMIFS(第3批次治理工程!$T$6:$T$9999,第3批次治理工程!$F$6:$F$9999,$C50,第3批次治理工程!$C$6:$C$9999,$A50)+SUMIFS(第4批次治理工程!$T$6:$T$9999,第4批次治理工程!$F$6:$F$9999,$C50,第4批次治理工程!$C$6:$C$9999,$A50)</f>
        <v>0</v>
      </c>
      <c r="L50" s="513"/>
      <c r="M50" s="513"/>
      <c r="N50" s="513"/>
      <c r="O50" s="513"/>
      <c r="P50" s="513"/>
      <c r="Q50" s="513"/>
    </row>
    <row r="51" spans="1:17" customFormat="1">
      <c r="A51" s="522"/>
      <c r="B51" s="1159" t="s">
        <v>2135</v>
      </c>
      <c r="C51" s="1159"/>
      <c r="D51" s="249">
        <f t="shared" ref="D51:Q51" si="10">SUM(D44:D50)</f>
        <v>309454</v>
      </c>
      <c r="E51" s="249">
        <f t="shared" si="10"/>
        <v>310985.58</v>
      </c>
      <c r="F51" s="249">
        <f t="shared" si="10"/>
        <v>107199</v>
      </c>
      <c r="G51" s="249">
        <f t="shared" si="10"/>
        <v>107199</v>
      </c>
      <c r="H51" s="249">
        <f t="shared" si="10"/>
        <v>0</v>
      </c>
      <c r="I51" s="249">
        <f t="shared" si="10"/>
        <v>0</v>
      </c>
      <c r="J51" s="249">
        <f>SUM(J44:J50)</f>
        <v>0</v>
      </c>
      <c r="K51" s="249">
        <f t="shared" si="10"/>
        <v>0</v>
      </c>
      <c r="L51" s="249">
        <f t="shared" si="10"/>
        <v>0</v>
      </c>
      <c r="M51" s="249">
        <f t="shared" si="10"/>
        <v>0</v>
      </c>
      <c r="N51" s="249">
        <f t="shared" si="10"/>
        <v>0</v>
      </c>
      <c r="O51" s="249">
        <f t="shared" si="10"/>
        <v>0</v>
      </c>
      <c r="P51" s="249">
        <f t="shared" si="10"/>
        <v>0</v>
      </c>
      <c r="Q51" s="249">
        <f t="shared" si="10"/>
        <v>0</v>
      </c>
    </row>
    <row r="52" spans="1:17" customFormat="1">
      <c r="A52" s="518" t="s">
        <v>1873</v>
      </c>
      <c r="B52" s="519" t="s">
        <v>2088</v>
      </c>
      <c r="C52" s="523" t="s">
        <v>2136</v>
      </c>
      <c r="D52" s="245">
        <v>97072</v>
      </c>
      <c r="E52" s="246">
        <v>0</v>
      </c>
      <c r="F52" s="245">
        <f t="shared" ref="F52:F61" si="11">SUM(G52:Q52)</f>
        <v>0</v>
      </c>
      <c r="G52" s="246">
        <f>SUMIFS(第1批次治理工程!$K$6:$K$9989,第1批次治理工程!$F$6:$F$9989,$C52,第1批次治理工程!$C$6:$C$9989,$A52)</f>
        <v>0</v>
      </c>
      <c r="H52" s="246">
        <f>SUMIFS(第2批次治理工程!$K$6:$K$9994,第2批次治理工程!$F$6:$F$9994,$C52,第2批次治理工程!$C$6:$C$9994,$A52)</f>
        <v>0</v>
      </c>
      <c r="I52" s="245">
        <f>SUMIFS(第3批次治理工程!$K$6:$K$9999,第3批次治理工程!$F$6:$F$9999,$C52,第3批次治理工程!$C$6:$C$9999,$A52)</f>
        <v>0</v>
      </c>
      <c r="J52" s="245">
        <f>SUMIFS(第4批次治理工程!$K$6:$K$9999,第4批次治理工程!$F$6:$F$9999,$C52,第4批次治理工程!$C$6:$C$9999,$A52)</f>
        <v>0</v>
      </c>
      <c r="K52" s="245">
        <f>SUMIFS(第1批次治理工程!$T$6:$T$9989,第1批次治理工程!$F$6:$F$9989,$C52,第1批次治理工程!$C$6:$C$9989,$A52)+SUMIFS(第2批次治理工程!$T$6:$T$9994,第2批次治理工程!$F$6:$F$9994,$C52,第2批次治理工程!$C$6:$C$9994,$A52)+SUMIFS(第3批次治理工程!$T$6:$T$9999,第3批次治理工程!$F$6:$F$9999,$C52,第3批次治理工程!$C$6:$C$9999,$A52)+SUMIFS(第4批次治理工程!$T$6:$T$9999,第4批次治理工程!$F$6:$F$9999,$C52,第4批次治理工程!$C$6:$C$9999,$A52)</f>
        <v>0</v>
      </c>
      <c r="L52" s="513"/>
      <c r="M52" s="513"/>
      <c r="N52" s="513"/>
      <c r="O52" s="513"/>
      <c r="P52" s="513"/>
      <c r="Q52" s="513"/>
    </row>
    <row r="53" spans="1:17" customFormat="1">
      <c r="A53" s="518" t="s">
        <v>1873</v>
      </c>
      <c r="B53" s="519" t="s">
        <v>2088</v>
      </c>
      <c r="C53" s="523" t="s">
        <v>2137</v>
      </c>
      <c r="D53" s="245">
        <v>133306</v>
      </c>
      <c r="E53" s="246">
        <v>61410</v>
      </c>
      <c r="F53" s="245">
        <f t="shared" si="11"/>
        <v>0</v>
      </c>
      <c r="G53" s="246">
        <f>SUMIFS(第1批次治理工程!$K$6:$K$9989,第1批次治理工程!$F$6:$F$9989,$C53,第1批次治理工程!$C$6:$C$9989,$A53)</f>
        <v>0</v>
      </c>
      <c r="H53" s="246">
        <f>SUMIFS(第2批次治理工程!$K$6:$K$9994,第2批次治理工程!$F$6:$F$9994,$C53,第2批次治理工程!$C$6:$C$9994,$A53)</f>
        <v>0</v>
      </c>
      <c r="I53" s="245">
        <f>SUMIFS(第3批次治理工程!$K$6:$K$9999,第3批次治理工程!$F$6:$F$9999,$C53,第3批次治理工程!$C$6:$C$9999,$A53)</f>
        <v>0</v>
      </c>
      <c r="J53" s="245">
        <f>SUMIFS(第4批次治理工程!$K$6:$K$9999,第4批次治理工程!$F$6:$F$9999,$C53,第4批次治理工程!$C$6:$C$9999,$A53)</f>
        <v>0</v>
      </c>
      <c r="K53" s="245">
        <f>SUMIFS(第1批次治理工程!$T$6:$T$9989,第1批次治理工程!$F$6:$F$9989,$C53,第1批次治理工程!$C$6:$C$9989,$A53)+SUMIFS(第2批次治理工程!$T$6:$T$9994,第2批次治理工程!$F$6:$F$9994,$C53,第2批次治理工程!$C$6:$C$9994,$A53)+SUMIFS(第3批次治理工程!$T$6:$T$9999,第3批次治理工程!$F$6:$F$9999,$C53,第3批次治理工程!$C$6:$C$9999,$A53)+SUMIFS(第4批次治理工程!$T$6:$T$9999,第4批次治理工程!$F$6:$F$9999,$C53,第4批次治理工程!$C$6:$C$9999,$A53)</f>
        <v>0</v>
      </c>
      <c r="L53" s="513"/>
      <c r="M53" s="513"/>
      <c r="N53" s="513"/>
      <c r="O53" s="513"/>
      <c r="P53" s="513"/>
      <c r="Q53" s="513"/>
    </row>
    <row r="54" spans="1:17" customFormat="1">
      <c r="A54" s="518" t="s">
        <v>1873</v>
      </c>
      <c r="B54" s="519" t="s">
        <v>2088</v>
      </c>
      <c r="C54" s="523" t="s">
        <v>2138</v>
      </c>
      <c r="D54" s="245">
        <v>84044</v>
      </c>
      <c r="E54" s="246">
        <v>0</v>
      </c>
      <c r="F54" s="245">
        <f t="shared" si="11"/>
        <v>0</v>
      </c>
      <c r="G54" s="246">
        <f>SUMIFS(第1批次治理工程!$K$6:$K$9989,第1批次治理工程!$F$6:$F$9989,$C54,第1批次治理工程!$C$6:$C$9989,$A54)</f>
        <v>0</v>
      </c>
      <c r="H54" s="246">
        <f>SUMIFS(第2批次治理工程!$K$6:$K$9994,第2批次治理工程!$F$6:$F$9994,$C54,第2批次治理工程!$C$6:$C$9994,$A54)</f>
        <v>0</v>
      </c>
      <c r="I54" s="245">
        <f>SUMIFS(第3批次治理工程!$K$6:$K$9999,第3批次治理工程!$F$6:$F$9999,$C54,第3批次治理工程!$C$6:$C$9999,$A54)</f>
        <v>0</v>
      </c>
      <c r="J54" s="245">
        <f>SUMIFS(第4批次治理工程!$K$6:$K$9999,第4批次治理工程!$F$6:$F$9999,$C54,第4批次治理工程!$C$6:$C$9999,$A54)</f>
        <v>0</v>
      </c>
      <c r="K54" s="245">
        <f>SUMIFS(第1批次治理工程!$T$6:$T$9989,第1批次治理工程!$F$6:$F$9989,$C54,第1批次治理工程!$C$6:$C$9989,$A54)+SUMIFS(第2批次治理工程!$T$6:$T$9994,第2批次治理工程!$F$6:$F$9994,$C54,第2批次治理工程!$C$6:$C$9994,$A54)+SUMIFS(第3批次治理工程!$T$6:$T$9999,第3批次治理工程!$F$6:$F$9999,$C54,第3批次治理工程!$C$6:$C$9999,$A54)+SUMIFS(第4批次治理工程!$T$6:$T$9999,第4批次治理工程!$F$6:$F$9999,$C54,第4批次治理工程!$C$6:$C$9999,$A54)</f>
        <v>0</v>
      </c>
      <c r="L54" s="513"/>
      <c r="M54" s="513"/>
      <c r="N54" s="513"/>
      <c r="O54" s="513"/>
      <c r="P54" s="513"/>
      <c r="Q54" s="513"/>
    </row>
    <row r="55" spans="1:17" customFormat="1">
      <c r="A55" s="518" t="s">
        <v>1873</v>
      </c>
      <c r="B55" s="519" t="s">
        <v>2088</v>
      </c>
      <c r="C55" s="523" t="s">
        <v>2139</v>
      </c>
      <c r="D55" s="245">
        <v>35500</v>
      </c>
      <c r="E55" s="246">
        <v>16200</v>
      </c>
      <c r="F55" s="245">
        <f t="shared" si="11"/>
        <v>0</v>
      </c>
      <c r="G55" s="246">
        <f>SUMIFS(第1批次治理工程!$K$6:$K$9989,第1批次治理工程!$F$6:$F$9989,$C55,第1批次治理工程!$C$6:$C$9989,$A55)</f>
        <v>0</v>
      </c>
      <c r="H55" s="246">
        <f>SUMIFS(第2批次治理工程!$K$6:$K$9994,第2批次治理工程!$F$6:$F$9994,$C55,第2批次治理工程!$C$6:$C$9994,$A55)</f>
        <v>0</v>
      </c>
      <c r="I55" s="245">
        <f>SUMIFS(第3批次治理工程!$K$6:$K$9999,第3批次治理工程!$F$6:$F$9999,$C55,第3批次治理工程!$C$6:$C$9999,$A55)</f>
        <v>0</v>
      </c>
      <c r="J55" s="245">
        <f>SUMIFS(第4批次治理工程!$K$6:$K$9999,第4批次治理工程!$F$6:$F$9999,$C55,第4批次治理工程!$C$6:$C$9999,$A55)</f>
        <v>0</v>
      </c>
      <c r="K55" s="245">
        <f>SUMIFS(第1批次治理工程!$T$6:$T$9989,第1批次治理工程!$F$6:$F$9989,$C55,第1批次治理工程!$C$6:$C$9989,$A55)+SUMIFS(第2批次治理工程!$T$6:$T$9994,第2批次治理工程!$F$6:$F$9994,$C55,第2批次治理工程!$C$6:$C$9994,$A55)+SUMIFS(第3批次治理工程!$T$6:$T$9999,第3批次治理工程!$F$6:$F$9999,$C55,第3批次治理工程!$C$6:$C$9999,$A55)+SUMIFS(第4批次治理工程!$T$6:$T$9999,第4批次治理工程!$F$6:$F$9999,$C55,第4批次治理工程!$C$6:$C$9999,$A55)</f>
        <v>0</v>
      </c>
      <c r="L55" s="513"/>
      <c r="M55" s="513"/>
      <c r="N55" s="513"/>
      <c r="O55" s="513"/>
      <c r="P55" s="513"/>
      <c r="Q55" s="513"/>
    </row>
    <row r="56" spans="1:17" customFormat="1">
      <c r="A56" s="518" t="s">
        <v>1873</v>
      </c>
      <c r="B56" s="519" t="s">
        <v>2088</v>
      </c>
      <c r="C56" s="523" t="s">
        <v>2140</v>
      </c>
      <c r="D56" s="245">
        <v>7600</v>
      </c>
      <c r="E56" s="246">
        <v>13670</v>
      </c>
      <c r="F56" s="245">
        <f t="shared" si="11"/>
        <v>0</v>
      </c>
      <c r="G56" s="246">
        <f>SUMIFS(第1批次治理工程!$K$6:$K$9989,第1批次治理工程!$F$6:$F$9989,$C56,第1批次治理工程!$C$6:$C$9989,$A56)</f>
        <v>0</v>
      </c>
      <c r="H56" s="246">
        <f>SUMIFS(第2批次治理工程!$K$6:$K$9994,第2批次治理工程!$F$6:$F$9994,$C56,第2批次治理工程!$C$6:$C$9994,$A56)</f>
        <v>0</v>
      </c>
      <c r="I56" s="245">
        <f>SUMIFS(第3批次治理工程!$K$6:$K$9999,第3批次治理工程!$F$6:$F$9999,$C56,第3批次治理工程!$C$6:$C$9999,$A56)</f>
        <v>0</v>
      </c>
      <c r="J56" s="245">
        <f>SUMIFS(第4批次治理工程!$K$6:$K$9999,第4批次治理工程!$F$6:$F$9999,$C56,第4批次治理工程!$C$6:$C$9999,$A56)</f>
        <v>0</v>
      </c>
      <c r="K56" s="245">
        <f>SUMIFS(第1批次治理工程!$T$6:$T$9989,第1批次治理工程!$F$6:$F$9989,$C56,第1批次治理工程!$C$6:$C$9989,$A56)+SUMIFS(第2批次治理工程!$T$6:$T$9994,第2批次治理工程!$F$6:$F$9994,$C56,第2批次治理工程!$C$6:$C$9994,$A56)+SUMIFS(第3批次治理工程!$T$6:$T$9999,第3批次治理工程!$F$6:$F$9999,$C56,第3批次治理工程!$C$6:$C$9999,$A56)+SUMIFS(第4批次治理工程!$T$6:$T$9999,第4批次治理工程!$F$6:$F$9999,$C56,第4批次治理工程!$C$6:$C$9999,$A56)</f>
        <v>0</v>
      </c>
      <c r="L56" s="513"/>
      <c r="M56" s="513"/>
      <c r="N56" s="513"/>
      <c r="O56" s="513"/>
      <c r="P56" s="513"/>
      <c r="Q56" s="513"/>
    </row>
    <row r="57" spans="1:17" customFormat="1">
      <c r="A57" s="518" t="s">
        <v>1873</v>
      </c>
      <c r="B57" s="519" t="s">
        <v>2088</v>
      </c>
      <c r="C57" s="523" t="s">
        <v>2141</v>
      </c>
      <c r="D57" s="245">
        <v>5100</v>
      </c>
      <c r="E57" s="246">
        <v>0</v>
      </c>
      <c r="F57" s="245">
        <f t="shared" si="11"/>
        <v>0</v>
      </c>
      <c r="G57" s="246">
        <f>SUMIFS(第1批次治理工程!$K$6:$K$9989,第1批次治理工程!$F$6:$F$9989,$C57,第1批次治理工程!$C$6:$C$9989,$A57)</f>
        <v>0</v>
      </c>
      <c r="H57" s="246">
        <f>SUMIFS(第2批次治理工程!$K$6:$K$9994,第2批次治理工程!$F$6:$F$9994,$C57,第2批次治理工程!$C$6:$C$9994,$A57)</f>
        <v>0</v>
      </c>
      <c r="I57" s="245">
        <f>SUMIFS(第3批次治理工程!$K$6:$K$9999,第3批次治理工程!$F$6:$F$9999,$C57,第3批次治理工程!$C$6:$C$9999,$A57)</f>
        <v>0</v>
      </c>
      <c r="J57" s="245">
        <f>SUMIFS(第4批次治理工程!$K$6:$K$9999,第4批次治理工程!$F$6:$F$9999,$C57,第4批次治理工程!$C$6:$C$9999,$A57)</f>
        <v>0</v>
      </c>
      <c r="K57" s="245">
        <f>SUMIFS(第1批次治理工程!$T$6:$T$9989,第1批次治理工程!$F$6:$F$9989,$C57,第1批次治理工程!$C$6:$C$9989,$A57)+SUMIFS(第2批次治理工程!$T$6:$T$9994,第2批次治理工程!$F$6:$F$9994,$C57,第2批次治理工程!$C$6:$C$9994,$A57)+SUMIFS(第3批次治理工程!$T$6:$T$9999,第3批次治理工程!$F$6:$F$9999,$C57,第3批次治理工程!$C$6:$C$9999,$A57)+SUMIFS(第4批次治理工程!$T$6:$T$9999,第4批次治理工程!$F$6:$F$9999,$C57,第4批次治理工程!$C$6:$C$9999,$A57)</f>
        <v>0</v>
      </c>
      <c r="L57" s="513"/>
      <c r="M57" s="513"/>
      <c r="N57" s="513"/>
      <c r="O57" s="513"/>
      <c r="P57" s="513"/>
      <c r="Q57" s="513"/>
    </row>
    <row r="58" spans="1:17" customFormat="1">
      <c r="A58" s="518" t="s">
        <v>1873</v>
      </c>
      <c r="B58" s="519" t="s">
        <v>2088</v>
      </c>
      <c r="C58" s="523" t="s">
        <v>2142</v>
      </c>
      <c r="D58" s="245">
        <v>4400</v>
      </c>
      <c r="E58" s="246">
        <v>4680</v>
      </c>
      <c r="F58" s="245">
        <f t="shared" si="11"/>
        <v>0</v>
      </c>
      <c r="G58" s="246">
        <f>SUMIFS(第1批次治理工程!$K$6:$K$9989,第1批次治理工程!$F$6:$F$9989,$C58,第1批次治理工程!$C$6:$C$9989,$A58)</f>
        <v>0</v>
      </c>
      <c r="H58" s="246">
        <f>SUMIFS(第2批次治理工程!$K$6:$K$9994,第2批次治理工程!$F$6:$F$9994,$C58,第2批次治理工程!$C$6:$C$9994,$A58)</f>
        <v>0</v>
      </c>
      <c r="I58" s="245">
        <f>SUMIFS(第3批次治理工程!$K$6:$K$9999,第3批次治理工程!$F$6:$F$9999,$C58,第3批次治理工程!$C$6:$C$9999,$A58)</f>
        <v>0</v>
      </c>
      <c r="J58" s="245">
        <f>SUMIFS(第4批次治理工程!$K$6:$K$9999,第4批次治理工程!$F$6:$F$9999,$C58,第4批次治理工程!$C$6:$C$9999,$A58)</f>
        <v>0</v>
      </c>
      <c r="K58" s="245">
        <f>SUMIFS(第1批次治理工程!$T$6:$T$9989,第1批次治理工程!$F$6:$F$9989,$C58,第1批次治理工程!$C$6:$C$9989,$A58)+SUMIFS(第2批次治理工程!$T$6:$T$9994,第2批次治理工程!$F$6:$F$9994,$C58,第2批次治理工程!$C$6:$C$9994,$A58)+SUMIFS(第3批次治理工程!$T$6:$T$9999,第3批次治理工程!$F$6:$F$9999,$C58,第3批次治理工程!$C$6:$C$9999,$A58)+SUMIFS(第4批次治理工程!$T$6:$T$9999,第4批次治理工程!$F$6:$F$9999,$C58,第4批次治理工程!$C$6:$C$9999,$A58)</f>
        <v>0</v>
      </c>
      <c r="L58" s="513"/>
      <c r="M58" s="513"/>
      <c r="N58" s="513"/>
      <c r="O58" s="513"/>
      <c r="P58" s="513"/>
      <c r="Q58" s="513"/>
    </row>
    <row r="59" spans="1:17" customFormat="1">
      <c r="A59" s="518" t="s">
        <v>1873</v>
      </c>
      <c r="B59" s="519" t="s">
        <v>2088</v>
      </c>
      <c r="C59" s="523" t="s">
        <v>2143</v>
      </c>
      <c r="D59" s="245">
        <v>320</v>
      </c>
      <c r="E59" s="246">
        <v>0</v>
      </c>
      <c r="F59" s="245">
        <f t="shared" si="11"/>
        <v>5460</v>
      </c>
      <c r="G59" s="246">
        <f>SUMIFS(第1批次治理工程!$K$6:$K$9989,第1批次治理工程!$F$6:$F$9989,$C59,第1批次治理工程!$C$6:$C$9989,$A59)</f>
        <v>5460</v>
      </c>
      <c r="H59" s="246">
        <f>SUMIFS(第2批次治理工程!$K$6:$K$9994,第2批次治理工程!$F$6:$F$9994,$C59,第2批次治理工程!$C$6:$C$9994,$A59)</f>
        <v>0</v>
      </c>
      <c r="I59" s="245">
        <f>SUMIFS(第3批次治理工程!$K$6:$K$9999,第3批次治理工程!$F$6:$F$9999,$C59,第3批次治理工程!$C$6:$C$9999,$A59)</f>
        <v>0</v>
      </c>
      <c r="J59" s="245">
        <f>SUMIFS(第4批次治理工程!$K$6:$K$9999,第4批次治理工程!$F$6:$F$9999,$C59,第4批次治理工程!$C$6:$C$9999,$A59)</f>
        <v>0</v>
      </c>
      <c r="K59" s="245">
        <f>SUMIFS(第1批次治理工程!$T$6:$T$9989,第1批次治理工程!$F$6:$F$9989,$C59,第1批次治理工程!$C$6:$C$9989,$A59)+SUMIFS(第2批次治理工程!$T$6:$T$9994,第2批次治理工程!$F$6:$F$9994,$C59,第2批次治理工程!$C$6:$C$9994,$A59)+SUMIFS(第3批次治理工程!$T$6:$T$9999,第3批次治理工程!$F$6:$F$9999,$C59,第3批次治理工程!$C$6:$C$9999,$A59)+SUMIFS(第4批次治理工程!$T$6:$T$9999,第4批次治理工程!$F$6:$F$9999,$C59,第4批次治理工程!$C$6:$C$9999,$A59)</f>
        <v>0</v>
      </c>
      <c r="L59" s="513"/>
      <c r="M59" s="513"/>
      <c r="N59" s="513"/>
      <c r="O59" s="513"/>
      <c r="P59" s="513"/>
      <c r="Q59" s="513"/>
    </row>
    <row r="60" spans="1:17" customFormat="1">
      <c r="A60" s="518" t="s">
        <v>1873</v>
      </c>
      <c r="B60" s="519" t="s">
        <v>2088</v>
      </c>
      <c r="C60" s="523" t="s">
        <v>2144</v>
      </c>
      <c r="D60" s="245">
        <v>570</v>
      </c>
      <c r="E60" s="246">
        <v>0</v>
      </c>
      <c r="F60" s="245">
        <f t="shared" si="11"/>
        <v>0</v>
      </c>
      <c r="G60" s="246">
        <f>SUMIFS(第1批次治理工程!$K$6:$K$9989,第1批次治理工程!$F$6:$F$9989,$C60,第1批次治理工程!$C$6:$C$9989,$A60)</f>
        <v>0</v>
      </c>
      <c r="H60" s="246">
        <f>SUMIFS(第2批次治理工程!$K$6:$K$9994,第2批次治理工程!$F$6:$F$9994,$C60,第2批次治理工程!$C$6:$C$9994,$A60)</f>
        <v>0</v>
      </c>
      <c r="I60" s="245">
        <f>SUMIFS(第3批次治理工程!$K$6:$K$9999,第3批次治理工程!$F$6:$F$9999,$C60,第3批次治理工程!$C$6:$C$9999,$A60)</f>
        <v>0</v>
      </c>
      <c r="J60" s="245">
        <f>SUMIFS(第4批次治理工程!$K$6:$K$9999,第4批次治理工程!$F$6:$F$9999,$C60,第4批次治理工程!$C$6:$C$9999,$A60)</f>
        <v>0</v>
      </c>
      <c r="K60" s="245">
        <f>SUMIFS(第1批次治理工程!$T$6:$T$9989,第1批次治理工程!$F$6:$F$9989,$C60,第1批次治理工程!$C$6:$C$9989,$A60)+SUMIFS(第2批次治理工程!$T$6:$T$9994,第2批次治理工程!$F$6:$F$9994,$C60,第2批次治理工程!$C$6:$C$9994,$A60)+SUMIFS(第3批次治理工程!$T$6:$T$9999,第3批次治理工程!$F$6:$F$9999,$C60,第3批次治理工程!$C$6:$C$9999,$A60)+SUMIFS(第4批次治理工程!$T$6:$T$9999,第4批次治理工程!$F$6:$F$9999,$C60,第4批次治理工程!$C$6:$C$9999,$A60)</f>
        <v>0</v>
      </c>
      <c r="L60" s="513"/>
      <c r="M60" s="513"/>
      <c r="N60" s="513"/>
      <c r="O60" s="513"/>
      <c r="P60" s="513"/>
      <c r="Q60" s="513"/>
    </row>
    <row r="61" spans="1:17" customFormat="1">
      <c r="A61" s="518" t="s">
        <v>1873</v>
      </c>
      <c r="B61" s="519" t="s">
        <v>2088</v>
      </c>
      <c r="C61" s="523" t="s">
        <v>2145</v>
      </c>
      <c r="D61" s="245">
        <v>11600</v>
      </c>
      <c r="E61" s="246">
        <v>45540</v>
      </c>
      <c r="F61" s="245">
        <f t="shared" si="11"/>
        <v>0</v>
      </c>
      <c r="G61" s="246">
        <f>SUMIFS(第1批次治理工程!$K$6:$K$9989,第1批次治理工程!$F$6:$F$9989,$C61,第1批次治理工程!$C$6:$C$9989,$A61)</f>
        <v>0</v>
      </c>
      <c r="H61" s="246">
        <f>SUMIFS(第2批次治理工程!$K$6:$K$9994,第2批次治理工程!$F$6:$F$9994,$C61,第2批次治理工程!$C$6:$C$9994,$A61)</f>
        <v>0</v>
      </c>
      <c r="I61" s="245">
        <f>SUMIFS(第3批次治理工程!$K$6:$K$9999,第3批次治理工程!$F$6:$F$9999,$C61,第3批次治理工程!$C$6:$C$9999,$A61)</f>
        <v>0</v>
      </c>
      <c r="J61" s="245">
        <f>SUMIFS(第4批次治理工程!$K$6:$K$9999,第4批次治理工程!$F$6:$F$9999,$C61,第4批次治理工程!$C$6:$C$9999,$A61)</f>
        <v>0</v>
      </c>
      <c r="K61" s="245">
        <f>SUMIFS(第1批次治理工程!$T$6:$T$9989,第1批次治理工程!$F$6:$F$9989,$C61,第1批次治理工程!$C$6:$C$9989,$A61)+SUMIFS(第2批次治理工程!$T$6:$T$9994,第2批次治理工程!$F$6:$F$9994,$C61,第2批次治理工程!$C$6:$C$9994,$A61)+SUMIFS(第3批次治理工程!$T$6:$T$9999,第3批次治理工程!$F$6:$F$9999,$C61,第3批次治理工程!$C$6:$C$9999,$A61)+SUMIFS(第4批次治理工程!$T$6:$T$9999,第4批次治理工程!$F$6:$F$9999,$C61,第4批次治理工程!$C$6:$C$9999,$A61)</f>
        <v>0</v>
      </c>
      <c r="L61" s="513"/>
      <c r="M61" s="513"/>
      <c r="N61" s="513"/>
      <c r="O61" s="513"/>
      <c r="P61" s="513"/>
      <c r="Q61" s="513"/>
    </row>
    <row r="62" spans="1:17" customFormat="1">
      <c r="A62" s="522"/>
      <c r="B62" s="1159" t="s">
        <v>2146</v>
      </c>
      <c r="C62" s="1159"/>
      <c r="D62" s="249">
        <f t="shared" ref="D62:Q62" si="12">SUM(D52:D61)</f>
        <v>379512</v>
      </c>
      <c r="E62" s="249">
        <f t="shared" si="12"/>
        <v>141500</v>
      </c>
      <c r="F62" s="249">
        <f t="shared" si="12"/>
        <v>5460</v>
      </c>
      <c r="G62" s="249">
        <f t="shared" si="12"/>
        <v>5460</v>
      </c>
      <c r="H62" s="249">
        <f t="shared" si="12"/>
        <v>0</v>
      </c>
      <c r="I62" s="249">
        <f t="shared" si="12"/>
        <v>0</v>
      </c>
      <c r="J62" s="249">
        <f>SUM(J52:J61)</f>
        <v>0</v>
      </c>
      <c r="K62" s="249">
        <f t="shared" si="12"/>
        <v>0</v>
      </c>
      <c r="L62" s="249">
        <f t="shared" si="12"/>
        <v>0</v>
      </c>
      <c r="M62" s="249">
        <f t="shared" si="12"/>
        <v>0</v>
      </c>
      <c r="N62" s="249">
        <f t="shared" si="12"/>
        <v>0</v>
      </c>
      <c r="O62" s="249">
        <f t="shared" si="12"/>
        <v>0</v>
      </c>
      <c r="P62" s="249">
        <f t="shared" si="12"/>
        <v>0</v>
      </c>
      <c r="Q62" s="249">
        <f t="shared" si="12"/>
        <v>0</v>
      </c>
    </row>
    <row r="63" spans="1:17" customFormat="1">
      <c r="A63" s="518" t="s">
        <v>2147</v>
      </c>
      <c r="B63" s="519" t="s">
        <v>2148</v>
      </c>
      <c r="C63" s="523" t="s">
        <v>2149</v>
      </c>
      <c r="D63" s="245">
        <v>269103</v>
      </c>
      <c r="E63" s="246">
        <v>405463</v>
      </c>
      <c r="F63" s="245">
        <f t="shared" ref="F63:F87" si="13">SUM(G63:Q63)</f>
        <v>59272</v>
      </c>
      <c r="G63" s="246">
        <f>SUMIFS(第1批次治理工程!$K$6:$K$9989,第1批次治理工程!$F$6:$F$9989,$C63,第1批次治理工程!$C$6:$C$9989,$A63)</f>
        <v>0</v>
      </c>
      <c r="H63" s="246">
        <f>SUMIFS(第2批次治理工程!$K$6:$K$9994,第2批次治理工程!$F$6:$F$9994,$C63,第2批次治理工程!$C$6:$C$9994,$A63)</f>
        <v>36720</v>
      </c>
      <c r="I63" s="245">
        <f>SUMIFS(第3批次治理工程!$K$6:$K$9999,第3批次治理工程!$F$6:$F$9999,$C63,第3批次治理工程!$C$6:$C$9999,$A63)</f>
        <v>0</v>
      </c>
      <c r="J63" s="245">
        <f>SUMIFS(第4批次治理工程!$K$6:$K$9999,第4批次治理工程!$F$6:$F$9999,$C63,第4批次治理工程!$C$6:$C$9999,$A63)</f>
        <v>0</v>
      </c>
      <c r="K63" s="245">
        <f>SUMIFS(第1批次治理工程!$T$6:$T$9989,第1批次治理工程!$F$6:$F$9989,$C63,第1批次治理工程!$C$6:$C$9989,$A63)+SUMIFS(第2批次治理工程!$T$6:$T$9994,第2批次治理工程!$F$6:$F$9994,$C63,第2批次治理工程!$C$6:$C$9994,$A63)+SUMIFS(第3批次治理工程!$T$6:$T$9999,第3批次治理工程!$F$6:$F$9999,$C63,第3批次治理工程!$C$6:$C$9999,$A63)+SUMIFS(第4批次治理工程!$T$6:$T$9999,第4批次治理工程!$F$6:$F$9999,$C63,第4批次治理工程!$C$6:$C$9999,$A63)</f>
        <v>22552</v>
      </c>
      <c r="L63" s="513"/>
      <c r="M63" s="513"/>
      <c r="N63" s="513"/>
      <c r="O63" s="513"/>
      <c r="P63" s="513"/>
      <c r="Q63" s="513"/>
    </row>
    <row r="64" spans="1:17" customFormat="1">
      <c r="A64" s="518" t="s">
        <v>2150</v>
      </c>
      <c r="B64" s="519" t="s">
        <v>2085</v>
      </c>
      <c r="C64" s="523" t="s">
        <v>2151</v>
      </c>
      <c r="D64" s="245">
        <v>68750</v>
      </c>
      <c r="E64" s="246">
        <v>21400</v>
      </c>
      <c r="F64" s="245">
        <f t="shared" si="13"/>
        <v>0</v>
      </c>
      <c r="G64" s="246">
        <f>SUMIFS(第1批次治理工程!$K$6:$K$9989,第1批次治理工程!$F$6:$F$9989,$C64,第1批次治理工程!$C$6:$C$9989,$A64)</f>
        <v>0</v>
      </c>
      <c r="H64" s="246">
        <f>SUMIFS(第2批次治理工程!$K$6:$K$9994,第2批次治理工程!$F$6:$F$9994,$C64,第2批次治理工程!$C$6:$C$9994,$A64)</f>
        <v>0</v>
      </c>
      <c r="I64" s="245">
        <f>SUMIFS(第3批次治理工程!$K$6:$K$9999,第3批次治理工程!$F$6:$F$9999,$C64,第3批次治理工程!$C$6:$C$9999,$A64)</f>
        <v>0</v>
      </c>
      <c r="J64" s="245">
        <f>SUMIFS(第4批次治理工程!$K$6:$K$9999,第4批次治理工程!$F$6:$F$9999,$C64,第4批次治理工程!$C$6:$C$9999,$A64)</f>
        <v>0</v>
      </c>
      <c r="K64" s="245">
        <f>SUMIFS(第1批次治理工程!$T$6:$T$9989,第1批次治理工程!$F$6:$F$9989,$C64,第1批次治理工程!$C$6:$C$9989,$A64)+SUMIFS(第2批次治理工程!$T$6:$T$9994,第2批次治理工程!$F$6:$F$9994,$C64,第2批次治理工程!$C$6:$C$9994,$A64)+SUMIFS(第3批次治理工程!$T$6:$T$9999,第3批次治理工程!$F$6:$F$9999,$C64,第3批次治理工程!$C$6:$C$9999,$A64)+SUMIFS(第4批次治理工程!$T$6:$T$9999,第4批次治理工程!$F$6:$F$9999,$C64,第4批次治理工程!$C$6:$C$9999,$A64)</f>
        <v>0</v>
      </c>
      <c r="L64" s="513"/>
      <c r="M64" s="513"/>
      <c r="N64" s="513"/>
      <c r="O64" s="513"/>
      <c r="P64" s="513"/>
      <c r="Q64" s="513"/>
    </row>
    <row r="65" spans="1:17" customFormat="1">
      <c r="A65" s="518" t="s">
        <v>2150</v>
      </c>
      <c r="B65" s="519" t="s">
        <v>2085</v>
      </c>
      <c r="C65" s="523" t="s">
        <v>2152</v>
      </c>
      <c r="D65" s="245">
        <v>98313</v>
      </c>
      <c r="E65" s="246">
        <v>44870</v>
      </c>
      <c r="F65" s="245">
        <f t="shared" si="13"/>
        <v>0</v>
      </c>
      <c r="G65" s="246">
        <f>SUMIFS(第1批次治理工程!$K$6:$K$9989,第1批次治理工程!$F$6:$F$9989,$C65,第1批次治理工程!$C$6:$C$9989,$A65)</f>
        <v>0</v>
      </c>
      <c r="H65" s="246">
        <f>SUMIFS(第2批次治理工程!$K$6:$K$9994,第2批次治理工程!$F$6:$F$9994,$C65,第2批次治理工程!$C$6:$C$9994,$A65)</f>
        <v>0</v>
      </c>
      <c r="I65" s="245">
        <f>SUMIFS(第3批次治理工程!$K$6:$K$9999,第3批次治理工程!$F$6:$F$9999,$C65,第3批次治理工程!$C$6:$C$9999,$A65)</f>
        <v>0</v>
      </c>
      <c r="J65" s="245">
        <f>SUMIFS(第4批次治理工程!$K$6:$K$9999,第4批次治理工程!$F$6:$F$9999,$C65,第4批次治理工程!$C$6:$C$9999,$A65)</f>
        <v>0</v>
      </c>
      <c r="K65" s="245">
        <f>SUMIFS(第1批次治理工程!$T$6:$T$9989,第1批次治理工程!$F$6:$F$9989,$C65,第1批次治理工程!$C$6:$C$9989,$A65)+SUMIFS(第2批次治理工程!$T$6:$T$9994,第2批次治理工程!$F$6:$F$9994,$C65,第2批次治理工程!$C$6:$C$9994,$A65)+SUMIFS(第3批次治理工程!$T$6:$T$9999,第3批次治理工程!$F$6:$F$9999,$C65,第3批次治理工程!$C$6:$C$9999,$A65)+SUMIFS(第4批次治理工程!$T$6:$T$9999,第4批次治理工程!$F$6:$F$9999,$C65,第4批次治理工程!$C$6:$C$9999,$A65)</f>
        <v>0</v>
      </c>
      <c r="L65" s="513"/>
      <c r="M65" s="513"/>
      <c r="N65" s="513"/>
      <c r="O65" s="513"/>
      <c r="P65" s="513"/>
      <c r="Q65" s="513"/>
    </row>
    <row r="66" spans="1:17" customFormat="1">
      <c r="A66" s="518" t="s">
        <v>2150</v>
      </c>
      <c r="B66" s="519" t="s">
        <v>2085</v>
      </c>
      <c r="C66" s="523" t="s">
        <v>2153</v>
      </c>
      <c r="D66" s="245">
        <v>82658</v>
      </c>
      <c r="E66" s="246">
        <v>101551</v>
      </c>
      <c r="F66" s="245">
        <f t="shared" si="13"/>
        <v>0</v>
      </c>
      <c r="G66" s="246">
        <f>SUMIFS(第1批次治理工程!$K$6:$K$9989,第1批次治理工程!$F$6:$F$9989,$C66,第1批次治理工程!$C$6:$C$9989,$A66)</f>
        <v>0</v>
      </c>
      <c r="H66" s="246">
        <f>SUMIFS(第2批次治理工程!$K$6:$K$9994,第2批次治理工程!$F$6:$F$9994,$C66,第2批次治理工程!$C$6:$C$9994,$A66)</f>
        <v>0</v>
      </c>
      <c r="I66" s="245">
        <f>SUMIFS(第3批次治理工程!$K$6:$K$9999,第3批次治理工程!$F$6:$F$9999,$C66,第3批次治理工程!$C$6:$C$9999,$A66)</f>
        <v>0</v>
      </c>
      <c r="J66" s="245">
        <f>SUMIFS(第4批次治理工程!$K$6:$K$9999,第4批次治理工程!$F$6:$F$9999,$C66,第4批次治理工程!$C$6:$C$9999,$A66)</f>
        <v>0</v>
      </c>
      <c r="K66" s="245">
        <f>SUMIFS(第1批次治理工程!$T$6:$T$9989,第1批次治理工程!$F$6:$F$9989,$C66,第1批次治理工程!$C$6:$C$9989,$A66)+SUMIFS(第2批次治理工程!$T$6:$T$9994,第2批次治理工程!$F$6:$F$9994,$C66,第2批次治理工程!$C$6:$C$9994,$A66)+SUMIFS(第3批次治理工程!$T$6:$T$9999,第3批次治理工程!$F$6:$F$9999,$C66,第3批次治理工程!$C$6:$C$9999,$A66)+SUMIFS(第4批次治理工程!$T$6:$T$9999,第4批次治理工程!$F$6:$F$9999,$C66,第4批次治理工程!$C$6:$C$9999,$A66)</f>
        <v>0</v>
      </c>
      <c r="L66" s="513"/>
      <c r="M66" s="513"/>
      <c r="N66" s="513"/>
      <c r="O66" s="513"/>
      <c r="P66" s="513"/>
      <c r="Q66" s="513"/>
    </row>
    <row r="67" spans="1:17" customFormat="1">
      <c r="A67" s="518" t="s">
        <v>2150</v>
      </c>
      <c r="B67" s="519" t="s">
        <v>2088</v>
      </c>
      <c r="C67" s="523" t="s">
        <v>2154</v>
      </c>
      <c r="D67" s="245">
        <v>148628</v>
      </c>
      <c r="E67" s="246">
        <v>49300</v>
      </c>
      <c r="F67" s="245">
        <f t="shared" si="13"/>
        <v>0</v>
      </c>
      <c r="G67" s="246">
        <f>SUMIFS(第1批次治理工程!$K$6:$K$9989,第1批次治理工程!$F$6:$F$9989,$C67,第1批次治理工程!$C$6:$C$9989,$A67)</f>
        <v>0</v>
      </c>
      <c r="H67" s="246">
        <f>SUMIFS(第2批次治理工程!$K$6:$K$9994,第2批次治理工程!$F$6:$F$9994,$C67,第2批次治理工程!$C$6:$C$9994,$A67)</f>
        <v>0</v>
      </c>
      <c r="I67" s="245">
        <f>SUMIFS(第3批次治理工程!$K$6:$K$9999,第3批次治理工程!$F$6:$F$9999,$C67,第3批次治理工程!$C$6:$C$9999,$A67)</f>
        <v>0</v>
      </c>
      <c r="J67" s="245">
        <f>SUMIFS(第4批次治理工程!$K$6:$K$9999,第4批次治理工程!$F$6:$F$9999,$C67,第4批次治理工程!$C$6:$C$9999,$A67)</f>
        <v>0</v>
      </c>
      <c r="K67" s="245">
        <f>SUMIFS(第1批次治理工程!$T$6:$T$9989,第1批次治理工程!$F$6:$F$9989,$C67,第1批次治理工程!$C$6:$C$9989,$A67)+SUMIFS(第2批次治理工程!$T$6:$T$9994,第2批次治理工程!$F$6:$F$9994,$C67,第2批次治理工程!$C$6:$C$9994,$A67)+SUMIFS(第3批次治理工程!$T$6:$T$9999,第3批次治理工程!$F$6:$F$9999,$C67,第3批次治理工程!$C$6:$C$9999,$A67)+SUMIFS(第4批次治理工程!$T$6:$T$9999,第4批次治理工程!$F$6:$F$9999,$C67,第4批次治理工程!$C$6:$C$9999,$A67)</f>
        <v>0</v>
      </c>
      <c r="L67" s="513"/>
      <c r="M67" s="513"/>
      <c r="N67" s="513"/>
      <c r="O67" s="513"/>
      <c r="P67" s="513"/>
      <c r="Q67" s="513"/>
    </row>
    <row r="68" spans="1:17" customFormat="1" ht="49.5">
      <c r="A68" s="518" t="s">
        <v>2150</v>
      </c>
      <c r="B68" s="519" t="s">
        <v>2088</v>
      </c>
      <c r="C68" s="523" t="s">
        <v>2155</v>
      </c>
      <c r="D68" s="245">
        <v>333376</v>
      </c>
      <c r="E68" s="246">
        <v>279930</v>
      </c>
      <c r="F68" s="245">
        <f t="shared" si="13"/>
        <v>0</v>
      </c>
      <c r="G68" s="246">
        <f>SUMIFS(第1批次治理工程!$K$6:$K$9989,第1批次治理工程!$F$6:$F$9989,$C68,第1批次治理工程!$C$6:$C$9989,$A68)</f>
        <v>0</v>
      </c>
      <c r="H68" s="246">
        <f>SUMIFS(第2批次治理工程!$K$6:$K$9994,第2批次治理工程!$F$6:$F$9994,$C68,第2批次治理工程!$C$6:$C$9994,$A68)</f>
        <v>0</v>
      </c>
      <c r="I68" s="245">
        <f>SUMIFS(第3批次治理工程!$K$6:$K$9999,第3批次治理工程!$F$6:$F$9999,$C68,第3批次治理工程!$C$6:$C$9999,$A68)</f>
        <v>0</v>
      </c>
      <c r="J68" s="245">
        <f>SUMIFS(第4批次治理工程!$K$6:$K$9999,第4批次治理工程!$F$6:$F$9999,$C68,第4批次治理工程!$C$6:$C$9999,$A68)</f>
        <v>0</v>
      </c>
      <c r="K68" s="245">
        <f>SUMIFS(第1批次治理工程!$T$6:$T$9989,第1批次治理工程!$F$6:$F$9989,$C68,第1批次治理工程!$C$6:$C$9989,$A68)+SUMIFS(第2批次治理工程!$T$6:$T$9994,第2批次治理工程!$F$6:$F$9994,$C68,第2批次治理工程!$C$6:$C$9994,$A68)+SUMIFS(第3批次治理工程!$T$6:$T$9999,第3批次治理工程!$F$6:$F$9999,$C68,第3批次治理工程!$C$6:$C$9999,$A68)+SUMIFS(第4批次治理工程!$T$6:$T$9999,第4批次治理工程!$F$6:$F$9999,$C68,第4批次治理工程!$C$6:$C$9999,$A68)</f>
        <v>0</v>
      </c>
      <c r="L68" s="513"/>
      <c r="M68" s="513"/>
      <c r="N68" s="513"/>
      <c r="O68" s="513"/>
      <c r="P68" s="513"/>
      <c r="Q68" s="513"/>
    </row>
    <row r="69" spans="1:17" customFormat="1" ht="33">
      <c r="A69" s="518" t="s">
        <v>2150</v>
      </c>
      <c r="B69" s="519" t="s">
        <v>2088</v>
      </c>
      <c r="C69" s="523" t="s">
        <v>2156</v>
      </c>
      <c r="D69" s="245">
        <v>107751</v>
      </c>
      <c r="E69" s="246">
        <v>0</v>
      </c>
      <c r="F69" s="245">
        <f t="shared" si="13"/>
        <v>0</v>
      </c>
      <c r="G69" s="246">
        <f>SUMIFS(第1批次治理工程!$K$6:$K$9989,第1批次治理工程!$F$6:$F$9989,$C69,第1批次治理工程!$C$6:$C$9989,$A69)</f>
        <v>0</v>
      </c>
      <c r="H69" s="246">
        <f>SUMIFS(第2批次治理工程!$K$6:$K$9994,第2批次治理工程!$F$6:$F$9994,$C69,第2批次治理工程!$C$6:$C$9994,$A69)</f>
        <v>0</v>
      </c>
      <c r="I69" s="245">
        <f>SUMIFS(第3批次治理工程!$K$6:$K$9999,第3批次治理工程!$F$6:$F$9999,$C69,第3批次治理工程!$C$6:$C$9999,$A69)</f>
        <v>0</v>
      </c>
      <c r="J69" s="245">
        <f>SUMIFS(第4批次治理工程!$K$6:$K$9999,第4批次治理工程!$F$6:$F$9999,$C69,第4批次治理工程!$C$6:$C$9999,$A69)</f>
        <v>0</v>
      </c>
      <c r="K69" s="245">
        <f>SUMIFS(第1批次治理工程!$T$6:$T$9989,第1批次治理工程!$F$6:$F$9989,$C69,第1批次治理工程!$C$6:$C$9989,$A69)+SUMIFS(第2批次治理工程!$T$6:$T$9994,第2批次治理工程!$F$6:$F$9994,$C69,第2批次治理工程!$C$6:$C$9994,$A69)+SUMIFS(第3批次治理工程!$T$6:$T$9999,第3批次治理工程!$F$6:$F$9999,$C69,第3批次治理工程!$C$6:$C$9999,$A69)+SUMIFS(第4批次治理工程!$T$6:$T$9999,第4批次治理工程!$F$6:$F$9999,$C69,第4批次治理工程!$C$6:$C$9999,$A69)</f>
        <v>0</v>
      </c>
      <c r="L69" s="513"/>
      <c r="M69" s="513"/>
      <c r="N69" s="513"/>
      <c r="O69" s="513"/>
      <c r="P69" s="513"/>
      <c r="Q69" s="513"/>
    </row>
    <row r="70" spans="1:17" customFormat="1">
      <c r="A70" s="518" t="s">
        <v>2150</v>
      </c>
      <c r="B70" s="519" t="s">
        <v>2088</v>
      </c>
      <c r="C70" s="523" t="s">
        <v>2157</v>
      </c>
      <c r="D70" s="245">
        <v>235071</v>
      </c>
      <c r="E70" s="246">
        <v>8000</v>
      </c>
      <c r="F70" s="245">
        <f t="shared" si="13"/>
        <v>0</v>
      </c>
      <c r="G70" s="246">
        <f>SUMIFS(第1批次治理工程!$K$6:$K$9989,第1批次治理工程!$F$6:$F$9989,$C70,第1批次治理工程!$C$6:$C$9989,$A70)</f>
        <v>0</v>
      </c>
      <c r="H70" s="246">
        <f>SUMIFS(第2批次治理工程!$K$6:$K$9994,第2批次治理工程!$F$6:$F$9994,$C70,第2批次治理工程!$C$6:$C$9994,$A70)</f>
        <v>0</v>
      </c>
      <c r="I70" s="245">
        <f>SUMIFS(第3批次治理工程!$K$6:$K$9999,第3批次治理工程!$F$6:$F$9999,$C70,第3批次治理工程!$C$6:$C$9999,$A70)</f>
        <v>0</v>
      </c>
      <c r="J70" s="245">
        <f>SUMIFS(第4批次治理工程!$K$6:$K$9999,第4批次治理工程!$F$6:$F$9999,$C70,第4批次治理工程!$C$6:$C$9999,$A70)</f>
        <v>0</v>
      </c>
      <c r="K70" s="245">
        <f>SUMIFS(第1批次治理工程!$T$6:$T$9989,第1批次治理工程!$F$6:$F$9989,$C70,第1批次治理工程!$C$6:$C$9989,$A70)+SUMIFS(第2批次治理工程!$T$6:$T$9994,第2批次治理工程!$F$6:$F$9994,$C70,第2批次治理工程!$C$6:$C$9994,$A70)+SUMIFS(第3批次治理工程!$T$6:$T$9999,第3批次治理工程!$F$6:$F$9999,$C70,第3批次治理工程!$C$6:$C$9999,$A70)+SUMIFS(第4批次治理工程!$T$6:$T$9999,第4批次治理工程!$F$6:$F$9999,$C70,第4批次治理工程!$C$6:$C$9999,$A70)</f>
        <v>0</v>
      </c>
      <c r="L70" s="513"/>
      <c r="M70" s="513"/>
      <c r="N70" s="513"/>
      <c r="O70" s="513"/>
      <c r="P70" s="513"/>
      <c r="Q70" s="513"/>
    </row>
    <row r="71" spans="1:17" customFormat="1" ht="33">
      <c r="A71" s="518" t="s">
        <v>2150</v>
      </c>
      <c r="B71" s="519" t="s">
        <v>2088</v>
      </c>
      <c r="C71" s="523" t="s">
        <v>2158</v>
      </c>
      <c r="D71" s="245">
        <v>617610</v>
      </c>
      <c r="E71" s="246">
        <v>41020</v>
      </c>
      <c r="F71" s="245">
        <f t="shared" si="13"/>
        <v>0</v>
      </c>
      <c r="G71" s="246">
        <f>SUMIFS(第1批次治理工程!$K$6:$K$9989,第1批次治理工程!$F$6:$F$9989,$C71,第1批次治理工程!$C$6:$C$9989,$A71)</f>
        <v>0</v>
      </c>
      <c r="H71" s="246">
        <f>SUMIFS(第2批次治理工程!$K$6:$K$9994,第2批次治理工程!$F$6:$F$9994,$C71,第2批次治理工程!$C$6:$C$9994,$A71)</f>
        <v>0</v>
      </c>
      <c r="I71" s="245">
        <f>SUMIFS(第3批次治理工程!$K$6:$K$9999,第3批次治理工程!$F$6:$F$9999,$C71,第3批次治理工程!$C$6:$C$9999,$A71)</f>
        <v>0</v>
      </c>
      <c r="J71" s="245">
        <f>SUMIFS(第4批次治理工程!$K$6:$K$9999,第4批次治理工程!$F$6:$F$9999,$C71,第4批次治理工程!$C$6:$C$9999,$A71)</f>
        <v>0</v>
      </c>
      <c r="K71" s="245">
        <f>SUMIFS(第1批次治理工程!$T$6:$T$9989,第1批次治理工程!$F$6:$F$9989,$C71,第1批次治理工程!$C$6:$C$9989,$A71)+SUMIFS(第2批次治理工程!$T$6:$T$9994,第2批次治理工程!$F$6:$F$9994,$C71,第2批次治理工程!$C$6:$C$9994,$A71)+SUMIFS(第3批次治理工程!$T$6:$T$9999,第3批次治理工程!$F$6:$F$9999,$C71,第3批次治理工程!$C$6:$C$9999,$A71)+SUMIFS(第4批次治理工程!$T$6:$T$9999,第4批次治理工程!$F$6:$F$9999,$C71,第4批次治理工程!$C$6:$C$9999,$A71)</f>
        <v>0</v>
      </c>
      <c r="L71" s="513"/>
      <c r="M71" s="513"/>
      <c r="N71" s="513"/>
      <c r="O71" s="513"/>
      <c r="P71" s="513"/>
      <c r="Q71" s="513"/>
    </row>
    <row r="72" spans="1:17" customFormat="1" ht="33">
      <c r="A72" s="518" t="s">
        <v>2150</v>
      </c>
      <c r="B72" s="519" t="s">
        <v>2088</v>
      </c>
      <c r="C72" s="523" t="s">
        <v>2159</v>
      </c>
      <c r="D72" s="245">
        <v>57590</v>
      </c>
      <c r="E72" s="246">
        <v>0</v>
      </c>
      <c r="F72" s="245">
        <f t="shared" si="13"/>
        <v>0</v>
      </c>
      <c r="G72" s="246">
        <f>SUMIFS(第1批次治理工程!$K$6:$K$9989,第1批次治理工程!$F$6:$F$9989,$C72,第1批次治理工程!$C$6:$C$9989,$A72)</f>
        <v>0</v>
      </c>
      <c r="H72" s="246">
        <f>SUMIFS(第2批次治理工程!$K$6:$K$9994,第2批次治理工程!$F$6:$F$9994,$C72,第2批次治理工程!$C$6:$C$9994,$A72)</f>
        <v>0</v>
      </c>
      <c r="I72" s="245">
        <f>SUMIFS(第3批次治理工程!$K$6:$K$9999,第3批次治理工程!$F$6:$F$9999,$C72,第3批次治理工程!$C$6:$C$9999,$A72)</f>
        <v>0</v>
      </c>
      <c r="J72" s="245">
        <f>SUMIFS(第4批次治理工程!$K$6:$K$9999,第4批次治理工程!$F$6:$F$9999,$C72,第4批次治理工程!$C$6:$C$9999,$A72)</f>
        <v>0</v>
      </c>
      <c r="K72" s="245">
        <f>SUMIFS(第1批次治理工程!$T$6:$T$9989,第1批次治理工程!$F$6:$F$9989,$C72,第1批次治理工程!$C$6:$C$9989,$A72)+SUMIFS(第2批次治理工程!$T$6:$T$9994,第2批次治理工程!$F$6:$F$9994,$C72,第2批次治理工程!$C$6:$C$9994,$A72)+SUMIFS(第3批次治理工程!$T$6:$T$9999,第3批次治理工程!$F$6:$F$9999,$C72,第3批次治理工程!$C$6:$C$9999,$A72)+SUMIFS(第4批次治理工程!$T$6:$T$9999,第4批次治理工程!$F$6:$F$9999,$C72,第4批次治理工程!$C$6:$C$9999,$A72)</f>
        <v>0</v>
      </c>
      <c r="L72" s="513"/>
      <c r="M72" s="513"/>
      <c r="N72" s="513"/>
      <c r="O72" s="513"/>
      <c r="P72" s="513"/>
      <c r="Q72" s="513"/>
    </row>
    <row r="73" spans="1:17" customFormat="1">
      <c r="A73" s="518" t="s">
        <v>2150</v>
      </c>
      <c r="B73" s="519" t="s">
        <v>2088</v>
      </c>
      <c r="C73" s="523" t="s">
        <v>2160</v>
      </c>
      <c r="D73" s="245">
        <v>710</v>
      </c>
      <c r="E73" s="246">
        <v>0</v>
      </c>
      <c r="F73" s="245">
        <f t="shared" si="13"/>
        <v>0</v>
      </c>
      <c r="G73" s="246">
        <f>SUMIFS(第1批次治理工程!$K$6:$K$9989,第1批次治理工程!$F$6:$F$9989,$C73,第1批次治理工程!$C$6:$C$9989,$A73)</f>
        <v>0</v>
      </c>
      <c r="H73" s="246">
        <f>SUMIFS(第2批次治理工程!$K$6:$K$9994,第2批次治理工程!$F$6:$F$9994,$C73,第2批次治理工程!$C$6:$C$9994,$A73)</f>
        <v>0</v>
      </c>
      <c r="I73" s="245">
        <f>SUMIFS(第3批次治理工程!$K$6:$K$9999,第3批次治理工程!$F$6:$F$9999,$C73,第3批次治理工程!$C$6:$C$9999,$A73)</f>
        <v>0</v>
      </c>
      <c r="J73" s="245">
        <f>SUMIFS(第4批次治理工程!$K$6:$K$9999,第4批次治理工程!$F$6:$F$9999,$C73,第4批次治理工程!$C$6:$C$9999,$A73)</f>
        <v>0</v>
      </c>
      <c r="K73" s="245">
        <f>SUMIFS(第1批次治理工程!$T$6:$T$9989,第1批次治理工程!$F$6:$F$9989,$C73,第1批次治理工程!$C$6:$C$9989,$A73)+SUMIFS(第2批次治理工程!$T$6:$T$9994,第2批次治理工程!$F$6:$F$9994,$C73,第2批次治理工程!$C$6:$C$9994,$A73)+SUMIFS(第3批次治理工程!$T$6:$T$9999,第3批次治理工程!$F$6:$F$9999,$C73,第3批次治理工程!$C$6:$C$9999,$A73)+SUMIFS(第4批次治理工程!$T$6:$T$9999,第4批次治理工程!$F$6:$F$9999,$C73,第4批次治理工程!$C$6:$C$9999,$A73)</f>
        <v>0</v>
      </c>
      <c r="L73" s="513"/>
      <c r="M73" s="513"/>
      <c r="N73" s="513"/>
      <c r="O73" s="513"/>
      <c r="P73" s="513"/>
      <c r="Q73" s="513"/>
    </row>
    <row r="74" spans="1:17" customFormat="1" ht="33">
      <c r="A74" s="518" t="s">
        <v>2150</v>
      </c>
      <c r="B74" s="519" t="s">
        <v>2088</v>
      </c>
      <c r="C74" s="523" t="s">
        <v>2161</v>
      </c>
      <c r="D74" s="245">
        <v>2980</v>
      </c>
      <c r="E74" s="246">
        <v>0</v>
      </c>
      <c r="F74" s="245">
        <f t="shared" si="13"/>
        <v>0</v>
      </c>
      <c r="G74" s="246">
        <f>SUMIFS(第1批次治理工程!$K$6:$K$9989,第1批次治理工程!$F$6:$F$9989,$C74,第1批次治理工程!$C$6:$C$9989,$A74)</f>
        <v>0</v>
      </c>
      <c r="H74" s="246">
        <f>SUMIFS(第2批次治理工程!$K$6:$K$9994,第2批次治理工程!$F$6:$F$9994,$C74,第2批次治理工程!$C$6:$C$9994,$A74)</f>
        <v>0</v>
      </c>
      <c r="I74" s="245">
        <f>SUMIFS(第3批次治理工程!$K$6:$K$9999,第3批次治理工程!$F$6:$F$9999,$C74,第3批次治理工程!$C$6:$C$9999,$A74)</f>
        <v>0</v>
      </c>
      <c r="J74" s="245">
        <f>SUMIFS(第4批次治理工程!$K$6:$K$9999,第4批次治理工程!$F$6:$F$9999,$C74,第4批次治理工程!$C$6:$C$9999,$A74)</f>
        <v>0</v>
      </c>
      <c r="K74" s="245">
        <f>SUMIFS(第1批次治理工程!$T$6:$T$9989,第1批次治理工程!$F$6:$F$9989,$C74,第1批次治理工程!$C$6:$C$9989,$A74)+SUMIFS(第2批次治理工程!$T$6:$T$9994,第2批次治理工程!$F$6:$F$9994,$C74,第2批次治理工程!$C$6:$C$9994,$A74)+SUMIFS(第3批次治理工程!$T$6:$T$9999,第3批次治理工程!$F$6:$F$9999,$C74,第3批次治理工程!$C$6:$C$9999,$A74)+SUMIFS(第4批次治理工程!$T$6:$T$9999,第4批次治理工程!$F$6:$F$9999,$C74,第4批次治理工程!$C$6:$C$9999,$A74)</f>
        <v>0</v>
      </c>
      <c r="L74" s="513"/>
      <c r="M74" s="513"/>
      <c r="N74" s="513"/>
      <c r="O74" s="513"/>
      <c r="P74" s="513"/>
      <c r="Q74" s="513"/>
    </row>
    <row r="75" spans="1:17" customFormat="1">
      <c r="A75" s="518" t="s">
        <v>2150</v>
      </c>
      <c r="B75" s="519" t="s">
        <v>2088</v>
      </c>
      <c r="C75" s="523" t="s">
        <v>2162</v>
      </c>
      <c r="D75" s="245">
        <v>0</v>
      </c>
      <c r="E75" s="246">
        <v>0</v>
      </c>
      <c r="F75" s="245">
        <f t="shared" si="13"/>
        <v>0</v>
      </c>
      <c r="G75" s="246">
        <f>SUMIFS(第1批次治理工程!$K$6:$K$9989,第1批次治理工程!$F$6:$F$9989,$C75,第1批次治理工程!$C$6:$C$9989,$A75)</f>
        <v>0</v>
      </c>
      <c r="H75" s="246">
        <f>SUMIFS(第2批次治理工程!$K$6:$K$9994,第2批次治理工程!$F$6:$F$9994,$C75,第2批次治理工程!$C$6:$C$9994,$A75)</f>
        <v>0</v>
      </c>
      <c r="I75" s="245">
        <f>SUMIFS(第3批次治理工程!$K$6:$K$9999,第3批次治理工程!$F$6:$F$9999,$C75,第3批次治理工程!$C$6:$C$9999,$A75)</f>
        <v>0</v>
      </c>
      <c r="J75" s="245">
        <f>SUMIFS(第4批次治理工程!$K$6:$K$9999,第4批次治理工程!$F$6:$F$9999,$C75,第4批次治理工程!$C$6:$C$9999,$A75)</f>
        <v>0</v>
      </c>
      <c r="K75" s="245">
        <f>SUMIFS(第1批次治理工程!$T$6:$T$9989,第1批次治理工程!$F$6:$F$9989,$C75,第1批次治理工程!$C$6:$C$9989,$A75)+SUMIFS(第2批次治理工程!$T$6:$T$9994,第2批次治理工程!$F$6:$F$9994,$C75,第2批次治理工程!$C$6:$C$9994,$A75)+SUMIFS(第3批次治理工程!$T$6:$T$9999,第3批次治理工程!$F$6:$F$9999,$C75,第3批次治理工程!$C$6:$C$9999,$A75)+SUMIFS(第4批次治理工程!$T$6:$T$9999,第4批次治理工程!$F$6:$F$9999,$C75,第4批次治理工程!$C$6:$C$9999,$A75)</f>
        <v>0</v>
      </c>
      <c r="L75" s="513"/>
      <c r="M75" s="513"/>
      <c r="N75" s="513"/>
      <c r="O75" s="513"/>
      <c r="P75" s="513"/>
      <c r="Q75" s="513"/>
    </row>
    <row r="76" spans="1:17" customFormat="1">
      <c r="A76" s="518" t="s">
        <v>2150</v>
      </c>
      <c r="B76" s="519" t="s">
        <v>2088</v>
      </c>
      <c r="C76" s="523" t="s">
        <v>2163</v>
      </c>
      <c r="D76" s="245">
        <v>2650</v>
      </c>
      <c r="E76" s="246">
        <v>0</v>
      </c>
      <c r="F76" s="245">
        <f t="shared" si="13"/>
        <v>0</v>
      </c>
      <c r="G76" s="246">
        <f>SUMIFS(第1批次治理工程!$K$6:$K$9989,第1批次治理工程!$F$6:$F$9989,$C76,第1批次治理工程!$C$6:$C$9989,$A76)</f>
        <v>0</v>
      </c>
      <c r="H76" s="246">
        <f>SUMIFS(第2批次治理工程!$K$6:$K$9994,第2批次治理工程!$F$6:$F$9994,$C76,第2批次治理工程!$C$6:$C$9994,$A76)</f>
        <v>0</v>
      </c>
      <c r="I76" s="245">
        <f>SUMIFS(第3批次治理工程!$K$6:$K$9999,第3批次治理工程!$F$6:$F$9999,$C76,第3批次治理工程!$C$6:$C$9999,$A76)</f>
        <v>0</v>
      </c>
      <c r="J76" s="245">
        <f>SUMIFS(第4批次治理工程!$K$6:$K$9999,第4批次治理工程!$F$6:$F$9999,$C76,第4批次治理工程!$C$6:$C$9999,$A76)</f>
        <v>0</v>
      </c>
      <c r="K76" s="245">
        <f>SUMIFS(第1批次治理工程!$T$6:$T$9989,第1批次治理工程!$F$6:$F$9989,$C76,第1批次治理工程!$C$6:$C$9989,$A76)+SUMIFS(第2批次治理工程!$T$6:$T$9994,第2批次治理工程!$F$6:$F$9994,$C76,第2批次治理工程!$C$6:$C$9994,$A76)+SUMIFS(第3批次治理工程!$T$6:$T$9999,第3批次治理工程!$F$6:$F$9999,$C76,第3批次治理工程!$C$6:$C$9999,$A76)+SUMIFS(第4批次治理工程!$T$6:$T$9999,第4批次治理工程!$F$6:$F$9999,$C76,第4批次治理工程!$C$6:$C$9999,$A76)</f>
        <v>0</v>
      </c>
      <c r="L76" s="513"/>
      <c r="M76" s="513"/>
      <c r="N76" s="513"/>
      <c r="O76" s="513"/>
      <c r="P76" s="513"/>
      <c r="Q76" s="513"/>
    </row>
    <row r="77" spans="1:17" customFormat="1" ht="33">
      <c r="A77" s="518" t="s">
        <v>2150</v>
      </c>
      <c r="B77" s="519" t="s">
        <v>2088</v>
      </c>
      <c r="C77" s="523" t="s">
        <v>2164</v>
      </c>
      <c r="D77" s="245">
        <v>26669</v>
      </c>
      <c r="E77" s="246">
        <v>0</v>
      </c>
      <c r="F77" s="245">
        <f t="shared" si="13"/>
        <v>0</v>
      </c>
      <c r="G77" s="246">
        <f>SUMIFS(第1批次治理工程!$K$6:$K$9989,第1批次治理工程!$F$6:$F$9989,$C77,第1批次治理工程!$C$6:$C$9989,$A77)</f>
        <v>0</v>
      </c>
      <c r="H77" s="246">
        <f>SUMIFS(第2批次治理工程!$K$6:$K$9994,第2批次治理工程!$F$6:$F$9994,$C77,第2批次治理工程!$C$6:$C$9994,$A77)</f>
        <v>0</v>
      </c>
      <c r="I77" s="245">
        <f>SUMIFS(第3批次治理工程!$K$6:$K$9999,第3批次治理工程!$F$6:$F$9999,$C77,第3批次治理工程!$C$6:$C$9999,$A77)</f>
        <v>0</v>
      </c>
      <c r="J77" s="245">
        <f>SUMIFS(第4批次治理工程!$K$6:$K$9999,第4批次治理工程!$F$6:$F$9999,$C77,第4批次治理工程!$C$6:$C$9999,$A77)</f>
        <v>0</v>
      </c>
      <c r="K77" s="245">
        <f>SUMIFS(第1批次治理工程!$T$6:$T$9989,第1批次治理工程!$F$6:$F$9989,$C77,第1批次治理工程!$C$6:$C$9989,$A77)+SUMIFS(第2批次治理工程!$T$6:$T$9994,第2批次治理工程!$F$6:$F$9994,$C77,第2批次治理工程!$C$6:$C$9994,$A77)+SUMIFS(第3批次治理工程!$T$6:$T$9999,第3批次治理工程!$F$6:$F$9999,$C77,第3批次治理工程!$C$6:$C$9999,$A77)+SUMIFS(第4批次治理工程!$T$6:$T$9999,第4批次治理工程!$F$6:$F$9999,$C77,第4批次治理工程!$C$6:$C$9999,$A77)</f>
        <v>0</v>
      </c>
      <c r="L77" s="513"/>
      <c r="M77" s="513"/>
      <c r="N77" s="513"/>
      <c r="O77" s="513"/>
      <c r="P77" s="513"/>
      <c r="Q77" s="513"/>
    </row>
    <row r="78" spans="1:17" customFormat="1">
      <c r="A78" s="518" t="s">
        <v>2150</v>
      </c>
      <c r="B78" s="519" t="s">
        <v>2088</v>
      </c>
      <c r="C78" s="523" t="s">
        <v>2165</v>
      </c>
      <c r="D78" s="245">
        <v>7300</v>
      </c>
      <c r="E78" s="246">
        <v>0</v>
      </c>
      <c r="F78" s="245">
        <f t="shared" si="13"/>
        <v>0</v>
      </c>
      <c r="G78" s="246">
        <f>SUMIFS(第1批次治理工程!$K$6:$K$9989,第1批次治理工程!$F$6:$F$9989,$C78,第1批次治理工程!$C$6:$C$9989,$A78)</f>
        <v>0</v>
      </c>
      <c r="H78" s="246">
        <f>SUMIFS(第2批次治理工程!$K$6:$K$9994,第2批次治理工程!$F$6:$F$9994,$C78,第2批次治理工程!$C$6:$C$9994,$A78)</f>
        <v>0</v>
      </c>
      <c r="I78" s="245">
        <f>SUMIFS(第3批次治理工程!$K$6:$K$9999,第3批次治理工程!$F$6:$F$9999,$C78,第3批次治理工程!$C$6:$C$9999,$A78)</f>
        <v>0</v>
      </c>
      <c r="J78" s="245">
        <f>SUMIFS(第4批次治理工程!$K$6:$K$9999,第4批次治理工程!$F$6:$F$9999,$C78,第4批次治理工程!$C$6:$C$9999,$A78)</f>
        <v>0</v>
      </c>
      <c r="K78" s="245">
        <f>SUMIFS(第1批次治理工程!$T$6:$T$9989,第1批次治理工程!$F$6:$F$9989,$C78,第1批次治理工程!$C$6:$C$9989,$A78)+SUMIFS(第2批次治理工程!$T$6:$T$9994,第2批次治理工程!$F$6:$F$9994,$C78,第2批次治理工程!$C$6:$C$9994,$A78)+SUMIFS(第3批次治理工程!$T$6:$T$9999,第3批次治理工程!$F$6:$F$9999,$C78,第3批次治理工程!$C$6:$C$9999,$A78)+SUMIFS(第4批次治理工程!$T$6:$T$9999,第4批次治理工程!$F$6:$F$9999,$C78,第4批次治理工程!$C$6:$C$9999,$A78)</f>
        <v>0</v>
      </c>
      <c r="L78" s="513"/>
      <c r="M78" s="513"/>
      <c r="N78" s="513"/>
      <c r="O78" s="513"/>
      <c r="P78" s="513"/>
      <c r="Q78" s="513"/>
    </row>
    <row r="79" spans="1:17" customFormat="1">
      <c r="A79" s="518" t="s">
        <v>2150</v>
      </c>
      <c r="B79" s="519" t="s">
        <v>2088</v>
      </c>
      <c r="C79" s="523" t="s">
        <v>2166</v>
      </c>
      <c r="D79" s="245">
        <v>6900</v>
      </c>
      <c r="E79" s="246">
        <v>67030</v>
      </c>
      <c r="F79" s="245">
        <f t="shared" si="13"/>
        <v>0</v>
      </c>
      <c r="G79" s="246">
        <f>SUMIFS(第1批次治理工程!$K$6:$K$9989,第1批次治理工程!$F$6:$F$9989,$C79,第1批次治理工程!$C$6:$C$9989,$A79)</f>
        <v>0</v>
      </c>
      <c r="H79" s="246">
        <f>SUMIFS(第2批次治理工程!$K$6:$K$9994,第2批次治理工程!$F$6:$F$9994,$C79,第2批次治理工程!$C$6:$C$9994,$A79)</f>
        <v>0</v>
      </c>
      <c r="I79" s="245">
        <f>SUMIFS(第3批次治理工程!$K$6:$K$9999,第3批次治理工程!$F$6:$F$9999,$C79,第3批次治理工程!$C$6:$C$9999,$A79)</f>
        <v>0</v>
      </c>
      <c r="J79" s="245">
        <f>SUMIFS(第4批次治理工程!$K$6:$K$9999,第4批次治理工程!$F$6:$F$9999,$C79,第4批次治理工程!$C$6:$C$9999,$A79)</f>
        <v>0</v>
      </c>
      <c r="K79" s="245">
        <f>SUMIFS(第1批次治理工程!$T$6:$T$9989,第1批次治理工程!$F$6:$F$9989,$C79,第1批次治理工程!$C$6:$C$9989,$A79)+SUMIFS(第2批次治理工程!$T$6:$T$9994,第2批次治理工程!$F$6:$F$9994,$C79,第2批次治理工程!$C$6:$C$9994,$A79)+SUMIFS(第3批次治理工程!$T$6:$T$9999,第3批次治理工程!$F$6:$F$9999,$C79,第3批次治理工程!$C$6:$C$9999,$A79)+SUMIFS(第4批次治理工程!$T$6:$T$9999,第4批次治理工程!$F$6:$F$9999,$C79,第4批次治理工程!$C$6:$C$9999,$A79)</f>
        <v>0</v>
      </c>
      <c r="L79" s="513"/>
      <c r="M79" s="513"/>
      <c r="N79" s="513"/>
      <c r="O79" s="513"/>
      <c r="P79" s="513"/>
      <c r="Q79" s="513"/>
    </row>
    <row r="80" spans="1:17" customFormat="1">
      <c r="A80" s="518" t="s">
        <v>2150</v>
      </c>
      <c r="B80" s="519" t="s">
        <v>2088</v>
      </c>
      <c r="C80" s="523" t="s">
        <v>2167</v>
      </c>
      <c r="D80" s="245">
        <v>1090</v>
      </c>
      <c r="E80" s="246">
        <v>1380</v>
      </c>
      <c r="F80" s="245">
        <f t="shared" si="13"/>
        <v>0</v>
      </c>
      <c r="G80" s="246">
        <f>SUMIFS(第1批次治理工程!$K$6:$K$9989,第1批次治理工程!$F$6:$F$9989,$C80,第1批次治理工程!$C$6:$C$9989,$A80)</f>
        <v>0</v>
      </c>
      <c r="H80" s="246">
        <f>SUMIFS(第2批次治理工程!$K$6:$K$9994,第2批次治理工程!$F$6:$F$9994,$C80,第2批次治理工程!$C$6:$C$9994,$A80)</f>
        <v>0</v>
      </c>
      <c r="I80" s="245">
        <f>SUMIFS(第3批次治理工程!$K$6:$K$9999,第3批次治理工程!$F$6:$F$9999,$C80,第3批次治理工程!$C$6:$C$9999,$A80)</f>
        <v>0</v>
      </c>
      <c r="J80" s="245">
        <f>SUMIFS(第4批次治理工程!$K$6:$K$9999,第4批次治理工程!$F$6:$F$9999,$C80,第4批次治理工程!$C$6:$C$9999,$A80)</f>
        <v>0</v>
      </c>
      <c r="K80" s="245">
        <f>SUMIFS(第1批次治理工程!$T$6:$T$9989,第1批次治理工程!$F$6:$F$9989,$C80,第1批次治理工程!$C$6:$C$9989,$A80)+SUMIFS(第2批次治理工程!$T$6:$T$9994,第2批次治理工程!$F$6:$F$9994,$C80,第2批次治理工程!$C$6:$C$9994,$A80)+SUMIFS(第3批次治理工程!$T$6:$T$9999,第3批次治理工程!$F$6:$F$9999,$C80,第3批次治理工程!$C$6:$C$9999,$A80)+SUMIFS(第4批次治理工程!$T$6:$T$9999,第4批次治理工程!$F$6:$F$9999,$C80,第4批次治理工程!$C$6:$C$9999,$A80)</f>
        <v>0</v>
      </c>
      <c r="L80" s="513"/>
      <c r="M80" s="513"/>
      <c r="N80" s="513"/>
      <c r="O80" s="513"/>
      <c r="P80" s="513"/>
      <c r="Q80" s="513"/>
    </row>
    <row r="81" spans="1:17" customFormat="1">
      <c r="A81" s="518" t="s">
        <v>2150</v>
      </c>
      <c r="B81" s="519" t="s">
        <v>2088</v>
      </c>
      <c r="C81" s="523" t="s">
        <v>2168</v>
      </c>
      <c r="D81" s="245">
        <v>2500</v>
      </c>
      <c r="E81" s="246">
        <v>0</v>
      </c>
      <c r="F81" s="245">
        <f t="shared" si="13"/>
        <v>0</v>
      </c>
      <c r="G81" s="246">
        <f>SUMIFS(第1批次治理工程!$K$6:$K$9989,第1批次治理工程!$F$6:$F$9989,$C81,第1批次治理工程!$C$6:$C$9989,$A81)</f>
        <v>0</v>
      </c>
      <c r="H81" s="246">
        <f>SUMIFS(第2批次治理工程!$K$6:$K$9994,第2批次治理工程!$F$6:$F$9994,$C81,第2批次治理工程!$C$6:$C$9994,$A81)</f>
        <v>0</v>
      </c>
      <c r="I81" s="245">
        <f>SUMIFS(第3批次治理工程!$K$6:$K$9999,第3批次治理工程!$F$6:$F$9999,$C81,第3批次治理工程!$C$6:$C$9999,$A81)</f>
        <v>0</v>
      </c>
      <c r="J81" s="245">
        <f>SUMIFS(第4批次治理工程!$K$6:$K$9999,第4批次治理工程!$F$6:$F$9999,$C81,第4批次治理工程!$C$6:$C$9999,$A81)</f>
        <v>0</v>
      </c>
      <c r="K81" s="245">
        <f>SUMIFS(第1批次治理工程!$T$6:$T$9989,第1批次治理工程!$F$6:$F$9989,$C81,第1批次治理工程!$C$6:$C$9989,$A81)+SUMIFS(第2批次治理工程!$T$6:$T$9994,第2批次治理工程!$F$6:$F$9994,$C81,第2批次治理工程!$C$6:$C$9994,$A81)+SUMIFS(第3批次治理工程!$T$6:$T$9999,第3批次治理工程!$F$6:$F$9999,$C81,第3批次治理工程!$C$6:$C$9999,$A81)+SUMIFS(第4批次治理工程!$T$6:$T$9999,第4批次治理工程!$F$6:$F$9999,$C81,第4批次治理工程!$C$6:$C$9999,$A81)</f>
        <v>0</v>
      </c>
      <c r="L81" s="513"/>
      <c r="M81" s="513"/>
      <c r="N81" s="513"/>
      <c r="O81" s="513"/>
      <c r="P81" s="513"/>
      <c r="Q81" s="513"/>
    </row>
    <row r="82" spans="1:17" customFormat="1">
      <c r="A82" s="518" t="s">
        <v>2150</v>
      </c>
      <c r="B82" s="519" t="s">
        <v>2088</v>
      </c>
      <c r="C82" s="523" t="s">
        <v>2169</v>
      </c>
      <c r="D82" s="245">
        <v>700</v>
      </c>
      <c r="E82" s="246">
        <v>0</v>
      </c>
      <c r="F82" s="245">
        <f t="shared" si="13"/>
        <v>0</v>
      </c>
      <c r="G82" s="246">
        <f>SUMIFS(第1批次治理工程!$K$6:$K$9989,第1批次治理工程!$F$6:$F$9989,$C82,第1批次治理工程!$C$6:$C$9989,$A82)</f>
        <v>0</v>
      </c>
      <c r="H82" s="246">
        <f>SUMIFS(第2批次治理工程!$K$6:$K$9994,第2批次治理工程!$F$6:$F$9994,$C82,第2批次治理工程!$C$6:$C$9994,$A82)</f>
        <v>0</v>
      </c>
      <c r="I82" s="245">
        <f>SUMIFS(第3批次治理工程!$K$6:$K$9999,第3批次治理工程!$F$6:$F$9999,$C82,第3批次治理工程!$C$6:$C$9999,$A82)</f>
        <v>0</v>
      </c>
      <c r="J82" s="245">
        <f>SUMIFS(第4批次治理工程!$K$6:$K$9999,第4批次治理工程!$F$6:$F$9999,$C82,第4批次治理工程!$C$6:$C$9999,$A82)</f>
        <v>0</v>
      </c>
      <c r="K82" s="245">
        <f>SUMIFS(第1批次治理工程!$T$6:$T$9989,第1批次治理工程!$F$6:$F$9989,$C82,第1批次治理工程!$C$6:$C$9989,$A82)+SUMIFS(第2批次治理工程!$T$6:$T$9994,第2批次治理工程!$F$6:$F$9994,$C82,第2批次治理工程!$C$6:$C$9994,$A82)+SUMIFS(第3批次治理工程!$T$6:$T$9999,第3批次治理工程!$F$6:$F$9999,$C82,第3批次治理工程!$C$6:$C$9999,$A82)+SUMIFS(第4批次治理工程!$T$6:$T$9999,第4批次治理工程!$F$6:$F$9999,$C82,第4批次治理工程!$C$6:$C$9999,$A82)</f>
        <v>0</v>
      </c>
      <c r="L82" s="513"/>
      <c r="M82" s="513"/>
      <c r="N82" s="513"/>
      <c r="O82" s="513"/>
      <c r="P82" s="513"/>
      <c r="Q82" s="513"/>
    </row>
    <row r="83" spans="1:17" customFormat="1">
      <c r="A83" s="518" t="s">
        <v>2150</v>
      </c>
      <c r="B83" s="519" t="s">
        <v>2088</v>
      </c>
      <c r="C83" s="523" t="s">
        <v>2170</v>
      </c>
      <c r="D83" s="245">
        <v>640</v>
      </c>
      <c r="E83" s="246">
        <v>0</v>
      </c>
      <c r="F83" s="245">
        <f t="shared" si="13"/>
        <v>338350</v>
      </c>
      <c r="G83" s="246">
        <f>SUMIFS(第1批次治理工程!$K$6:$K$9989,第1批次治理工程!$F$6:$F$9989,$C83,第1批次治理工程!$C$6:$C$9989,$A83)</f>
        <v>300550</v>
      </c>
      <c r="H83" s="246">
        <f>SUMIFS(第2批次治理工程!$K$6:$K$9994,第2批次治理工程!$F$6:$F$9994,$C83,第2批次治理工程!$C$6:$C$9994,$A83)</f>
        <v>0</v>
      </c>
      <c r="I83" s="245">
        <f>SUMIFS(第3批次治理工程!$K$6:$K$9999,第3批次治理工程!$F$6:$F$9999,$C83,第3批次治理工程!$C$6:$C$9999,$A83)</f>
        <v>0</v>
      </c>
      <c r="J83" s="245">
        <f>SUMIFS(第4批次治理工程!$K$6:$K$9999,第4批次治理工程!$F$6:$F$9999,$C83,第4批次治理工程!$C$6:$C$9999,$A83)</f>
        <v>0</v>
      </c>
      <c r="K83" s="245">
        <f>SUMIFS(第1批次治理工程!$T$6:$T$9989,第1批次治理工程!$F$6:$F$9989,$C83,第1批次治理工程!$C$6:$C$9989,$A83)+SUMIFS(第2批次治理工程!$T$6:$T$9994,第2批次治理工程!$F$6:$F$9994,$C83,第2批次治理工程!$C$6:$C$9994,$A83)+SUMIFS(第3批次治理工程!$T$6:$T$9999,第3批次治理工程!$F$6:$F$9999,$C83,第3批次治理工程!$C$6:$C$9999,$A83)+SUMIFS(第4批次治理工程!$T$6:$T$9999,第4批次治理工程!$F$6:$F$9999,$C83,第4批次治理工程!$C$6:$C$9999,$A83)</f>
        <v>37800</v>
      </c>
      <c r="L83" s="513"/>
      <c r="M83" s="513"/>
      <c r="N83" s="513"/>
      <c r="O83" s="513"/>
      <c r="P83" s="513"/>
      <c r="Q83" s="513"/>
    </row>
    <row r="84" spans="1:17" customFormat="1">
      <c r="A84" s="518" t="s">
        <v>2150</v>
      </c>
      <c r="B84" s="519" t="s">
        <v>2088</v>
      </c>
      <c r="C84" s="523" t="s">
        <v>2171</v>
      </c>
      <c r="D84" s="245">
        <v>21450</v>
      </c>
      <c r="E84" s="246">
        <v>0</v>
      </c>
      <c r="F84" s="245">
        <f t="shared" si="13"/>
        <v>0</v>
      </c>
      <c r="G84" s="246">
        <f>SUMIFS(第1批次治理工程!$K$6:$K$9989,第1批次治理工程!$F$6:$F$9989,$C84,第1批次治理工程!$C$6:$C$9989,$A84)</f>
        <v>0</v>
      </c>
      <c r="H84" s="246">
        <f>SUMIFS(第2批次治理工程!$K$6:$K$9994,第2批次治理工程!$F$6:$F$9994,$C84,第2批次治理工程!$C$6:$C$9994,$A84)</f>
        <v>0</v>
      </c>
      <c r="I84" s="245">
        <f>SUMIFS(第3批次治理工程!$K$6:$K$9999,第3批次治理工程!$F$6:$F$9999,$C84,第3批次治理工程!$C$6:$C$9999,$A84)</f>
        <v>0</v>
      </c>
      <c r="J84" s="245">
        <f>SUMIFS(第4批次治理工程!$K$6:$K$9999,第4批次治理工程!$F$6:$F$9999,$C84,第4批次治理工程!$C$6:$C$9999,$A84)</f>
        <v>0</v>
      </c>
      <c r="K84" s="245">
        <f>SUMIFS(第1批次治理工程!$T$6:$T$9989,第1批次治理工程!$F$6:$F$9989,$C84,第1批次治理工程!$C$6:$C$9989,$A84)+SUMIFS(第2批次治理工程!$T$6:$T$9994,第2批次治理工程!$F$6:$F$9994,$C84,第2批次治理工程!$C$6:$C$9994,$A84)+SUMIFS(第3批次治理工程!$T$6:$T$9999,第3批次治理工程!$F$6:$F$9999,$C84,第3批次治理工程!$C$6:$C$9999,$A84)+SUMIFS(第4批次治理工程!$T$6:$T$9999,第4批次治理工程!$F$6:$F$9999,$C84,第4批次治理工程!$C$6:$C$9999,$A84)</f>
        <v>0</v>
      </c>
      <c r="L84" s="513"/>
      <c r="M84" s="513"/>
      <c r="N84" s="513"/>
      <c r="O84" s="513"/>
      <c r="P84" s="513"/>
      <c r="Q84" s="513"/>
    </row>
    <row r="85" spans="1:17" customFormat="1">
      <c r="A85" s="518" t="s">
        <v>2150</v>
      </c>
      <c r="B85" s="519" t="s">
        <v>2088</v>
      </c>
      <c r="C85" s="523" t="s">
        <v>2172</v>
      </c>
      <c r="D85" s="245">
        <v>0</v>
      </c>
      <c r="E85" s="246">
        <v>0</v>
      </c>
      <c r="F85" s="245">
        <f t="shared" si="13"/>
        <v>0</v>
      </c>
      <c r="G85" s="246">
        <f>SUMIFS(第1批次治理工程!$K$6:$K$9989,第1批次治理工程!$F$6:$F$9989,$C85,第1批次治理工程!$C$6:$C$9989,$A85)</f>
        <v>0</v>
      </c>
      <c r="H85" s="246">
        <f>SUMIFS(第2批次治理工程!$K$6:$K$9994,第2批次治理工程!$F$6:$F$9994,$C85,第2批次治理工程!$C$6:$C$9994,$A85)</f>
        <v>0</v>
      </c>
      <c r="I85" s="245">
        <f>SUMIFS(第3批次治理工程!$K$6:$K$9999,第3批次治理工程!$F$6:$F$9999,$C85,第3批次治理工程!$C$6:$C$9999,$A85)</f>
        <v>0</v>
      </c>
      <c r="J85" s="245">
        <f>SUMIFS(第4批次治理工程!$K$6:$K$9999,第4批次治理工程!$F$6:$F$9999,$C85,第4批次治理工程!$C$6:$C$9999,$A85)</f>
        <v>0</v>
      </c>
      <c r="K85" s="245">
        <f>SUMIFS(第1批次治理工程!$T$6:$T$9989,第1批次治理工程!$F$6:$F$9989,$C85,第1批次治理工程!$C$6:$C$9989,$A85)+SUMIFS(第2批次治理工程!$T$6:$T$9994,第2批次治理工程!$F$6:$F$9994,$C85,第2批次治理工程!$C$6:$C$9994,$A85)+SUMIFS(第3批次治理工程!$T$6:$T$9999,第3批次治理工程!$F$6:$F$9999,$C85,第3批次治理工程!$C$6:$C$9999,$A85)+SUMIFS(第4批次治理工程!$T$6:$T$9999,第4批次治理工程!$F$6:$F$9999,$C85,第4批次治理工程!$C$6:$C$9999,$A85)</f>
        <v>0</v>
      </c>
      <c r="L85" s="513"/>
      <c r="M85" s="513"/>
      <c r="N85" s="513"/>
      <c r="O85" s="513"/>
      <c r="P85" s="513"/>
      <c r="Q85" s="513"/>
    </row>
    <row r="86" spans="1:17" customFormat="1">
      <c r="A86" s="518" t="s">
        <v>2150</v>
      </c>
      <c r="B86" s="519" t="s">
        <v>2088</v>
      </c>
      <c r="C86" s="523" t="s">
        <v>2173</v>
      </c>
      <c r="D86" s="245">
        <v>0</v>
      </c>
      <c r="E86" s="246">
        <v>0</v>
      </c>
      <c r="F86" s="245">
        <f t="shared" si="13"/>
        <v>0</v>
      </c>
      <c r="G86" s="246">
        <f>SUMIFS(第1批次治理工程!$K$6:$K$9989,第1批次治理工程!$F$6:$F$9989,$C86,第1批次治理工程!$C$6:$C$9989,$A86)</f>
        <v>0</v>
      </c>
      <c r="H86" s="246">
        <f>SUMIFS(第2批次治理工程!$K$6:$K$9994,第2批次治理工程!$F$6:$F$9994,$C86,第2批次治理工程!$C$6:$C$9994,$A86)</f>
        <v>0</v>
      </c>
      <c r="I86" s="245">
        <f>SUMIFS(第3批次治理工程!$K$6:$K$9999,第3批次治理工程!$F$6:$F$9999,$C86,第3批次治理工程!$C$6:$C$9999,$A86)</f>
        <v>0</v>
      </c>
      <c r="J86" s="245">
        <f>SUMIFS(第4批次治理工程!$K$6:$K$9999,第4批次治理工程!$F$6:$F$9999,$C86,第4批次治理工程!$C$6:$C$9999,$A86)</f>
        <v>0</v>
      </c>
      <c r="K86" s="245">
        <f>SUMIFS(第1批次治理工程!$T$6:$T$9989,第1批次治理工程!$F$6:$F$9989,$C86,第1批次治理工程!$C$6:$C$9989,$A86)+SUMIFS(第2批次治理工程!$T$6:$T$9994,第2批次治理工程!$F$6:$F$9994,$C86,第2批次治理工程!$C$6:$C$9994,$A86)+SUMIFS(第3批次治理工程!$T$6:$T$9999,第3批次治理工程!$F$6:$F$9999,$C86,第3批次治理工程!$C$6:$C$9999,$A86)+SUMIFS(第4批次治理工程!$T$6:$T$9999,第4批次治理工程!$F$6:$F$9999,$C86,第4批次治理工程!$C$6:$C$9999,$A86)</f>
        <v>0</v>
      </c>
      <c r="L86" s="513"/>
      <c r="M86" s="513"/>
      <c r="N86" s="513"/>
      <c r="O86" s="513"/>
      <c r="P86" s="513"/>
      <c r="Q86" s="513"/>
    </row>
    <row r="87" spans="1:17" customFormat="1">
      <c r="A87" s="518" t="s">
        <v>2150</v>
      </c>
      <c r="B87" s="519" t="s">
        <v>2088</v>
      </c>
      <c r="C87" s="523" t="s">
        <v>2174</v>
      </c>
      <c r="D87" s="245">
        <v>150</v>
      </c>
      <c r="E87" s="246">
        <v>0</v>
      </c>
      <c r="F87" s="245">
        <f t="shared" si="13"/>
        <v>0</v>
      </c>
      <c r="G87" s="246">
        <f>SUMIFS(第1批次治理工程!$K$6:$K$9989,第1批次治理工程!$F$6:$F$9989,$C87,第1批次治理工程!$C$6:$C$9989,$A87)</f>
        <v>0</v>
      </c>
      <c r="H87" s="246">
        <f>SUMIFS(第2批次治理工程!$K$6:$K$9994,第2批次治理工程!$F$6:$F$9994,$C87,第2批次治理工程!$C$6:$C$9994,$A87)</f>
        <v>0</v>
      </c>
      <c r="I87" s="245">
        <f>SUMIFS(第3批次治理工程!$K$6:$K$9999,第3批次治理工程!$F$6:$F$9999,$C87,第3批次治理工程!$C$6:$C$9999,$A87)</f>
        <v>0</v>
      </c>
      <c r="J87" s="245">
        <f>SUMIFS(第4批次治理工程!$K$6:$K$9999,第4批次治理工程!$F$6:$F$9999,$C87,第4批次治理工程!$C$6:$C$9999,$A87)</f>
        <v>0</v>
      </c>
      <c r="K87" s="245">
        <f>SUMIFS(第1批次治理工程!$T$6:$T$9989,第1批次治理工程!$F$6:$F$9989,$C87,第1批次治理工程!$C$6:$C$9989,$A87)+SUMIFS(第2批次治理工程!$T$6:$T$9994,第2批次治理工程!$F$6:$F$9994,$C87,第2批次治理工程!$C$6:$C$9994,$A87)+SUMIFS(第3批次治理工程!$T$6:$T$9999,第3批次治理工程!$F$6:$F$9999,$C87,第3批次治理工程!$C$6:$C$9999,$A87)+SUMIFS(第4批次治理工程!$T$6:$T$9999,第4批次治理工程!$F$6:$F$9999,$C87,第4批次治理工程!$C$6:$C$9999,$A87)</f>
        <v>0</v>
      </c>
      <c r="L87" s="513"/>
      <c r="M87" s="513"/>
      <c r="N87" s="513"/>
      <c r="O87" s="513"/>
      <c r="P87" s="513"/>
      <c r="Q87" s="513"/>
    </row>
    <row r="88" spans="1:17" customFormat="1">
      <c r="A88" s="522"/>
      <c r="B88" s="1159" t="s">
        <v>2175</v>
      </c>
      <c r="C88" s="1159"/>
      <c r="D88" s="249">
        <f t="shared" ref="D88:Q88" si="14">SUM(D63:D87)</f>
        <v>2092589</v>
      </c>
      <c r="E88" s="249">
        <f t="shared" si="14"/>
        <v>1019944</v>
      </c>
      <c r="F88" s="249">
        <f t="shared" si="14"/>
        <v>397622</v>
      </c>
      <c r="G88" s="249">
        <f t="shared" si="14"/>
        <v>300550</v>
      </c>
      <c r="H88" s="249">
        <f t="shared" si="14"/>
        <v>36720</v>
      </c>
      <c r="I88" s="249">
        <f t="shared" si="14"/>
        <v>0</v>
      </c>
      <c r="J88" s="249">
        <f>SUM(J63:J87)</f>
        <v>0</v>
      </c>
      <c r="K88" s="249">
        <f t="shared" si="14"/>
        <v>60352</v>
      </c>
      <c r="L88" s="249">
        <f t="shared" si="14"/>
        <v>0</v>
      </c>
      <c r="M88" s="249">
        <f t="shared" si="14"/>
        <v>0</v>
      </c>
      <c r="N88" s="249">
        <f t="shared" si="14"/>
        <v>0</v>
      </c>
      <c r="O88" s="249">
        <f t="shared" si="14"/>
        <v>0</v>
      </c>
      <c r="P88" s="249">
        <f t="shared" si="14"/>
        <v>0</v>
      </c>
      <c r="Q88" s="249">
        <f t="shared" si="14"/>
        <v>0</v>
      </c>
    </row>
    <row r="89" spans="1:17" customFormat="1">
      <c r="A89" s="518" t="s">
        <v>2176</v>
      </c>
      <c r="B89" s="519" t="s">
        <v>2085</v>
      </c>
      <c r="C89" s="523" t="s">
        <v>2177</v>
      </c>
      <c r="D89" s="245">
        <v>53500</v>
      </c>
      <c r="E89" s="246">
        <v>39400</v>
      </c>
      <c r="F89" s="245">
        <f t="shared" ref="F89:F111" si="15">SUM(G89:Q89)</f>
        <v>0</v>
      </c>
      <c r="G89" s="246">
        <f>SUMIFS(第1批次治理工程!$K$6:$K$9989,第1批次治理工程!$F$6:$F$9989,$C89,第1批次治理工程!$C$6:$C$9989,$A89)</f>
        <v>0</v>
      </c>
      <c r="H89" s="246">
        <f>SUMIFS(第2批次治理工程!$K$6:$K$9994,第2批次治理工程!$F$6:$F$9994,$C89,第2批次治理工程!$C$6:$C$9994,$A89)</f>
        <v>0</v>
      </c>
      <c r="I89" s="245">
        <f>SUMIFS(第3批次治理工程!$K$6:$K$9999,第3批次治理工程!$F$6:$F$9999,$C89,第3批次治理工程!$C$6:$C$9999,$A89)</f>
        <v>0</v>
      </c>
      <c r="J89" s="245">
        <f>SUMIFS(第4批次治理工程!$K$6:$K$9999,第4批次治理工程!$F$6:$F$9999,$C89,第4批次治理工程!$C$6:$C$9999,$A89)</f>
        <v>0</v>
      </c>
      <c r="K89" s="245">
        <f>SUMIFS(第1批次治理工程!$T$6:$T$9989,第1批次治理工程!$F$6:$F$9989,$C89,第1批次治理工程!$C$6:$C$9989,$A89)+SUMIFS(第2批次治理工程!$T$6:$T$9994,第2批次治理工程!$F$6:$F$9994,$C89,第2批次治理工程!$C$6:$C$9994,$A89)+SUMIFS(第3批次治理工程!$T$6:$T$9999,第3批次治理工程!$F$6:$F$9999,$C89,第3批次治理工程!$C$6:$C$9999,$A89)+SUMIFS(第4批次治理工程!$T$6:$T$9999,第4批次治理工程!$F$6:$F$9999,$C89,第4批次治理工程!$C$6:$C$9999,$A89)</f>
        <v>0</v>
      </c>
      <c r="L89" s="513"/>
      <c r="M89" s="513"/>
      <c r="N89" s="513"/>
      <c r="O89" s="513"/>
      <c r="P89" s="513"/>
      <c r="Q89" s="513"/>
    </row>
    <row r="90" spans="1:17" customFormat="1">
      <c r="A90" s="518" t="s">
        <v>2176</v>
      </c>
      <c r="B90" s="519" t="s">
        <v>2088</v>
      </c>
      <c r="C90" s="523" t="s">
        <v>2178</v>
      </c>
      <c r="D90" s="245">
        <v>201258</v>
      </c>
      <c r="E90" s="246">
        <v>31500</v>
      </c>
      <c r="F90" s="245">
        <f t="shared" si="15"/>
        <v>0</v>
      </c>
      <c r="G90" s="246">
        <f>SUMIFS(第1批次治理工程!$K$6:$K$9989,第1批次治理工程!$F$6:$F$9989,$C90,第1批次治理工程!$C$6:$C$9989,$A90)</f>
        <v>0</v>
      </c>
      <c r="H90" s="246">
        <f>SUMIFS(第2批次治理工程!$K$6:$K$9994,第2批次治理工程!$F$6:$F$9994,$C90,第2批次治理工程!$C$6:$C$9994,$A90)</f>
        <v>0</v>
      </c>
      <c r="I90" s="245">
        <f>SUMIFS(第3批次治理工程!$K$6:$K$9999,第3批次治理工程!$F$6:$F$9999,$C90,第3批次治理工程!$C$6:$C$9999,$A90)</f>
        <v>0</v>
      </c>
      <c r="J90" s="245">
        <f>SUMIFS(第4批次治理工程!$K$6:$K$9999,第4批次治理工程!$F$6:$F$9999,$C90,第4批次治理工程!$C$6:$C$9999,$A90)</f>
        <v>0</v>
      </c>
      <c r="K90" s="245">
        <f>SUMIFS(第1批次治理工程!$T$6:$T$9989,第1批次治理工程!$F$6:$F$9989,$C90,第1批次治理工程!$C$6:$C$9989,$A90)+SUMIFS(第2批次治理工程!$T$6:$T$9994,第2批次治理工程!$F$6:$F$9994,$C90,第2批次治理工程!$C$6:$C$9994,$A90)+SUMIFS(第3批次治理工程!$T$6:$T$9999,第3批次治理工程!$F$6:$F$9999,$C90,第3批次治理工程!$C$6:$C$9999,$A90)+SUMIFS(第4批次治理工程!$T$6:$T$9999,第4批次治理工程!$F$6:$F$9999,$C90,第4批次治理工程!$C$6:$C$9999,$A90)</f>
        <v>0</v>
      </c>
      <c r="L90" s="513"/>
      <c r="M90" s="513"/>
      <c r="N90" s="513"/>
      <c r="O90" s="513"/>
      <c r="P90" s="513"/>
      <c r="Q90" s="513"/>
    </row>
    <row r="91" spans="1:17" customFormat="1">
      <c r="A91" s="518" t="s">
        <v>2176</v>
      </c>
      <c r="B91" s="519" t="s">
        <v>2088</v>
      </c>
      <c r="C91" s="523" t="s">
        <v>2179</v>
      </c>
      <c r="D91" s="245">
        <v>388144</v>
      </c>
      <c r="E91" s="246">
        <v>5251</v>
      </c>
      <c r="F91" s="245">
        <f t="shared" si="15"/>
        <v>0</v>
      </c>
      <c r="G91" s="246">
        <f>SUMIFS(第1批次治理工程!$K$6:$K$9989,第1批次治理工程!$F$6:$F$9989,$C91,第1批次治理工程!$C$6:$C$9989,$A91)</f>
        <v>0</v>
      </c>
      <c r="H91" s="246">
        <f>SUMIFS(第2批次治理工程!$K$6:$K$9994,第2批次治理工程!$F$6:$F$9994,$C91,第2批次治理工程!$C$6:$C$9994,$A91)</f>
        <v>0</v>
      </c>
      <c r="I91" s="245">
        <f>SUMIFS(第3批次治理工程!$K$6:$K$9999,第3批次治理工程!$F$6:$F$9999,$C91,第3批次治理工程!$C$6:$C$9999,$A91)</f>
        <v>0</v>
      </c>
      <c r="J91" s="245">
        <f>SUMIFS(第4批次治理工程!$K$6:$K$9999,第4批次治理工程!$F$6:$F$9999,$C91,第4批次治理工程!$C$6:$C$9999,$A91)</f>
        <v>0</v>
      </c>
      <c r="K91" s="245">
        <f>SUMIFS(第1批次治理工程!$T$6:$T$9989,第1批次治理工程!$F$6:$F$9989,$C91,第1批次治理工程!$C$6:$C$9989,$A91)+SUMIFS(第2批次治理工程!$T$6:$T$9994,第2批次治理工程!$F$6:$F$9994,$C91,第2批次治理工程!$C$6:$C$9994,$A91)+SUMIFS(第3批次治理工程!$T$6:$T$9999,第3批次治理工程!$F$6:$F$9999,$C91,第3批次治理工程!$C$6:$C$9999,$A91)+SUMIFS(第4批次治理工程!$T$6:$T$9999,第4批次治理工程!$F$6:$F$9999,$C91,第4批次治理工程!$C$6:$C$9999,$A91)</f>
        <v>0</v>
      </c>
      <c r="L91" s="513"/>
      <c r="M91" s="513"/>
      <c r="N91" s="513"/>
      <c r="O91" s="513"/>
      <c r="P91" s="513"/>
      <c r="Q91" s="513"/>
    </row>
    <row r="92" spans="1:17" customFormat="1">
      <c r="A92" s="518" t="s">
        <v>2176</v>
      </c>
      <c r="B92" s="519" t="s">
        <v>2088</v>
      </c>
      <c r="C92" s="523" t="s">
        <v>2180</v>
      </c>
      <c r="D92" s="245">
        <v>282641</v>
      </c>
      <c r="E92" s="246">
        <v>5600</v>
      </c>
      <c r="F92" s="245">
        <f t="shared" si="15"/>
        <v>26000</v>
      </c>
      <c r="G92" s="246">
        <f>SUMIFS(第1批次治理工程!$K$6:$K$9989,第1批次治理工程!$F$6:$F$9989,$C92,第1批次治理工程!$C$6:$C$9989,$A92)</f>
        <v>26000</v>
      </c>
      <c r="H92" s="246">
        <f>SUMIFS(第2批次治理工程!$K$6:$K$9994,第2批次治理工程!$F$6:$F$9994,$C92,第2批次治理工程!$C$6:$C$9994,$A92)</f>
        <v>0</v>
      </c>
      <c r="I92" s="245">
        <f>SUMIFS(第3批次治理工程!$K$6:$K$9999,第3批次治理工程!$F$6:$F$9999,$C92,第3批次治理工程!$C$6:$C$9999,$A92)</f>
        <v>0</v>
      </c>
      <c r="J92" s="245">
        <f>SUMIFS(第4批次治理工程!$K$6:$K$9999,第4批次治理工程!$F$6:$F$9999,$C92,第4批次治理工程!$C$6:$C$9999,$A92)</f>
        <v>0</v>
      </c>
      <c r="K92" s="245">
        <f>SUMIFS(第1批次治理工程!$T$6:$T$9989,第1批次治理工程!$F$6:$F$9989,$C92,第1批次治理工程!$C$6:$C$9989,$A92)+SUMIFS(第2批次治理工程!$T$6:$T$9994,第2批次治理工程!$F$6:$F$9994,$C92,第2批次治理工程!$C$6:$C$9994,$A92)+SUMIFS(第3批次治理工程!$T$6:$T$9999,第3批次治理工程!$F$6:$F$9999,$C92,第3批次治理工程!$C$6:$C$9999,$A92)+SUMIFS(第4批次治理工程!$T$6:$T$9999,第4批次治理工程!$F$6:$F$9999,$C92,第4批次治理工程!$C$6:$C$9999,$A92)</f>
        <v>0</v>
      </c>
      <c r="L92" s="513"/>
      <c r="M92" s="513"/>
      <c r="N92" s="513"/>
      <c r="O92" s="513"/>
      <c r="P92" s="513"/>
      <c r="Q92" s="513"/>
    </row>
    <row r="93" spans="1:17" customFormat="1" ht="33">
      <c r="A93" s="518" t="s">
        <v>2176</v>
      </c>
      <c r="B93" s="519" t="s">
        <v>2088</v>
      </c>
      <c r="C93" s="523" t="s">
        <v>2181</v>
      </c>
      <c r="D93" s="245">
        <v>698172</v>
      </c>
      <c r="E93" s="246">
        <v>109870</v>
      </c>
      <c r="F93" s="245">
        <f t="shared" si="15"/>
        <v>165900</v>
      </c>
      <c r="G93" s="246">
        <f>SUMIFS(第1批次治理工程!$K$6:$K$9989,第1批次治理工程!$F$6:$F$9989,$C93,第1批次治理工程!$C$6:$C$9989,$A93)</f>
        <v>165900</v>
      </c>
      <c r="H93" s="246">
        <f>SUMIFS(第2批次治理工程!$K$6:$K$9994,第2批次治理工程!$F$6:$F$9994,$C93,第2批次治理工程!$C$6:$C$9994,$A93)</f>
        <v>0</v>
      </c>
      <c r="I93" s="245">
        <f>SUMIFS(第3批次治理工程!$K$6:$K$9999,第3批次治理工程!$F$6:$F$9999,$C93,第3批次治理工程!$C$6:$C$9999,$A93)</f>
        <v>0</v>
      </c>
      <c r="J93" s="245">
        <f>SUMIFS(第4批次治理工程!$K$6:$K$9999,第4批次治理工程!$F$6:$F$9999,$C93,第4批次治理工程!$C$6:$C$9999,$A93)</f>
        <v>0</v>
      </c>
      <c r="K93" s="245">
        <f>SUMIFS(第1批次治理工程!$T$6:$T$9989,第1批次治理工程!$F$6:$F$9989,$C93,第1批次治理工程!$C$6:$C$9989,$A93)+SUMIFS(第2批次治理工程!$T$6:$T$9994,第2批次治理工程!$F$6:$F$9994,$C93,第2批次治理工程!$C$6:$C$9994,$A93)+SUMIFS(第3批次治理工程!$T$6:$T$9999,第3批次治理工程!$F$6:$F$9999,$C93,第3批次治理工程!$C$6:$C$9999,$A93)+SUMIFS(第4批次治理工程!$T$6:$T$9999,第4批次治理工程!$F$6:$F$9999,$C93,第4批次治理工程!$C$6:$C$9999,$A93)</f>
        <v>0</v>
      </c>
      <c r="L93" s="513"/>
      <c r="M93" s="513"/>
      <c r="N93" s="513"/>
      <c r="O93" s="513"/>
      <c r="P93" s="513"/>
      <c r="Q93" s="513"/>
    </row>
    <row r="94" spans="1:17" customFormat="1">
      <c r="A94" s="518" t="s">
        <v>2176</v>
      </c>
      <c r="B94" s="519" t="s">
        <v>2088</v>
      </c>
      <c r="C94" s="523" t="s">
        <v>2182</v>
      </c>
      <c r="D94" s="245">
        <v>72395</v>
      </c>
      <c r="E94" s="246">
        <v>21000</v>
      </c>
      <c r="F94" s="245">
        <f t="shared" si="15"/>
        <v>0</v>
      </c>
      <c r="G94" s="246">
        <f>SUMIFS(第1批次治理工程!$K$6:$K$9989,第1批次治理工程!$F$6:$F$9989,$C94,第1批次治理工程!$C$6:$C$9989,$A94)</f>
        <v>0</v>
      </c>
      <c r="H94" s="246">
        <f>SUMIFS(第2批次治理工程!$K$6:$K$9994,第2批次治理工程!$F$6:$F$9994,$C94,第2批次治理工程!$C$6:$C$9994,$A94)</f>
        <v>0</v>
      </c>
      <c r="I94" s="245">
        <f>SUMIFS(第3批次治理工程!$K$6:$K$9999,第3批次治理工程!$F$6:$F$9999,$C94,第3批次治理工程!$C$6:$C$9999,$A94)</f>
        <v>0</v>
      </c>
      <c r="J94" s="245">
        <f>SUMIFS(第4批次治理工程!$K$6:$K$9999,第4批次治理工程!$F$6:$F$9999,$C94,第4批次治理工程!$C$6:$C$9999,$A94)</f>
        <v>0</v>
      </c>
      <c r="K94" s="245">
        <f>SUMIFS(第1批次治理工程!$T$6:$T$9989,第1批次治理工程!$F$6:$F$9989,$C94,第1批次治理工程!$C$6:$C$9989,$A94)+SUMIFS(第2批次治理工程!$T$6:$T$9994,第2批次治理工程!$F$6:$F$9994,$C94,第2批次治理工程!$C$6:$C$9994,$A94)+SUMIFS(第3批次治理工程!$T$6:$T$9999,第3批次治理工程!$F$6:$F$9999,$C94,第3批次治理工程!$C$6:$C$9999,$A94)+SUMIFS(第4批次治理工程!$T$6:$T$9999,第4批次治理工程!$F$6:$F$9999,$C94,第4批次治理工程!$C$6:$C$9999,$A94)</f>
        <v>0</v>
      </c>
      <c r="L94" s="513"/>
      <c r="M94" s="513"/>
      <c r="N94" s="513"/>
      <c r="O94" s="513"/>
      <c r="P94" s="513"/>
      <c r="Q94" s="513"/>
    </row>
    <row r="95" spans="1:17" customFormat="1">
      <c r="A95" s="518" t="s">
        <v>2176</v>
      </c>
      <c r="B95" s="519" t="s">
        <v>2088</v>
      </c>
      <c r="C95" s="523" t="s">
        <v>2183</v>
      </c>
      <c r="D95" s="245">
        <v>0</v>
      </c>
      <c r="E95" s="246">
        <v>0</v>
      </c>
      <c r="F95" s="245">
        <f t="shared" si="15"/>
        <v>0</v>
      </c>
      <c r="G95" s="246">
        <f>SUMIFS(第1批次治理工程!$K$6:$K$9989,第1批次治理工程!$F$6:$F$9989,$C95,第1批次治理工程!$C$6:$C$9989,$A95)</f>
        <v>0</v>
      </c>
      <c r="H95" s="246">
        <f>SUMIFS(第2批次治理工程!$K$6:$K$9994,第2批次治理工程!$F$6:$F$9994,$C95,第2批次治理工程!$C$6:$C$9994,$A95)</f>
        <v>0</v>
      </c>
      <c r="I95" s="245">
        <f>SUMIFS(第3批次治理工程!$K$6:$K$9999,第3批次治理工程!$F$6:$F$9999,$C95,第3批次治理工程!$C$6:$C$9999,$A95)</f>
        <v>0</v>
      </c>
      <c r="J95" s="245">
        <f>SUMIFS(第4批次治理工程!$K$6:$K$9999,第4批次治理工程!$F$6:$F$9999,$C95,第4批次治理工程!$C$6:$C$9999,$A95)</f>
        <v>0</v>
      </c>
      <c r="K95" s="245">
        <f>SUMIFS(第1批次治理工程!$T$6:$T$9989,第1批次治理工程!$F$6:$F$9989,$C95,第1批次治理工程!$C$6:$C$9989,$A95)+SUMIFS(第2批次治理工程!$T$6:$T$9994,第2批次治理工程!$F$6:$F$9994,$C95,第2批次治理工程!$C$6:$C$9994,$A95)+SUMIFS(第3批次治理工程!$T$6:$T$9999,第3批次治理工程!$F$6:$F$9999,$C95,第3批次治理工程!$C$6:$C$9999,$A95)+SUMIFS(第4批次治理工程!$T$6:$T$9999,第4批次治理工程!$F$6:$F$9999,$C95,第4批次治理工程!$C$6:$C$9999,$A95)</f>
        <v>0</v>
      </c>
      <c r="L95" s="513"/>
      <c r="M95" s="513"/>
      <c r="N95" s="513"/>
      <c r="O95" s="513"/>
      <c r="P95" s="513"/>
      <c r="Q95" s="513"/>
    </row>
    <row r="96" spans="1:17" customFormat="1">
      <c r="A96" s="518" t="s">
        <v>2176</v>
      </c>
      <c r="B96" s="519" t="s">
        <v>2088</v>
      </c>
      <c r="C96" s="523" t="s">
        <v>2184</v>
      </c>
      <c r="D96" s="245">
        <v>107066</v>
      </c>
      <c r="E96" s="246">
        <v>42812</v>
      </c>
      <c r="F96" s="245">
        <f t="shared" si="15"/>
        <v>0</v>
      </c>
      <c r="G96" s="246">
        <f>SUMIFS(第1批次治理工程!$K$6:$K$9989,第1批次治理工程!$F$6:$F$9989,$C96,第1批次治理工程!$C$6:$C$9989,$A96)</f>
        <v>0</v>
      </c>
      <c r="H96" s="246">
        <f>SUMIFS(第2批次治理工程!$K$6:$K$9994,第2批次治理工程!$F$6:$F$9994,$C96,第2批次治理工程!$C$6:$C$9994,$A96)</f>
        <v>0</v>
      </c>
      <c r="I96" s="245">
        <f>SUMIFS(第3批次治理工程!$K$6:$K$9999,第3批次治理工程!$F$6:$F$9999,$C96,第3批次治理工程!$C$6:$C$9999,$A96)</f>
        <v>0</v>
      </c>
      <c r="J96" s="245">
        <f>SUMIFS(第4批次治理工程!$K$6:$K$9999,第4批次治理工程!$F$6:$F$9999,$C96,第4批次治理工程!$C$6:$C$9999,$A96)</f>
        <v>0</v>
      </c>
      <c r="K96" s="245">
        <f>SUMIFS(第1批次治理工程!$T$6:$T$9989,第1批次治理工程!$F$6:$F$9989,$C96,第1批次治理工程!$C$6:$C$9989,$A96)+SUMIFS(第2批次治理工程!$T$6:$T$9994,第2批次治理工程!$F$6:$F$9994,$C96,第2批次治理工程!$C$6:$C$9994,$A96)+SUMIFS(第3批次治理工程!$T$6:$T$9999,第3批次治理工程!$F$6:$F$9999,$C96,第3批次治理工程!$C$6:$C$9999,$A96)+SUMIFS(第4批次治理工程!$T$6:$T$9999,第4批次治理工程!$F$6:$F$9999,$C96,第4批次治理工程!$C$6:$C$9999,$A96)</f>
        <v>0</v>
      </c>
      <c r="L96" s="513"/>
      <c r="M96" s="513"/>
      <c r="N96" s="513"/>
      <c r="O96" s="513"/>
      <c r="P96" s="513"/>
      <c r="Q96" s="513"/>
    </row>
    <row r="97" spans="1:17" customFormat="1" ht="49.5">
      <c r="A97" s="518" t="s">
        <v>2176</v>
      </c>
      <c r="B97" s="519" t="s">
        <v>2088</v>
      </c>
      <c r="C97" s="523" t="s">
        <v>2185</v>
      </c>
      <c r="D97" s="245">
        <v>4500</v>
      </c>
      <c r="E97" s="246">
        <v>0</v>
      </c>
      <c r="F97" s="245">
        <f t="shared" si="15"/>
        <v>0</v>
      </c>
      <c r="G97" s="246">
        <f>SUMIFS(第1批次治理工程!$K$6:$K$9989,第1批次治理工程!$F$6:$F$9989,$C97,第1批次治理工程!$C$6:$C$9989,$A97)</f>
        <v>0</v>
      </c>
      <c r="H97" s="246">
        <f>SUMIFS(第2批次治理工程!$K$6:$K$9994,第2批次治理工程!$F$6:$F$9994,$C97,第2批次治理工程!$C$6:$C$9994,$A97)</f>
        <v>0</v>
      </c>
      <c r="I97" s="245">
        <f>SUMIFS(第3批次治理工程!$K$6:$K$9999,第3批次治理工程!$F$6:$F$9999,$C97,第3批次治理工程!$C$6:$C$9999,$A97)</f>
        <v>0</v>
      </c>
      <c r="J97" s="245">
        <f>SUMIFS(第4批次治理工程!$K$6:$K$9999,第4批次治理工程!$F$6:$F$9999,$C97,第4批次治理工程!$C$6:$C$9999,$A97)</f>
        <v>0</v>
      </c>
      <c r="K97" s="245">
        <f>SUMIFS(第1批次治理工程!$T$6:$T$9989,第1批次治理工程!$F$6:$F$9989,$C97,第1批次治理工程!$C$6:$C$9989,$A97)+SUMIFS(第2批次治理工程!$T$6:$T$9994,第2批次治理工程!$F$6:$F$9994,$C97,第2批次治理工程!$C$6:$C$9994,$A97)+SUMIFS(第3批次治理工程!$T$6:$T$9999,第3批次治理工程!$F$6:$F$9999,$C97,第3批次治理工程!$C$6:$C$9999,$A97)+SUMIFS(第4批次治理工程!$T$6:$T$9999,第4批次治理工程!$F$6:$F$9999,$C97,第4批次治理工程!$C$6:$C$9999,$A97)</f>
        <v>0</v>
      </c>
      <c r="L97" s="513"/>
      <c r="M97" s="513"/>
      <c r="N97" s="513"/>
      <c r="O97" s="513"/>
      <c r="P97" s="513"/>
      <c r="Q97" s="513"/>
    </row>
    <row r="98" spans="1:17" customFormat="1">
      <c r="A98" s="518" t="s">
        <v>2176</v>
      </c>
      <c r="B98" s="519" t="s">
        <v>2088</v>
      </c>
      <c r="C98" s="523" t="s">
        <v>2186</v>
      </c>
      <c r="D98" s="245">
        <v>149400</v>
      </c>
      <c r="E98" s="246">
        <v>3998320</v>
      </c>
      <c r="F98" s="245">
        <f t="shared" si="15"/>
        <v>54000</v>
      </c>
      <c r="G98" s="246">
        <f>SUMIFS(第1批次治理工程!$K$6:$K$9989,第1批次治理工程!$F$6:$F$9989,$C98,第1批次治理工程!$C$6:$C$9989,$A98)</f>
        <v>0</v>
      </c>
      <c r="H98" s="246">
        <f>SUMIFS(第2批次治理工程!$K$6:$K$9994,第2批次治理工程!$F$6:$F$9994,$C98,第2批次治理工程!$C$6:$C$9994,$A98)</f>
        <v>54000</v>
      </c>
      <c r="I98" s="245">
        <f>SUMIFS(第3批次治理工程!$K$6:$K$9999,第3批次治理工程!$F$6:$F$9999,$C98,第3批次治理工程!$C$6:$C$9999,$A98)</f>
        <v>0</v>
      </c>
      <c r="J98" s="245">
        <f>SUMIFS(第4批次治理工程!$K$6:$K$9999,第4批次治理工程!$F$6:$F$9999,$C98,第4批次治理工程!$C$6:$C$9999,$A98)</f>
        <v>0</v>
      </c>
      <c r="K98" s="245">
        <f>SUMIFS(第1批次治理工程!$T$6:$T$9989,第1批次治理工程!$F$6:$F$9989,$C98,第1批次治理工程!$C$6:$C$9989,$A98)+SUMIFS(第2批次治理工程!$T$6:$T$9994,第2批次治理工程!$F$6:$F$9994,$C98,第2批次治理工程!$C$6:$C$9994,$A98)+SUMIFS(第3批次治理工程!$T$6:$T$9999,第3批次治理工程!$F$6:$F$9999,$C98,第3批次治理工程!$C$6:$C$9999,$A98)+SUMIFS(第4批次治理工程!$T$6:$T$9999,第4批次治理工程!$F$6:$F$9999,$C98,第4批次治理工程!$C$6:$C$9999,$A98)</f>
        <v>0</v>
      </c>
      <c r="L98" s="513"/>
      <c r="M98" s="513"/>
      <c r="N98" s="513"/>
      <c r="O98" s="513"/>
      <c r="P98" s="513"/>
      <c r="Q98" s="513"/>
    </row>
    <row r="99" spans="1:17" customFormat="1">
      <c r="A99" s="518" t="s">
        <v>2176</v>
      </c>
      <c r="B99" s="519" t="s">
        <v>2088</v>
      </c>
      <c r="C99" s="523" t="s">
        <v>2187</v>
      </c>
      <c r="D99" s="245">
        <v>85880</v>
      </c>
      <c r="E99" s="246">
        <v>154334</v>
      </c>
      <c r="F99" s="245">
        <f t="shared" si="15"/>
        <v>0</v>
      </c>
      <c r="G99" s="246">
        <f>SUMIFS(第1批次治理工程!$K$6:$K$9989,第1批次治理工程!$F$6:$F$9989,$C99,第1批次治理工程!$C$6:$C$9989,$A99)</f>
        <v>0</v>
      </c>
      <c r="H99" s="246">
        <f>SUMIFS(第2批次治理工程!$K$6:$K$9994,第2批次治理工程!$F$6:$F$9994,$C99,第2批次治理工程!$C$6:$C$9994,$A99)</f>
        <v>0</v>
      </c>
      <c r="I99" s="245">
        <f>SUMIFS(第3批次治理工程!$K$6:$K$9999,第3批次治理工程!$F$6:$F$9999,$C99,第3批次治理工程!$C$6:$C$9999,$A99)</f>
        <v>0</v>
      </c>
      <c r="J99" s="245">
        <f>SUMIFS(第4批次治理工程!$K$6:$K$9999,第4批次治理工程!$F$6:$F$9999,$C99,第4批次治理工程!$C$6:$C$9999,$A99)</f>
        <v>0</v>
      </c>
      <c r="K99" s="245">
        <f>SUMIFS(第1批次治理工程!$T$6:$T$9989,第1批次治理工程!$F$6:$F$9989,$C99,第1批次治理工程!$C$6:$C$9989,$A99)+SUMIFS(第2批次治理工程!$T$6:$T$9994,第2批次治理工程!$F$6:$F$9994,$C99,第2批次治理工程!$C$6:$C$9994,$A99)+SUMIFS(第3批次治理工程!$T$6:$T$9999,第3批次治理工程!$F$6:$F$9999,$C99,第3批次治理工程!$C$6:$C$9999,$A99)+SUMIFS(第4批次治理工程!$T$6:$T$9999,第4批次治理工程!$F$6:$F$9999,$C99,第4批次治理工程!$C$6:$C$9999,$A99)</f>
        <v>0</v>
      </c>
      <c r="L99" s="513"/>
      <c r="M99" s="513"/>
      <c r="N99" s="513"/>
      <c r="O99" s="513"/>
      <c r="P99" s="513"/>
      <c r="Q99" s="513"/>
    </row>
    <row r="100" spans="1:17" customFormat="1" ht="33">
      <c r="A100" s="518" t="s">
        <v>2176</v>
      </c>
      <c r="B100" s="519" t="s">
        <v>2088</v>
      </c>
      <c r="C100" s="523" t="s">
        <v>2188</v>
      </c>
      <c r="D100" s="245">
        <v>0</v>
      </c>
      <c r="E100" s="246">
        <v>0</v>
      </c>
      <c r="F100" s="245">
        <f t="shared" si="15"/>
        <v>0</v>
      </c>
      <c r="G100" s="246">
        <f>SUMIFS(第1批次治理工程!$K$6:$K$9989,第1批次治理工程!$F$6:$F$9989,$C100,第1批次治理工程!$C$6:$C$9989,$A100)</f>
        <v>0</v>
      </c>
      <c r="H100" s="246">
        <f>SUMIFS(第2批次治理工程!$K$6:$K$9994,第2批次治理工程!$F$6:$F$9994,$C100,第2批次治理工程!$C$6:$C$9994,$A100)</f>
        <v>0</v>
      </c>
      <c r="I100" s="245">
        <f>SUMIFS(第3批次治理工程!$K$6:$K$9999,第3批次治理工程!$F$6:$F$9999,$C100,第3批次治理工程!$C$6:$C$9999,$A100)</f>
        <v>0</v>
      </c>
      <c r="J100" s="245">
        <f>SUMIFS(第4批次治理工程!$K$6:$K$9999,第4批次治理工程!$F$6:$F$9999,$C100,第4批次治理工程!$C$6:$C$9999,$A100)</f>
        <v>0</v>
      </c>
      <c r="K100" s="245">
        <f>SUMIFS(第1批次治理工程!$T$6:$T$9989,第1批次治理工程!$F$6:$F$9989,$C100,第1批次治理工程!$C$6:$C$9989,$A100)+SUMIFS(第2批次治理工程!$T$6:$T$9994,第2批次治理工程!$F$6:$F$9994,$C100,第2批次治理工程!$C$6:$C$9994,$A100)+SUMIFS(第3批次治理工程!$T$6:$T$9999,第3批次治理工程!$F$6:$F$9999,$C100,第3批次治理工程!$C$6:$C$9999,$A100)+SUMIFS(第4批次治理工程!$T$6:$T$9999,第4批次治理工程!$F$6:$F$9999,$C100,第4批次治理工程!$C$6:$C$9999,$A100)</f>
        <v>0</v>
      </c>
      <c r="L100" s="513"/>
      <c r="M100" s="513"/>
      <c r="N100" s="513"/>
      <c r="O100" s="513"/>
      <c r="P100" s="513"/>
      <c r="Q100" s="513"/>
    </row>
    <row r="101" spans="1:17" customFormat="1">
      <c r="A101" s="518" t="s">
        <v>2176</v>
      </c>
      <c r="B101" s="519" t="s">
        <v>2088</v>
      </c>
      <c r="C101" s="524" t="s">
        <v>2189</v>
      </c>
      <c r="D101" s="245">
        <v>3450</v>
      </c>
      <c r="E101" s="246">
        <v>0</v>
      </c>
      <c r="F101" s="245">
        <f t="shared" si="15"/>
        <v>0</v>
      </c>
      <c r="G101" s="246">
        <f>SUMIFS(第1批次治理工程!$K$6:$K$9989,第1批次治理工程!$F$6:$F$9989,$C101,第1批次治理工程!$C$6:$C$9989,$A101)</f>
        <v>0</v>
      </c>
      <c r="H101" s="246">
        <f>SUMIFS(第2批次治理工程!$K$6:$K$9994,第2批次治理工程!$F$6:$F$9994,$C101,第2批次治理工程!$C$6:$C$9994,$A101)</f>
        <v>0</v>
      </c>
      <c r="I101" s="245">
        <f>SUMIFS(第3批次治理工程!$K$6:$K$9999,第3批次治理工程!$F$6:$F$9999,$C101,第3批次治理工程!$C$6:$C$9999,$A101)</f>
        <v>0</v>
      </c>
      <c r="J101" s="245">
        <f>SUMIFS(第4批次治理工程!$K$6:$K$9999,第4批次治理工程!$F$6:$F$9999,$C101,第4批次治理工程!$C$6:$C$9999,$A101)</f>
        <v>0</v>
      </c>
      <c r="K101" s="245">
        <f>SUMIFS(第1批次治理工程!$T$6:$T$9989,第1批次治理工程!$F$6:$F$9989,$C101,第1批次治理工程!$C$6:$C$9989,$A101)+SUMIFS(第2批次治理工程!$T$6:$T$9994,第2批次治理工程!$F$6:$F$9994,$C101,第2批次治理工程!$C$6:$C$9994,$A101)+SUMIFS(第3批次治理工程!$T$6:$T$9999,第3批次治理工程!$F$6:$F$9999,$C101,第3批次治理工程!$C$6:$C$9999,$A101)+SUMIFS(第4批次治理工程!$T$6:$T$9999,第4批次治理工程!$F$6:$F$9999,$C101,第4批次治理工程!$C$6:$C$9999,$A101)</f>
        <v>0</v>
      </c>
      <c r="L101" s="513"/>
      <c r="M101" s="513"/>
      <c r="N101" s="513"/>
      <c r="O101" s="513"/>
      <c r="P101" s="513"/>
      <c r="Q101" s="513"/>
    </row>
    <row r="102" spans="1:17" customFormat="1">
      <c r="A102" s="518" t="s">
        <v>2176</v>
      </c>
      <c r="B102" s="519" t="s">
        <v>2088</v>
      </c>
      <c r="C102" s="523" t="s">
        <v>2190</v>
      </c>
      <c r="D102" s="245">
        <v>0</v>
      </c>
      <c r="E102" s="246">
        <v>0</v>
      </c>
      <c r="F102" s="245">
        <f t="shared" si="15"/>
        <v>0</v>
      </c>
      <c r="G102" s="246">
        <f>SUMIFS(第1批次治理工程!$K$6:$K$9989,第1批次治理工程!$F$6:$F$9989,$C102,第1批次治理工程!$C$6:$C$9989,$A102)</f>
        <v>0</v>
      </c>
      <c r="H102" s="246">
        <f>SUMIFS(第2批次治理工程!$K$6:$K$9994,第2批次治理工程!$F$6:$F$9994,$C102,第2批次治理工程!$C$6:$C$9994,$A102)</f>
        <v>0</v>
      </c>
      <c r="I102" s="245">
        <f>SUMIFS(第3批次治理工程!$K$6:$K$9999,第3批次治理工程!$F$6:$F$9999,$C102,第3批次治理工程!$C$6:$C$9999,$A102)</f>
        <v>0</v>
      </c>
      <c r="J102" s="245">
        <f>SUMIFS(第4批次治理工程!$K$6:$K$9999,第4批次治理工程!$F$6:$F$9999,$C102,第4批次治理工程!$C$6:$C$9999,$A102)</f>
        <v>0</v>
      </c>
      <c r="K102" s="245">
        <f>SUMIFS(第1批次治理工程!$T$6:$T$9989,第1批次治理工程!$F$6:$F$9989,$C102,第1批次治理工程!$C$6:$C$9989,$A102)+SUMIFS(第2批次治理工程!$T$6:$T$9994,第2批次治理工程!$F$6:$F$9994,$C102,第2批次治理工程!$C$6:$C$9994,$A102)+SUMIFS(第3批次治理工程!$T$6:$T$9999,第3批次治理工程!$F$6:$F$9999,$C102,第3批次治理工程!$C$6:$C$9999,$A102)+SUMIFS(第4批次治理工程!$T$6:$T$9999,第4批次治理工程!$F$6:$F$9999,$C102,第4批次治理工程!$C$6:$C$9999,$A102)</f>
        <v>0</v>
      </c>
      <c r="L102" s="513"/>
      <c r="M102" s="513"/>
      <c r="N102" s="513"/>
      <c r="O102" s="513"/>
      <c r="P102" s="513"/>
      <c r="Q102" s="513"/>
    </row>
    <row r="103" spans="1:17" customFormat="1">
      <c r="A103" s="518" t="s">
        <v>2176</v>
      </c>
      <c r="B103" s="519" t="s">
        <v>2088</v>
      </c>
      <c r="C103" s="523" t="s">
        <v>2191</v>
      </c>
      <c r="D103" s="245">
        <v>21200</v>
      </c>
      <c r="E103" s="246">
        <v>0</v>
      </c>
      <c r="F103" s="245">
        <f t="shared" si="15"/>
        <v>0</v>
      </c>
      <c r="G103" s="246">
        <f>SUMIFS(第1批次治理工程!$K$6:$K$9989,第1批次治理工程!$F$6:$F$9989,$C103,第1批次治理工程!$C$6:$C$9989,$A103)</f>
        <v>0</v>
      </c>
      <c r="H103" s="246">
        <f>SUMIFS(第2批次治理工程!$K$6:$K$9994,第2批次治理工程!$F$6:$F$9994,$C103,第2批次治理工程!$C$6:$C$9994,$A103)</f>
        <v>0</v>
      </c>
      <c r="I103" s="245">
        <f>SUMIFS(第3批次治理工程!$K$6:$K$9999,第3批次治理工程!$F$6:$F$9999,$C103,第3批次治理工程!$C$6:$C$9999,$A103)</f>
        <v>0</v>
      </c>
      <c r="J103" s="245">
        <f>SUMIFS(第4批次治理工程!$K$6:$K$9999,第4批次治理工程!$F$6:$F$9999,$C103,第4批次治理工程!$C$6:$C$9999,$A103)</f>
        <v>0</v>
      </c>
      <c r="K103" s="245">
        <f>SUMIFS(第1批次治理工程!$T$6:$T$9989,第1批次治理工程!$F$6:$F$9989,$C103,第1批次治理工程!$C$6:$C$9989,$A103)+SUMIFS(第2批次治理工程!$T$6:$T$9994,第2批次治理工程!$F$6:$F$9994,$C103,第2批次治理工程!$C$6:$C$9994,$A103)+SUMIFS(第3批次治理工程!$T$6:$T$9999,第3批次治理工程!$F$6:$F$9999,$C103,第3批次治理工程!$C$6:$C$9999,$A103)+SUMIFS(第4批次治理工程!$T$6:$T$9999,第4批次治理工程!$F$6:$F$9999,$C103,第4批次治理工程!$C$6:$C$9999,$A103)</f>
        <v>0</v>
      </c>
      <c r="L103" s="513"/>
      <c r="M103" s="513"/>
      <c r="N103" s="513"/>
      <c r="O103" s="513"/>
      <c r="P103" s="513"/>
      <c r="Q103" s="513"/>
    </row>
    <row r="104" spans="1:17" customFormat="1">
      <c r="A104" s="518" t="s">
        <v>2176</v>
      </c>
      <c r="B104" s="519" t="s">
        <v>2088</v>
      </c>
      <c r="C104" s="523" t="s">
        <v>2192</v>
      </c>
      <c r="D104" s="245">
        <v>43220</v>
      </c>
      <c r="E104" s="246">
        <v>0</v>
      </c>
      <c r="F104" s="245">
        <f t="shared" si="15"/>
        <v>0</v>
      </c>
      <c r="G104" s="246">
        <f>SUMIFS(第1批次治理工程!$K$6:$K$9989,第1批次治理工程!$F$6:$F$9989,$C104,第1批次治理工程!$C$6:$C$9989,$A104)</f>
        <v>0</v>
      </c>
      <c r="H104" s="246">
        <f>SUMIFS(第2批次治理工程!$K$6:$K$9994,第2批次治理工程!$F$6:$F$9994,$C104,第2批次治理工程!$C$6:$C$9994,$A104)</f>
        <v>0</v>
      </c>
      <c r="I104" s="245">
        <f>SUMIFS(第3批次治理工程!$K$6:$K$9999,第3批次治理工程!$F$6:$F$9999,$C104,第3批次治理工程!$C$6:$C$9999,$A104)</f>
        <v>0</v>
      </c>
      <c r="J104" s="245">
        <f>SUMIFS(第4批次治理工程!$K$6:$K$9999,第4批次治理工程!$F$6:$F$9999,$C104,第4批次治理工程!$C$6:$C$9999,$A104)</f>
        <v>0</v>
      </c>
      <c r="K104" s="245">
        <f>SUMIFS(第1批次治理工程!$T$6:$T$9989,第1批次治理工程!$F$6:$F$9989,$C104,第1批次治理工程!$C$6:$C$9989,$A104)+SUMIFS(第2批次治理工程!$T$6:$T$9994,第2批次治理工程!$F$6:$F$9994,$C104,第2批次治理工程!$C$6:$C$9994,$A104)+SUMIFS(第3批次治理工程!$T$6:$T$9999,第3批次治理工程!$F$6:$F$9999,$C104,第3批次治理工程!$C$6:$C$9999,$A104)+SUMIFS(第4批次治理工程!$T$6:$T$9999,第4批次治理工程!$F$6:$F$9999,$C104,第4批次治理工程!$C$6:$C$9999,$A104)</f>
        <v>0</v>
      </c>
      <c r="L104" s="513"/>
      <c r="M104" s="513"/>
      <c r="N104" s="513"/>
      <c r="O104" s="513"/>
      <c r="P104" s="513"/>
      <c r="Q104" s="513"/>
    </row>
    <row r="105" spans="1:17" customFormat="1">
      <c r="A105" s="518" t="s">
        <v>2176</v>
      </c>
      <c r="B105" s="519" t="s">
        <v>2088</v>
      </c>
      <c r="C105" s="524" t="s">
        <v>2193</v>
      </c>
      <c r="D105" s="245">
        <v>0</v>
      </c>
      <c r="E105" s="246">
        <v>0</v>
      </c>
      <c r="F105" s="245">
        <f t="shared" si="15"/>
        <v>0</v>
      </c>
      <c r="G105" s="246">
        <f>SUMIFS(第1批次治理工程!$K$6:$K$9989,第1批次治理工程!$F$6:$F$9989,$C105,第1批次治理工程!$C$6:$C$9989,$A105)</f>
        <v>0</v>
      </c>
      <c r="H105" s="246">
        <f>SUMIFS(第2批次治理工程!$K$6:$K$9994,第2批次治理工程!$F$6:$F$9994,$C105,第2批次治理工程!$C$6:$C$9994,$A105)</f>
        <v>0</v>
      </c>
      <c r="I105" s="245">
        <f>SUMIFS(第3批次治理工程!$K$6:$K$9999,第3批次治理工程!$F$6:$F$9999,$C105,第3批次治理工程!$C$6:$C$9999,$A105)</f>
        <v>0</v>
      </c>
      <c r="J105" s="245">
        <f>SUMIFS(第4批次治理工程!$K$6:$K$9999,第4批次治理工程!$F$6:$F$9999,$C105,第4批次治理工程!$C$6:$C$9999,$A105)</f>
        <v>0</v>
      </c>
      <c r="K105" s="245">
        <f>SUMIFS(第1批次治理工程!$T$6:$T$9989,第1批次治理工程!$F$6:$F$9989,$C105,第1批次治理工程!$C$6:$C$9989,$A105)+SUMIFS(第2批次治理工程!$T$6:$T$9994,第2批次治理工程!$F$6:$F$9994,$C105,第2批次治理工程!$C$6:$C$9994,$A105)+SUMIFS(第3批次治理工程!$T$6:$T$9999,第3批次治理工程!$F$6:$F$9999,$C105,第3批次治理工程!$C$6:$C$9999,$A105)+SUMIFS(第4批次治理工程!$T$6:$T$9999,第4批次治理工程!$F$6:$F$9999,$C105,第4批次治理工程!$C$6:$C$9999,$A105)</f>
        <v>0</v>
      </c>
      <c r="L105" s="513"/>
      <c r="M105" s="513"/>
      <c r="N105" s="513"/>
      <c r="O105" s="513"/>
      <c r="P105" s="513"/>
      <c r="Q105" s="513"/>
    </row>
    <row r="106" spans="1:17" customFormat="1">
      <c r="A106" s="518" t="s">
        <v>2176</v>
      </c>
      <c r="B106" s="519" t="s">
        <v>2088</v>
      </c>
      <c r="C106" s="523" t="s">
        <v>2194</v>
      </c>
      <c r="D106" s="245">
        <v>294738</v>
      </c>
      <c r="E106" s="246">
        <v>0</v>
      </c>
      <c r="F106" s="245">
        <f t="shared" si="15"/>
        <v>0</v>
      </c>
      <c r="G106" s="246">
        <f>SUMIFS(第1批次治理工程!$K$6:$K$9989,第1批次治理工程!$F$6:$F$9989,$C106,第1批次治理工程!$C$6:$C$9989,$A106)</f>
        <v>0</v>
      </c>
      <c r="H106" s="246">
        <f>SUMIFS(第2批次治理工程!$K$6:$K$9994,第2批次治理工程!$F$6:$F$9994,$C106,第2批次治理工程!$C$6:$C$9994,$A106)</f>
        <v>0</v>
      </c>
      <c r="I106" s="245">
        <f>SUMIFS(第3批次治理工程!$K$6:$K$9999,第3批次治理工程!$F$6:$F$9999,$C106,第3批次治理工程!$C$6:$C$9999,$A106)</f>
        <v>0</v>
      </c>
      <c r="J106" s="245">
        <f>SUMIFS(第4批次治理工程!$K$6:$K$9999,第4批次治理工程!$F$6:$F$9999,$C106,第4批次治理工程!$C$6:$C$9999,$A106)</f>
        <v>0</v>
      </c>
      <c r="K106" s="245">
        <f>SUMIFS(第1批次治理工程!$T$6:$T$9989,第1批次治理工程!$F$6:$F$9989,$C106,第1批次治理工程!$C$6:$C$9989,$A106)+SUMIFS(第2批次治理工程!$T$6:$T$9994,第2批次治理工程!$F$6:$F$9994,$C106,第2批次治理工程!$C$6:$C$9994,$A106)+SUMIFS(第3批次治理工程!$T$6:$T$9999,第3批次治理工程!$F$6:$F$9999,$C106,第3批次治理工程!$C$6:$C$9999,$A106)+SUMIFS(第4批次治理工程!$T$6:$T$9999,第4批次治理工程!$F$6:$F$9999,$C106,第4批次治理工程!$C$6:$C$9999,$A106)</f>
        <v>0</v>
      </c>
      <c r="L106" s="513"/>
      <c r="M106" s="513"/>
      <c r="N106" s="513"/>
      <c r="O106" s="513"/>
      <c r="P106" s="513"/>
      <c r="Q106" s="513"/>
    </row>
    <row r="107" spans="1:17" customFormat="1">
      <c r="A107" s="518" t="s">
        <v>2176</v>
      </c>
      <c r="B107" s="519" t="s">
        <v>2088</v>
      </c>
      <c r="C107" s="523" t="s">
        <v>2195</v>
      </c>
      <c r="D107" s="245">
        <v>28000</v>
      </c>
      <c r="E107" s="246">
        <v>0</v>
      </c>
      <c r="F107" s="245">
        <f t="shared" si="15"/>
        <v>0</v>
      </c>
      <c r="G107" s="246">
        <f>SUMIFS(第1批次治理工程!$K$6:$K$9989,第1批次治理工程!$F$6:$F$9989,$C107,第1批次治理工程!$C$6:$C$9989,$A107)</f>
        <v>0</v>
      </c>
      <c r="H107" s="246">
        <f>SUMIFS(第2批次治理工程!$K$6:$K$9994,第2批次治理工程!$F$6:$F$9994,$C107,第2批次治理工程!$C$6:$C$9994,$A107)</f>
        <v>0</v>
      </c>
      <c r="I107" s="245">
        <f>SUMIFS(第3批次治理工程!$K$6:$K$9999,第3批次治理工程!$F$6:$F$9999,$C107,第3批次治理工程!$C$6:$C$9999,$A107)</f>
        <v>0</v>
      </c>
      <c r="J107" s="245">
        <f>SUMIFS(第4批次治理工程!$K$6:$K$9999,第4批次治理工程!$F$6:$F$9999,$C107,第4批次治理工程!$C$6:$C$9999,$A107)</f>
        <v>0</v>
      </c>
      <c r="K107" s="245">
        <f>SUMIFS(第1批次治理工程!$T$6:$T$9989,第1批次治理工程!$F$6:$F$9989,$C107,第1批次治理工程!$C$6:$C$9989,$A107)+SUMIFS(第2批次治理工程!$T$6:$T$9994,第2批次治理工程!$F$6:$F$9994,$C107,第2批次治理工程!$C$6:$C$9994,$A107)+SUMIFS(第3批次治理工程!$T$6:$T$9999,第3批次治理工程!$F$6:$F$9999,$C107,第3批次治理工程!$C$6:$C$9999,$A107)+SUMIFS(第4批次治理工程!$T$6:$T$9999,第4批次治理工程!$F$6:$F$9999,$C107,第4批次治理工程!$C$6:$C$9999,$A107)</f>
        <v>0</v>
      </c>
      <c r="L107" s="513"/>
      <c r="M107" s="513"/>
      <c r="N107" s="513"/>
      <c r="O107" s="513"/>
      <c r="P107" s="513"/>
      <c r="Q107" s="513"/>
    </row>
    <row r="108" spans="1:17" customFormat="1">
      <c r="A108" s="518" t="s">
        <v>2176</v>
      </c>
      <c r="B108" s="519" t="s">
        <v>2088</v>
      </c>
      <c r="C108" s="523" t="s">
        <v>2196</v>
      </c>
      <c r="D108" s="245">
        <v>141904</v>
      </c>
      <c r="E108" s="246">
        <v>0</v>
      </c>
      <c r="F108" s="245">
        <f t="shared" si="15"/>
        <v>0</v>
      </c>
      <c r="G108" s="246">
        <f>SUMIFS(第1批次治理工程!$K$6:$K$9989,第1批次治理工程!$F$6:$F$9989,$C108,第1批次治理工程!$C$6:$C$9989,$A108)</f>
        <v>0</v>
      </c>
      <c r="H108" s="246">
        <f>SUMIFS(第2批次治理工程!$K$6:$K$9994,第2批次治理工程!$F$6:$F$9994,$C108,第2批次治理工程!$C$6:$C$9994,$A108)</f>
        <v>0</v>
      </c>
      <c r="I108" s="245">
        <f>SUMIFS(第3批次治理工程!$K$6:$K$9999,第3批次治理工程!$F$6:$F$9999,$C108,第3批次治理工程!$C$6:$C$9999,$A108)</f>
        <v>0</v>
      </c>
      <c r="J108" s="245">
        <f>SUMIFS(第4批次治理工程!$K$6:$K$9999,第4批次治理工程!$F$6:$F$9999,$C108,第4批次治理工程!$C$6:$C$9999,$A108)</f>
        <v>0</v>
      </c>
      <c r="K108" s="245">
        <f>SUMIFS(第1批次治理工程!$T$6:$T$9989,第1批次治理工程!$F$6:$F$9989,$C108,第1批次治理工程!$C$6:$C$9989,$A108)+SUMIFS(第2批次治理工程!$T$6:$T$9994,第2批次治理工程!$F$6:$F$9994,$C108,第2批次治理工程!$C$6:$C$9994,$A108)+SUMIFS(第3批次治理工程!$T$6:$T$9999,第3批次治理工程!$F$6:$F$9999,$C108,第3批次治理工程!$C$6:$C$9999,$A108)+SUMIFS(第4批次治理工程!$T$6:$T$9999,第4批次治理工程!$F$6:$F$9999,$C108,第4批次治理工程!$C$6:$C$9999,$A108)</f>
        <v>0</v>
      </c>
      <c r="L108" s="513"/>
      <c r="M108" s="513"/>
      <c r="N108" s="513"/>
      <c r="O108" s="513"/>
      <c r="P108" s="513"/>
      <c r="Q108" s="513"/>
    </row>
    <row r="109" spans="1:17" customFormat="1" ht="33">
      <c r="A109" s="518" t="s">
        <v>2176</v>
      </c>
      <c r="B109" s="519" t="s">
        <v>2088</v>
      </c>
      <c r="C109" s="523" t="s">
        <v>2197</v>
      </c>
      <c r="D109" s="245">
        <v>0</v>
      </c>
      <c r="E109" s="246">
        <v>0</v>
      </c>
      <c r="F109" s="245">
        <f t="shared" si="15"/>
        <v>0</v>
      </c>
      <c r="G109" s="246">
        <f>SUMIFS(第1批次治理工程!$K$6:$K$9989,第1批次治理工程!$F$6:$F$9989,$C109,第1批次治理工程!$C$6:$C$9989,$A109)</f>
        <v>0</v>
      </c>
      <c r="H109" s="246">
        <f>SUMIFS(第2批次治理工程!$K$6:$K$9994,第2批次治理工程!$F$6:$F$9994,$C109,第2批次治理工程!$C$6:$C$9994,$A109)</f>
        <v>0</v>
      </c>
      <c r="I109" s="245">
        <f>SUMIFS(第3批次治理工程!$K$6:$K$9999,第3批次治理工程!$F$6:$F$9999,$C109,第3批次治理工程!$C$6:$C$9999,$A109)</f>
        <v>0</v>
      </c>
      <c r="J109" s="245">
        <f>SUMIFS(第4批次治理工程!$K$6:$K$9999,第4批次治理工程!$F$6:$F$9999,$C109,第4批次治理工程!$C$6:$C$9999,$A109)</f>
        <v>0</v>
      </c>
      <c r="K109" s="245">
        <f>SUMIFS(第1批次治理工程!$T$6:$T$9989,第1批次治理工程!$F$6:$F$9989,$C109,第1批次治理工程!$C$6:$C$9989,$A109)+SUMIFS(第2批次治理工程!$T$6:$T$9994,第2批次治理工程!$F$6:$F$9994,$C109,第2批次治理工程!$C$6:$C$9994,$A109)+SUMIFS(第3批次治理工程!$T$6:$T$9999,第3批次治理工程!$F$6:$F$9999,$C109,第3批次治理工程!$C$6:$C$9999,$A109)+SUMIFS(第4批次治理工程!$T$6:$T$9999,第4批次治理工程!$F$6:$F$9999,$C109,第4批次治理工程!$C$6:$C$9999,$A109)</f>
        <v>0</v>
      </c>
      <c r="L109" s="513"/>
      <c r="M109" s="513"/>
      <c r="N109" s="513"/>
      <c r="O109" s="513"/>
      <c r="P109" s="513"/>
      <c r="Q109" s="513"/>
    </row>
    <row r="110" spans="1:17" customFormat="1">
      <c r="A110" s="518" t="s">
        <v>2176</v>
      </c>
      <c r="B110" s="519" t="s">
        <v>2088</v>
      </c>
      <c r="C110" s="525" t="s">
        <v>2198</v>
      </c>
      <c r="D110" s="245">
        <v>0</v>
      </c>
      <c r="E110" s="246">
        <v>0</v>
      </c>
      <c r="F110" s="245">
        <f t="shared" si="15"/>
        <v>10863</v>
      </c>
      <c r="G110" s="246">
        <f>SUMIFS(第1批次治理工程!$K$6:$K$9989,第1批次治理工程!$F$6:$F$9989,$C110,第1批次治理工程!$C$6:$C$9989,$A110)</f>
        <v>0</v>
      </c>
      <c r="H110" s="246">
        <f>SUMIFS(第2批次治理工程!$K$6:$K$9994,第2批次治理工程!$F$6:$F$9994,$C110,第2批次治理工程!$C$6:$C$9994,$A110)</f>
        <v>10863</v>
      </c>
      <c r="I110" s="245">
        <f>SUMIFS(第3批次治理工程!$K$6:$K$9999,第3批次治理工程!$F$6:$F$9999,$C110,第3批次治理工程!$C$6:$C$9999,$A110)</f>
        <v>0</v>
      </c>
      <c r="J110" s="245">
        <f>SUMIFS(第4批次治理工程!$K$6:$K$9999,第4批次治理工程!$F$6:$F$9999,$C110,第4批次治理工程!$C$6:$C$9999,$A110)</f>
        <v>0</v>
      </c>
      <c r="K110" s="245">
        <f>SUMIFS(第1批次治理工程!$T$6:$T$9989,第1批次治理工程!$F$6:$F$9989,$C110,第1批次治理工程!$C$6:$C$9989,$A110)+SUMIFS(第2批次治理工程!$T$6:$T$9994,第2批次治理工程!$F$6:$F$9994,$C110,第2批次治理工程!$C$6:$C$9994,$A110)+SUMIFS(第3批次治理工程!$T$6:$T$9999,第3批次治理工程!$F$6:$F$9999,$C110,第3批次治理工程!$C$6:$C$9999,$A110)+SUMIFS(第4批次治理工程!$T$6:$T$9999,第4批次治理工程!$F$6:$F$9999,$C110,第4批次治理工程!$C$6:$C$9999,$A110)</f>
        <v>0</v>
      </c>
      <c r="L110" s="513"/>
      <c r="M110" s="513"/>
      <c r="N110" s="513"/>
      <c r="O110" s="513"/>
      <c r="P110" s="513"/>
      <c r="Q110" s="513"/>
    </row>
    <row r="111" spans="1:17" customFormat="1">
      <c r="A111" s="518" t="s">
        <v>2176</v>
      </c>
      <c r="B111" s="519" t="s">
        <v>2088</v>
      </c>
      <c r="C111" s="525" t="s">
        <v>2199</v>
      </c>
      <c r="D111" s="245">
        <v>0</v>
      </c>
      <c r="E111" s="246">
        <v>0</v>
      </c>
      <c r="F111" s="245">
        <f t="shared" si="15"/>
        <v>980000</v>
      </c>
      <c r="G111" s="246">
        <f>SUMIFS(第1批次治理工程!$K$6:$K$9989,第1批次治理工程!$F$6:$F$9989,$C111,第1批次治理工程!$C$6:$C$9989,$A111)</f>
        <v>0</v>
      </c>
      <c r="H111" s="246">
        <f>SUMIFS(第2批次治理工程!$K$6:$K$9994,第2批次治理工程!$F$6:$F$9994,$C111,第2批次治理工程!$C$6:$C$9994,$A111)</f>
        <v>0</v>
      </c>
      <c r="I111" s="245">
        <f>SUMIFS(第3批次治理工程!$K$6:$K$9999,第3批次治理工程!$F$6:$F$9999,$C111,第3批次治理工程!$C$6:$C$9999,$A111)</f>
        <v>180000</v>
      </c>
      <c r="J111" s="245">
        <f>SUMIFS(第4批次治理工程!$K$6:$K$9999,第4批次治理工程!$F$6:$F$9999,$C111,第4批次治理工程!$C$6:$C$9999,$A111)</f>
        <v>0</v>
      </c>
      <c r="K111" s="245">
        <f>SUMIFS(第1批次治理工程!$T$6:$T$9989,第1批次治理工程!$F$6:$F$9989,$C111,第1批次治理工程!$C$6:$C$9989,$A111)+SUMIFS(第2批次治理工程!$T$6:$T$9994,第2批次治理工程!$F$6:$F$9994,$C111,第2批次治理工程!$C$6:$C$9994,$A111)+SUMIFS(第3批次治理工程!$T$6:$T$9999,第3批次治理工程!$F$6:$F$9999,$C111,第3批次治理工程!$C$6:$C$9999,$A111)+SUMIFS(第4批次治理工程!$T$6:$T$9999,第4批次治理工程!$F$6:$F$9999,$C111,第4批次治理工程!$C$6:$C$9999,$A111)</f>
        <v>800000</v>
      </c>
      <c r="L111" s="513"/>
      <c r="M111" s="513"/>
      <c r="N111" s="513"/>
      <c r="O111" s="513"/>
      <c r="P111" s="513"/>
      <c r="Q111" s="513"/>
    </row>
    <row r="112" spans="1:17" customFormat="1">
      <c r="A112" s="522"/>
      <c r="B112" s="1159" t="s">
        <v>2200</v>
      </c>
      <c r="C112" s="1159"/>
      <c r="D112" s="249">
        <f>SUM(D89:D111)</f>
        <v>2575468</v>
      </c>
      <c r="E112" s="249">
        <f t="shared" ref="E112:Q112" si="16">SUM(E89:E111)</f>
        <v>4408087</v>
      </c>
      <c r="F112" s="249">
        <f t="shared" si="16"/>
        <v>1236763</v>
      </c>
      <c r="G112" s="249">
        <f t="shared" si="16"/>
        <v>191900</v>
      </c>
      <c r="H112" s="249">
        <f t="shared" si="16"/>
        <v>64863</v>
      </c>
      <c r="I112" s="249">
        <f t="shared" si="16"/>
        <v>180000</v>
      </c>
      <c r="J112" s="249">
        <f>SUM(J89:J111)</f>
        <v>0</v>
      </c>
      <c r="K112" s="249">
        <f t="shared" si="16"/>
        <v>800000</v>
      </c>
      <c r="L112" s="249">
        <f t="shared" si="16"/>
        <v>0</v>
      </c>
      <c r="M112" s="249">
        <f t="shared" si="16"/>
        <v>0</v>
      </c>
      <c r="N112" s="249">
        <f t="shared" si="16"/>
        <v>0</v>
      </c>
      <c r="O112" s="249">
        <f t="shared" si="16"/>
        <v>0</v>
      </c>
      <c r="P112" s="249">
        <f t="shared" si="16"/>
        <v>0</v>
      </c>
      <c r="Q112" s="249">
        <f t="shared" si="16"/>
        <v>0</v>
      </c>
    </row>
    <row r="113" spans="1:17" customFormat="1">
      <c r="A113" s="518" t="s">
        <v>2201</v>
      </c>
      <c r="B113" s="519" t="s">
        <v>2088</v>
      </c>
      <c r="C113" s="523" t="s">
        <v>2202</v>
      </c>
      <c r="D113" s="245">
        <v>207937</v>
      </c>
      <c r="E113" s="246">
        <v>0</v>
      </c>
      <c r="F113" s="245">
        <f t="shared" ref="F113:F125" si="17">SUM(G113:Q113)</f>
        <v>0</v>
      </c>
      <c r="G113" s="246">
        <f>SUMIFS(第1批次治理工程!$K$6:$K$9989,第1批次治理工程!$F$6:$F$9989,$C113,第1批次治理工程!$C$6:$C$9989,$A113)</f>
        <v>0</v>
      </c>
      <c r="H113" s="246">
        <f>SUMIFS(第2批次治理工程!$K$6:$K$9994,第2批次治理工程!$F$6:$F$9994,$C113,第2批次治理工程!$C$6:$C$9994,$A113)</f>
        <v>0</v>
      </c>
      <c r="I113" s="245">
        <f>SUMIFS(第3批次治理工程!$K$6:$K$9999,第3批次治理工程!$F$6:$F$9999,$C113,第3批次治理工程!$C$6:$C$9999,$A113)</f>
        <v>0</v>
      </c>
      <c r="J113" s="245">
        <f>SUMIFS(第4批次治理工程!$K$6:$K$9999,第4批次治理工程!$F$6:$F$9999,$C113,第4批次治理工程!$C$6:$C$9999,$A113)</f>
        <v>0</v>
      </c>
      <c r="K113" s="245">
        <f>SUMIFS(第1批次治理工程!$T$6:$T$9989,第1批次治理工程!$F$6:$F$9989,$C113,第1批次治理工程!$C$6:$C$9989,$A113)+SUMIFS(第2批次治理工程!$T$6:$T$9994,第2批次治理工程!$F$6:$F$9994,$C113,第2批次治理工程!$C$6:$C$9994,$A113)+SUMIFS(第3批次治理工程!$T$6:$T$9999,第3批次治理工程!$F$6:$F$9999,$C113,第3批次治理工程!$C$6:$C$9999,$A113)+SUMIFS(第4批次治理工程!$T$6:$T$9999,第4批次治理工程!$F$6:$F$9999,$C113,第4批次治理工程!$C$6:$C$9999,$A113)</f>
        <v>0</v>
      </c>
      <c r="L113" s="513"/>
      <c r="M113" s="513"/>
      <c r="N113" s="513"/>
      <c r="O113" s="513"/>
      <c r="P113" s="513"/>
      <c r="Q113" s="513"/>
    </row>
    <row r="114" spans="1:17" customFormat="1">
      <c r="A114" s="518" t="s">
        <v>2201</v>
      </c>
      <c r="B114" s="519" t="s">
        <v>2088</v>
      </c>
      <c r="C114" s="520" t="s">
        <v>2203</v>
      </c>
      <c r="D114" s="245">
        <v>147379</v>
      </c>
      <c r="E114" s="246">
        <v>3936</v>
      </c>
      <c r="F114" s="245">
        <f t="shared" si="17"/>
        <v>0</v>
      </c>
      <c r="G114" s="246">
        <f>SUMIFS(第1批次治理工程!$K$6:$K$9989,第1批次治理工程!$F$6:$F$9989,$C114,第1批次治理工程!$C$6:$C$9989,$A114)</f>
        <v>0</v>
      </c>
      <c r="H114" s="246">
        <f>SUMIFS(第2批次治理工程!$K$6:$K$9994,第2批次治理工程!$F$6:$F$9994,$C114,第2批次治理工程!$C$6:$C$9994,$A114)</f>
        <v>0</v>
      </c>
      <c r="I114" s="245">
        <f>SUMIFS(第3批次治理工程!$K$6:$K$9999,第3批次治理工程!$F$6:$F$9999,$C114,第3批次治理工程!$C$6:$C$9999,$A114)</f>
        <v>0</v>
      </c>
      <c r="J114" s="245">
        <f>SUMIFS(第4批次治理工程!$K$6:$K$9999,第4批次治理工程!$F$6:$F$9999,$C114,第4批次治理工程!$C$6:$C$9999,$A114)</f>
        <v>0</v>
      </c>
      <c r="K114" s="245">
        <f>SUMIFS(第1批次治理工程!$T$6:$T$9989,第1批次治理工程!$F$6:$F$9989,$C114,第1批次治理工程!$C$6:$C$9989,$A114)+SUMIFS(第2批次治理工程!$T$6:$T$9994,第2批次治理工程!$F$6:$F$9994,$C114,第2批次治理工程!$C$6:$C$9994,$A114)+SUMIFS(第3批次治理工程!$T$6:$T$9999,第3批次治理工程!$F$6:$F$9999,$C114,第3批次治理工程!$C$6:$C$9999,$A114)+SUMIFS(第4批次治理工程!$T$6:$T$9999,第4批次治理工程!$F$6:$F$9999,$C114,第4批次治理工程!$C$6:$C$9999,$A114)</f>
        <v>0</v>
      </c>
      <c r="L114" s="513"/>
      <c r="M114" s="513"/>
      <c r="N114" s="513"/>
      <c r="O114" s="513"/>
      <c r="P114" s="513"/>
      <c r="Q114" s="513"/>
    </row>
    <row r="115" spans="1:17" customFormat="1">
      <c r="A115" s="518" t="s">
        <v>2201</v>
      </c>
      <c r="B115" s="519" t="s">
        <v>2088</v>
      </c>
      <c r="C115" s="523" t="s">
        <v>2204</v>
      </c>
      <c r="D115" s="245">
        <v>92469</v>
      </c>
      <c r="E115" s="246">
        <v>8610</v>
      </c>
      <c r="F115" s="245">
        <f t="shared" si="17"/>
        <v>0</v>
      </c>
      <c r="G115" s="246">
        <f>SUMIFS(第1批次治理工程!$K$6:$K$9989,第1批次治理工程!$F$6:$F$9989,$C115,第1批次治理工程!$C$6:$C$9989,$A115)</f>
        <v>0</v>
      </c>
      <c r="H115" s="246">
        <f>SUMIFS(第2批次治理工程!$K$6:$K$9994,第2批次治理工程!$F$6:$F$9994,$C115,第2批次治理工程!$C$6:$C$9994,$A115)</f>
        <v>0</v>
      </c>
      <c r="I115" s="245">
        <f>SUMIFS(第3批次治理工程!$K$6:$K$9999,第3批次治理工程!$F$6:$F$9999,$C115,第3批次治理工程!$C$6:$C$9999,$A115)</f>
        <v>0</v>
      </c>
      <c r="J115" s="245">
        <f>SUMIFS(第4批次治理工程!$K$6:$K$9999,第4批次治理工程!$F$6:$F$9999,$C115,第4批次治理工程!$C$6:$C$9999,$A115)</f>
        <v>0</v>
      </c>
      <c r="K115" s="245">
        <f>SUMIFS(第1批次治理工程!$T$6:$T$9989,第1批次治理工程!$F$6:$F$9989,$C115,第1批次治理工程!$C$6:$C$9989,$A115)+SUMIFS(第2批次治理工程!$T$6:$T$9994,第2批次治理工程!$F$6:$F$9994,$C115,第2批次治理工程!$C$6:$C$9994,$A115)+SUMIFS(第3批次治理工程!$T$6:$T$9999,第3批次治理工程!$F$6:$F$9999,$C115,第3批次治理工程!$C$6:$C$9999,$A115)+SUMIFS(第4批次治理工程!$T$6:$T$9999,第4批次治理工程!$F$6:$F$9999,$C115,第4批次治理工程!$C$6:$C$9999,$A115)</f>
        <v>0</v>
      </c>
      <c r="L115" s="513"/>
      <c r="M115" s="513"/>
      <c r="N115" s="513"/>
      <c r="O115" s="513"/>
      <c r="P115" s="513"/>
      <c r="Q115" s="513"/>
    </row>
    <row r="116" spans="1:17" customFormat="1">
      <c r="A116" s="518" t="s">
        <v>2201</v>
      </c>
      <c r="B116" s="519" t="s">
        <v>2088</v>
      </c>
      <c r="C116" s="524" t="s">
        <v>2205</v>
      </c>
      <c r="D116" s="245">
        <v>0</v>
      </c>
      <c r="E116" s="246">
        <v>0</v>
      </c>
      <c r="F116" s="245">
        <f t="shared" si="17"/>
        <v>0</v>
      </c>
      <c r="G116" s="246">
        <f>SUMIFS(第1批次治理工程!$K$6:$K$9989,第1批次治理工程!$F$6:$F$9989,$C116,第1批次治理工程!$C$6:$C$9989,$A116)</f>
        <v>0</v>
      </c>
      <c r="H116" s="246">
        <f>SUMIFS(第2批次治理工程!$K$6:$K$9994,第2批次治理工程!$F$6:$F$9994,$C116,第2批次治理工程!$C$6:$C$9994,$A116)</f>
        <v>0</v>
      </c>
      <c r="I116" s="245">
        <f>SUMIFS(第3批次治理工程!$K$6:$K$9999,第3批次治理工程!$F$6:$F$9999,$C116,第3批次治理工程!$C$6:$C$9999,$A116)</f>
        <v>0</v>
      </c>
      <c r="J116" s="245">
        <f>SUMIFS(第4批次治理工程!$K$6:$K$9999,第4批次治理工程!$F$6:$F$9999,$C116,第4批次治理工程!$C$6:$C$9999,$A116)</f>
        <v>0</v>
      </c>
      <c r="K116" s="245">
        <f>SUMIFS(第1批次治理工程!$T$6:$T$9989,第1批次治理工程!$F$6:$F$9989,$C116,第1批次治理工程!$C$6:$C$9989,$A116)+SUMIFS(第2批次治理工程!$T$6:$T$9994,第2批次治理工程!$F$6:$F$9994,$C116,第2批次治理工程!$C$6:$C$9994,$A116)+SUMIFS(第3批次治理工程!$T$6:$T$9999,第3批次治理工程!$F$6:$F$9999,$C116,第3批次治理工程!$C$6:$C$9999,$A116)+SUMIFS(第4批次治理工程!$T$6:$T$9999,第4批次治理工程!$F$6:$F$9999,$C116,第4批次治理工程!$C$6:$C$9999,$A116)</f>
        <v>0</v>
      </c>
      <c r="L116" s="513"/>
      <c r="M116" s="513"/>
      <c r="N116" s="513"/>
      <c r="O116" s="513"/>
      <c r="P116" s="513"/>
      <c r="Q116" s="513"/>
    </row>
    <row r="117" spans="1:17" customFormat="1">
      <c r="A117" s="518" t="s">
        <v>2201</v>
      </c>
      <c r="B117" s="519" t="s">
        <v>2088</v>
      </c>
      <c r="C117" s="523" t="s">
        <v>2206</v>
      </c>
      <c r="D117" s="245">
        <v>58691</v>
      </c>
      <c r="E117" s="246">
        <v>1640</v>
      </c>
      <c r="F117" s="245">
        <f t="shared" si="17"/>
        <v>0</v>
      </c>
      <c r="G117" s="246">
        <f>SUMIFS(第1批次治理工程!$K$6:$K$9989,第1批次治理工程!$F$6:$F$9989,$C117,第1批次治理工程!$C$6:$C$9989,$A117)</f>
        <v>0</v>
      </c>
      <c r="H117" s="246">
        <f>SUMIFS(第2批次治理工程!$K$6:$K$9994,第2批次治理工程!$F$6:$F$9994,$C117,第2批次治理工程!$C$6:$C$9994,$A117)</f>
        <v>0</v>
      </c>
      <c r="I117" s="245">
        <f>SUMIFS(第3批次治理工程!$K$6:$K$9999,第3批次治理工程!$F$6:$F$9999,$C117,第3批次治理工程!$C$6:$C$9999,$A117)</f>
        <v>0</v>
      </c>
      <c r="J117" s="245">
        <f>SUMIFS(第4批次治理工程!$K$6:$K$9999,第4批次治理工程!$F$6:$F$9999,$C117,第4批次治理工程!$C$6:$C$9999,$A117)</f>
        <v>0</v>
      </c>
      <c r="K117" s="245">
        <f>SUMIFS(第1批次治理工程!$T$6:$T$9989,第1批次治理工程!$F$6:$F$9989,$C117,第1批次治理工程!$C$6:$C$9989,$A117)+SUMIFS(第2批次治理工程!$T$6:$T$9994,第2批次治理工程!$F$6:$F$9994,$C117,第2批次治理工程!$C$6:$C$9994,$A117)+SUMIFS(第3批次治理工程!$T$6:$T$9999,第3批次治理工程!$F$6:$F$9999,$C117,第3批次治理工程!$C$6:$C$9999,$A117)+SUMIFS(第4批次治理工程!$T$6:$T$9999,第4批次治理工程!$F$6:$F$9999,$C117,第4批次治理工程!$C$6:$C$9999,$A117)</f>
        <v>0</v>
      </c>
      <c r="L117" s="513"/>
      <c r="M117" s="513"/>
      <c r="N117" s="513"/>
      <c r="O117" s="513"/>
      <c r="P117" s="513"/>
      <c r="Q117" s="513"/>
    </row>
    <row r="118" spans="1:17" customFormat="1">
      <c r="A118" s="518" t="s">
        <v>2201</v>
      </c>
      <c r="B118" s="519" t="s">
        <v>2088</v>
      </c>
      <c r="C118" s="523" t="s">
        <v>2207</v>
      </c>
      <c r="D118" s="245">
        <v>131400</v>
      </c>
      <c r="E118" s="246">
        <v>134010</v>
      </c>
      <c r="F118" s="245">
        <f t="shared" si="17"/>
        <v>0</v>
      </c>
      <c r="G118" s="246">
        <f>SUMIFS(第1批次治理工程!$K$6:$K$9989,第1批次治理工程!$F$6:$F$9989,$C118,第1批次治理工程!$C$6:$C$9989,$A118)</f>
        <v>0</v>
      </c>
      <c r="H118" s="246">
        <f>SUMIFS(第2批次治理工程!$K$6:$K$9994,第2批次治理工程!$F$6:$F$9994,$C118,第2批次治理工程!$C$6:$C$9994,$A118)</f>
        <v>0</v>
      </c>
      <c r="I118" s="245">
        <f>SUMIFS(第3批次治理工程!$K$6:$K$9999,第3批次治理工程!$F$6:$F$9999,$C118,第3批次治理工程!$C$6:$C$9999,$A118)</f>
        <v>0</v>
      </c>
      <c r="J118" s="245">
        <f>SUMIFS(第4批次治理工程!$K$6:$K$9999,第4批次治理工程!$F$6:$F$9999,$C118,第4批次治理工程!$C$6:$C$9999,$A118)</f>
        <v>0</v>
      </c>
      <c r="K118" s="245">
        <f>SUMIFS(第1批次治理工程!$T$6:$T$9989,第1批次治理工程!$F$6:$F$9989,$C118,第1批次治理工程!$C$6:$C$9989,$A118)+SUMIFS(第2批次治理工程!$T$6:$T$9994,第2批次治理工程!$F$6:$F$9994,$C118,第2批次治理工程!$C$6:$C$9994,$A118)+SUMIFS(第3批次治理工程!$T$6:$T$9999,第3批次治理工程!$F$6:$F$9999,$C118,第3批次治理工程!$C$6:$C$9999,$A118)+SUMIFS(第4批次治理工程!$T$6:$T$9999,第4批次治理工程!$F$6:$F$9999,$C118,第4批次治理工程!$C$6:$C$9999,$A118)</f>
        <v>0</v>
      </c>
      <c r="L118" s="513"/>
      <c r="M118" s="513"/>
      <c r="N118" s="513"/>
      <c r="O118" s="513"/>
      <c r="P118" s="513"/>
      <c r="Q118" s="513"/>
    </row>
    <row r="119" spans="1:17" customFormat="1" ht="49.5">
      <c r="A119" s="518" t="s">
        <v>2201</v>
      </c>
      <c r="B119" s="519" t="s">
        <v>2088</v>
      </c>
      <c r="C119" s="524" t="s">
        <v>2208</v>
      </c>
      <c r="D119" s="245">
        <v>0</v>
      </c>
      <c r="E119" s="246">
        <v>22254</v>
      </c>
      <c r="F119" s="245">
        <f t="shared" si="17"/>
        <v>0</v>
      </c>
      <c r="G119" s="246">
        <f>SUMIFS(第1批次治理工程!$K$6:$K$9989,第1批次治理工程!$F$6:$F$9989,$C119,第1批次治理工程!$C$6:$C$9989,$A119)</f>
        <v>0</v>
      </c>
      <c r="H119" s="246">
        <f>SUMIFS(第2批次治理工程!$K$6:$K$9994,第2批次治理工程!$F$6:$F$9994,$C119,第2批次治理工程!$C$6:$C$9994,$A119)</f>
        <v>0</v>
      </c>
      <c r="I119" s="245">
        <f>SUMIFS(第3批次治理工程!$K$6:$K$9999,第3批次治理工程!$F$6:$F$9999,$C119,第3批次治理工程!$C$6:$C$9999,$A119)</f>
        <v>0</v>
      </c>
      <c r="J119" s="245">
        <f>SUMIFS(第4批次治理工程!$K$6:$K$9999,第4批次治理工程!$F$6:$F$9999,$C119,第4批次治理工程!$C$6:$C$9999,$A119)</f>
        <v>0</v>
      </c>
      <c r="K119" s="245">
        <f>SUMIFS(第1批次治理工程!$T$6:$T$9989,第1批次治理工程!$F$6:$F$9989,$C119,第1批次治理工程!$C$6:$C$9989,$A119)+SUMIFS(第2批次治理工程!$T$6:$T$9994,第2批次治理工程!$F$6:$F$9994,$C119,第2批次治理工程!$C$6:$C$9994,$A119)+SUMIFS(第3批次治理工程!$T$6:$T$9999,第3批次治理工程!$F$6:$F$9999,$C119,第3批次治理工程!$C$6:$C$9999,$A119)+SUMIFS(第4批次治理工程!$T$6:$T$9999,第4批次治理工程!$F$6:$F$9999,$C119,第4批次治理工程!$C$6:$C$9999,$A119)</f>
        <v>0</v>
      </c>
      <c r="L119" s="513"/>
      <c r="M119" s="513"/>
      <c r="N119" s="513"/>
      <c r="O119" s="513"/>
      <c r="P119" s="513"/>
      <c r="Q119" s="513"/>
    </row>
    <row r="120" spans="1:17" customFormat="1" ht="49.5">
      <c r="A120" s="518" t="s">
        <v>2201</v>
      </c>
      <c r="B120" s="519" t="s">
        <v>2088</v>
      </c>
      <c r="C120" s="524" t="s">
        <v>2209</v>
      </c>
      <c r="D120" s="245">
        <v>0</v>
      </c>
      <c r="E120" s="246">
        <v>0</v>
      </c>
      <c r="F120" s="245">
        <f t="shared" si="17"/>
        <v>0</v>
      </c>
      <c r="G120" s="246">
        <f>SUMIFS(第1批次治理工程!$K$6:$K$9989,第1批次治理工程!$F$6:$F$9989,$C120,第1批次治理工程!$C$6:$C$9989,$A120)</f>
        <v>0</v>
      </c>
      <c r="H120" s="246">
        <f>SUMIFS(第2批次治理工程!$K$6:$K$9994,第2批次治理工程!$F$6:$F$9994,$C120,第2批次治理工程!$C$6:$C$9994,$A120)</f>
        <v>0</v>
      </c>
      <c r="I120" s="245">
        <f>SUMIFS(第3批次治理工程!$K$6:$K$9999,第3批次治理工程!$F$6:$F$9999,$C120,第3批次治理工程!$C$6:$C$9999,$A120)</f>
        <v>0</v>
      </c>
      <c r="J120" s="245">
        <f>SUMIFS(第4批次治理工程!$K$6:$K$9999,第4批次治理工程!$F$6:$F$9999,$C120,第4批次治理工程!$C$6:$C$9999,$A120)</f>
        <v>0</v>
      </c>
      <c r="K120" s="245">
        <f>SUMIFS(第1批次治理工程!$T$6:$T$9989,第1批次治理工程!$F$6:$F$9989,$C120,第1批次治理工程!$C$6:$C$9989,$A120)+SUMIFS(第2批次治理工程!$T$6:$T$9994,第2批次治理工程!$F$6:$F$9994,$C120,第2批次治理工程!$C$6:$C$9994,$A120)+SUMIFS(第3批次治理工程!$T$6:$T$9999,第3批次治理工程!$F$6:$F$9999,$C120,第3批次治理工程!$C$6:$C$9999,$A120)+SUMIFS(第4批次治理工程!$T$6:$T$9999,第4批次治理工程!$F$6:$F$9999,$C120,第4批次治理工程!$C$6:$C$9999,$A120)</f>
        <v>0</v>
      </c>
      <c r="L120" s="513"/>
      <c r="M120" s="513"/>
      <c r="N120" s="513"/>
      <c r="O120" s="513"/>
      <c r="P120" s="513"/>
      <c r="Q120" s="513"/>
    </row>
    <row r="121" spans="1:17" customFormat="1">
      <c r="A121" s="518" t="s">
        <v>2201</v>
      </c>
      <c r="B121" s="519" t="s">
        <v>2088</v>
      </c>
      <c r="C121" s="524" t="s">
        <v>2210</v>
      </c>
      <c r="D121" s="245">
        <v>17700</v>
      </c>
      <c r="E121" s="246">
        <v>0</v>
      </c>
      <c r="F121" s="245">
        <f t="shared" si="17"/>
        <v>0</v>
      </c>
      <c r="G121" s="246">
        <f>SUMIFS(第1批次治理工程!$K$6:$K$9989,第1批次治理工程!$F$6:$F$9989,$C121,第1批次治理工程!$C$6:$C$9989,$A121)</f>
        <v>0</v>
      </c>
      <c r="H121" s="246">
        <f>SUMIFS(第2批次治理工程!$K$6:$K$9994,第2批次治理工程!$F$6:$F$9994,$C121,第2批次治理工程!$C$6:$C$9994,$A121)</f>
        <v>0</v>
      </c>
      <c r="I121" s="245">
        <f>SUMIFS(第3批次治理工程!$K$6:$K$9999,第3批次治理工程!$F$6:$F$9999,$C121,第3批次治理工程!$C$6:$C$9999,$A121)</f>
        <v>0</v>
      </c>
      <c r="J121" s="245">
        <f>SUMIFS(第4批次治理工程!$K$6:$K$9999,第4批次治理工程!$F$6:$F$9999,$C121,第4批次治理工程!$C$6:$C$9999,$A121)</f>
        <v>0</v>
      </c>
      <c r="K121" s="245">
        <f>SUMIFS(第1批次治理工程!$T$6:$T$9989,第1批次治理工程!$F$6:$F$9989,$C121,第1批次治理工程!$C$6:$C$9989,$A121)+SUMIFS(第2批次治理工程!$T$6:$T$9994,第2批次治理工程!$F$6:$F$9994,$C121,第2批次治理工程!$C$6:$C$9994,$A121)+SUMIFS(第3批次治理工程!$T$6:$T$9999,第3批次治理工程!$F$6:$F$9999,$C121,第3批次治理工程!$C$6:$C$9999,$A121)+SUMIFS(第4批次治理工程!$T$6:$T$9999,第4批次治理工程!$F$6:$F$9999,$C121,第4批次治理工程!$C$6:$C$9999,$A121)</f>
        <v>0</v>
      </c>
      <c r="L121" s="513"/>
      <c r="M121" s="513"/>
      <c r="N121" s="513"/>
      <c r="O121" s="513"/>
      <c r="P121" s="513"/>
      <c r="Q121" s="513"/>
    </row>
    <row r="122" spans="1:17" customFormat="1">
      <c r="A122" s="518" t="s">
        <v>2201</v>
      </c>
      <c r="B122" s="519" t="s">
        <v>2088</v>
      </c>
      <c r="C122" s="524" t="s">
        <v>2211</v>
      </c>
      <c r="D122" s="245">
        <v>15100</v>
      </c>
      <c r="E122" s="246">
        <v>0</v>
      </c>
      <c r="F122" s="245">
        <f t="shared" si="17"/>
        <v>0</v>
      </c>
      <c r="G122" s="246">
        <f>SUMIFS(第1批次治理工程!$K$6:$K$9989,第1批次治理工程!$F$6:$F$9989,$C122,第1批次治理工程!$C$6:$C$9989,$A122)</f>
        <v>0</v>
      </c>
      <c r="H122" s="246">
        <f>SUMIFS(第2批次治理工程!$K$6:$K$9994,第2批次治理工程!$F$6:$F$9994,$C122,第2批次治理工程!$C$6:$C$9994,$A122)</f>
        <v>0</v>
      </c>
      <c r="I122" s="245">
        <f>SUMIFS(第3批次治理工程!$K$6:$K$9999,第3批次治理工程!$F$6:$F$9999,$C122,第3批次治理工程!$C$6:$C$9999,$A122)</f>
        <v>0</v>
      </c>
      <c r="J122" s="245">
        <f>SUMIFS(第4批次治理工程!$K$6:$K$9999,第4批次治理工程!$F$6:$F$9999,$C122,第4批次治理工程!$C$6:$C$9999,$A122)</f>
        <v>0</v>
      </c>
      <c r="K122" s="245">
        <f>SUMIFS(第1批次治理工程!$T$6:$T$9989,第1批次治理工程!$F$6:$F$9989,$C122,第1批次治理工程!$C$6:$C$9989,$A122)+SUMIFS(第2批次治理工程!$T$6:$T$9994,第2批次治理工程!$F$6:$F$9994,$C122,第2批次治理工程!$C$6:$C$9994,$A122)+SUMIFS(第3批次治理工程!$T$6:$T$9999,第3批次治理工程!$F$6:$F$9999,$C122,第3批次治理工程!$C$6:$C$9999,$A122)+SUMIFS(第4批次治理工程!$T$6:$T$9999,第4批次治理工程!$F$6:$F$9999,$C122,第4批次治理工程!$C$6:$C$9999,$A122)</f>
        <v>0</v>
      </c>
      <c r="L122" s="513"/>
      <c r="M122" s="513"/>
      <c r="N122" s="513"/>
      <c r="O122" s="513"/>
      <c r="P122" s="513"/>
      <c r="Q122" s="513"/>
    </row>
    <row r="123" spans="1:17" customFormat="1">
      <c r="A123" s="518" t="s">
        <v>2201</v>
      </c>
      <c r="B123" s="519" t="s">
        <v>2088</v>
      </c>
      <c r="C123" s="523" t="s">
        <v>2212</v>
      </c>
      <c r="D123" s="245">
        <v>32000</v>
      </c>
      <c r="E123" s="246">
        <v>0</v>
      </c>
      <c r="F123" s="245">
        <f t="shared" si="17"/>
        <v>0</v>
      </c>
      <c r="G123" s="246">
        <f>SUMIFS(第1批次治理工程!$K$6:$K$9989,第1批次治理工程!$F$6:$F$9989,$C123,第1批次治理工程!$C$6:$C$9989,$A123)</f>
        <v>0</v>
      </c>
      <c r="H123" s="246">
        <f>SUMIFS(第2批次治理工程!$K$6:$K$9994,第2批次治理工程!$F$6:$F$9994,$C123,第2批次治理工程!$C$6:$C$9994,$A123)</f>
        <v>0</v>
      </c>
      <c r="I123" s="245">
        <f>SUMIFS(第3批次治理工程!$K$6:$K$9999,第3批次治理工程!$F$6:$F$9999,$C123,第3批次治理工程!$C$6:$C$9999,$A123)</f>
        <v>0</v>
      </c>
      <c r="J123" s="245">
        <f>SUMIFS(第4批次治理工程!$K$6:$K$9999,第4批次治理工程!$F$6:$F$9999,$C123,第4批次治理工程!$C$6:$C$9999,$A123)</f>
        <v>0</v>
      </c>
      <c r="K123" s="245">
        <f>SUMIFS(第1批次治理工程!$T$6:$T$9989,第1批次治理工程!$F$6:$F$9989,$C123,第1批次治理工程!$C$6:$C$9989,$A123)+SUMIFS(第2批次治理工程!$T$6:$T$9994,第2批次治理工程!$F$6:$F$9994,$C123,第2批次治理工程!$C$6:$C$9994,$A123)+SUMIFS(第3批次治理工程!$T$6:$T$9999,第3批次治理工程!$F$6:$F$9999,$C123,第3批次治理工程!$C$6:$C$9999,$A123)+SUMIFS(第4批次治理工程!$T$6:$T$9999,第4批次治理工程!$F$6:$F$9999,$C123,第4批次治理工程!$C$6:$C$9999,$A123)</f>
        <v>0</v>
      </c>
      <c r="L123" s="513"/>
      <c r="M123" s="513"/>
      <c r="N123" s="513"/>
      <c r="O123" s="513"/>
      <c r="P123" s="513"/>
      <c r="Q123" s="513"/>
    </row>
    <row r="124" spans="1:17" customFormat="1">
      <c r="A124" s="518" t="s">
        <v>2201</v>
      </c>
      <c r="B124" s="519" t="s">
        <v>2088</v>
      </c>
      <c r="C124" s="523" t="s">
        <v>2213</v>
      </c>
      <c r="D124" s="245">
        <v>6000</v>
      </c>
      <c r="E124" s="246">
        <v>0</v>
      </c>
      <c r="F124" s="245">
        <f t="shared" si="17"/>
        <v>0</v>
      </c>
      <c r="G124" s="246">
        <f>SUMIFS(第1批次治理工程!$K$6:$K$9989,第1批次治理工程!$F$6:$F$9989,$C124,第1批次治理工程!$C$6:$C$9989,$A124)</f>
        <v>0</v>
      </c>
      <c r="H124" s="246">
        <f>SUMIFS(第2批次治理工程!$K$6:$K$9994,第2批次治理工程!$F$6:$F$9994,$C124,第2批次治理工程!$C$6:$C$9994,$A124)</f>
        <v>0</v>
      </c>
      <c r="I124" s="245">
        <f>SUMIFS(第3批次治理工程!$K$6:$K$9999,第3批次治理工程!$F$6:$F$9999,$C124,第3批次治理工程!$C$6:$C$9999,$A124)</f>
        <v>0</v>
      </c>
      <c r="J124" s="245">
        <f>SUMIFS(第4批次治理工程!$K$6:$K$9999,第4批次治理工程!$F$6:$F$9999,$C124,第4批次治理工程!$C$6:$C$9999,$A124)</f>
        <v>0</v>
      </c>
      <c r="K124" s="245">
        <f>SUMIFS(第1批次治理工程!$T$6:$T$9989,第1批次治理工程!$F$6:$F$9989,$C124,第1批次治理工程!$C$6:$C$9989,$A124)+SUMIFS(第2批次治理工程!$T$6:$T$9994,第2批次治理工程!$F$6:$F$9994,$C124,第2批次治理工程!$C$6:$C$9994,$A124)+SUMIFS(第3批次治理工程!$T$6:$T$9999,第3批次治理工程!$F$6:$F$9999,$C124,第3批次治理工程!$C$6:$C$9999,$A124)+SUMIFS(第4批次治理工程!$T$6:$T$9999,第4批次治理工程!$F$6:$F$9999,$C124,第4批次治理工程!$C$6:$C$9999,$A124)</f>
        <v>0</v>
      </c>
      <c r="L124" s="513"/>
      <c r="M124" s="513"/>
      <c r="N124" s="513"/>
      <c r="O124" s="513"/>
      <c r="P124" s="513"/>
      <c r="Q124" s="513"/>
    </row>
    <row r="125" spans="1:17" customFormat="1">
      <c r="A125" s="518" t="s">
        <v>2201</v>
      </c>
      <c r="B125" s="519" t="s">
        <v>2088</v>
      </c>
      <c r="C125" s="523" t="s">
        <v>2214</v>
      </c>
      <c r="D125" s="245">
        <v>6300</v>
      </c>
      <c r="E125" s="246">
        <v>0</v>
      </c>
      <c r="F125" s="245">
        <f t="shared" si="17"/>
        <v>0</v>
      </c>
      <c r="G125" s="246">
        <f>SUMIFS(第1批次治理工程!$K$6:$K$9989,第1批次治理工程!$F$6:$F$9989,$C125,第1批次治理工程!$C$6:$C$9989,$A125)</f>
        <v>0</v>
      </c>
      <c r="H125" s="246">
        <f>SUMIFS(第2批次治理工程!$K$6:$K$9994,第2批次治理工程!$F$6:$F$9994,$C125,第2批次治理工程!$C$6:$C$9994,$A125)</f>
        <v>0</v>
      </c>
      <c r="I125" s="245">
        <f>SUMIFS(第3批次治理工程!$K$6:$K$9999,第3批次治理工程!$F$6:$F$9999,$C125,第3批次治理工程!$C$6:$C$9999,$A125)</f>
        <v>0</v>
      </c>
      <c r="J125" s="245">
        <f>SUMIFS(第4批次治理工程!$K$6:$K$9999,第4批次治理工程!$F$6:$F$9999,$C125,第4批次治理工程!$C$6:$C$9999,$A125)</f>
        <v>0</v>
      </c>
      <c r="K125" s="245">
        <f>SUMIFS(第1批次治理工程!$T$6:$T$9989,第1批次治理工程!$F$6:$F$9989,$C125,第1批次治理工程!$C$6:$C$9989,$A125)+SUMIFS(第2批次治理工程!$T$6:$T$9994,第2批次治理工程!$F$6:$F$9994,$C125,第2批次治理工程!$C$6:$C$9994,$A125)+SUMIFS(第3批次治理工程!$T$6:$T$9999,第3批次治理工程!$F$6:$F$9999,$C125,第3批次治理工程!$C$6:$C$9999,$A125)+SUMIFS(第4批次治理工程!$T$6:$T$9999,第4批次治理工程!$F$6:$F$9999,$C125,第4批次治理工程!$C$6:$C$9999,$A125)</f>
        <v>0</v>
      </c>
      <c r="L125" s="513"/>
      <c r="M125" s="513"/>
      <c r="N125" s="513"/>
      <c r="O125" s="513"/>
      <c r="P125" s="513"/>
      <c r="Q125" s="513"/>
    </row>
    <row r="126" spans="1:17" customFormat="1">
      <c r="A126" s="522"/>
      <c r="B126" s="1159" t="s">
        <v>2215</v>
      </c>
      <c r="C126" s="1159"/>
      <c r="D126" s="249">
        <f t="shared" ref="D126:Q126" si="18">SUM(D113:D125)</f>
        <v>714976</v>
      </c>
      <c r="E126" s="249">
        <f t="shared" si="18"/>
        <v>170450</v>
      </c>
      <c r="F126" s="249">
        <f t="shared" si="18"/>
        <v>0</v>
      </c>
      <c r="G126" s="249">
        <f t="shared" si="18"/>
        <v>0</v>
      </c>
      <c r="H126" s="249">
        <f t="shared" si="18"/>
        <v>0</v>
      </c>
      <c r="I126" s="249">
        <f t="shared" si="18"/>
        <v>0</v>
      </c>
      <c r="J126" s="249">
        <f>SUM(J113:J125)</f>
        <v>0</v>
      </c>
      <c r="K126" s="249">
        <f t="shared" si="18"/>
        <v>0</v>
      </c>
      <c r="L126" s="249">
        <f t="shared" si="18"/>
        <v>0</v>
      </c>
      <c r="M126" s="249">
        <f t="shared" si="18"/>
        <v>0</v>
      </c>
      <c r="N126" s="249">
        <f t="shared" si="18"/>
        <v>0</v>
      </c>
      <c r="O126" s="249">
        <f t="shared" si="18"/>
        <v>0</v>
      </c>
      <c r="P126" s="249">
        <f t="shared" si="18"/>
        <v>0</v>
      </c>
      <c r="Q126" s="249">
        <f t="shared" si="18"/>
        <v>0</v>
      </c>
    </row>
    <row r="127" spans="1:17" customFormat="1">
      <c r="A127" s="518" t="s">
        <v>2216</v>
      </c>
      <c r="B127" s="519" t="s">
        <v>2088</v>
      </c>
      <c r="C127" s="523" t="s">
        <v>2217</v>
      </c>
      <c r="D127" s="245">
        <v>2299298</v>
      </c>
      <c r="E127" s="246">
        <v>1583142</v>
      </c>
      <c r="F127" s="245">
        <f t="shared" ref="F127:F150" si="19">SUM(G127:Q127)</f>
        <v>343115</v>
      </c>
      <c r="G127" s="246">
        <f>SUMIFS(第1批次治理工程!$K$6:$K$9989,第1批次治理工程!$F$6:$F$9989,$C127,第1批次治理工程!$C$6:$C$9989,$A127)</f>
        <v>151952</v>
      </c>
      <c r="H127" s="246">
        <f>SUMIFS(第2批次治理工程!$K$6:$K$9994,第2批次治理工程!$F$6:$F$9994,$C127,第2批次治理工程!$C$6:$C$9994,$A127)</f>
        <v>0</v>
      </c>
      <c r="I127" s="245">
        <f>SUMIFS(第3批次治理工程!$K$6:$K$9999,第3批次治理工程!$F$6:$F$9999,$C127,第3批次治理工程!$C$6:$C$9999,$A127)</f>
        <v>0</v>
      </c>
      <c r="J127" s="245">
        <f>SUMIFS(第4批次治理工程!$K$6:$K$9999,第4批次治理工程!$F$6:$F$9999,$C127,第4批次治理工程!$C$6:$C$9999,$A127)</f>
        <v>0</v>
      </c>
      <c r="K127" s="245">
        <f>SUMIFS(第1批次治理工程!$T$6:$T$9989,第1批次治理工程!$F$6:$F$9989,$C127,第1批次治理工程!$C$6:$C$9989,$A127)+SUMIFS(第2批次治理工程!$T$6:$T$9994,第2批次治理工程!$F$6:$F$9994,$C127,第2批次治理工程!$C$6:$C$9994,$A127)+SUMIFS(第3批次治理工程!$T$6:$T$9999,第3批次治理工程!$F$6:$F$9999,$C127,第3批次治理工程!$C$6:$C$9999,$A127)+SUMIFS(第4批次治理工程!$T$6:$T$9999,第4批次治理工程!$F$6:$F$9999,$C127,第4批次治理工程!$C$6:$C$9999,$A127)</f>
        <v>191163</v>
      </c>
      <c r="L127" s="513"/>
      <c r="M127" s="513"/>
      <c r="N127" s="513"/>
      <c r="O127" s="513"/>
      <c r="P127" s="513"/>
      <c r="Q127" s="513"/>
    </row>
    <row r="128" spans="1:17" customFormat="1">
      <c r="A128" s="518" t="s">
        <v>2216</v>
      </c>
      <c r="B128" s="519" t="s">
        <v>2088</v>
      </c>
      <c r="C128" s="523" t="s">
        <v>2218</v>
      </c>
      <c r="D128" s="245">
        <v>302975</v>
      </c>
      <c r="E128" s="246">
        <v>232461</v>
      </c>
      <c r="F128" s="245">
        <f t="shared" si="19"/>
        <v>0</v>
      </c>
      <c r="G128" s="246">
        <f>SUMIFS(第1批次治理工程!$K$6:$K$9989,第1批次治理工程!$F$6:$F$9989,$C128,第1批次治理工程!$C$6:$C$9989,$A128)</f>
        <v>0</v>
      </c>
      <c r="H128" s="246">
        <f>SUMIFS(第2批次治理工程!$K$6:$K$9994,第2批次治理工程!$F$6:$F$9994,$C128,第2批次治理工程!$C$6:$C$9994,$A128)</f>
        <v>0</v>
      </c>
      <c r="I128" s="245">
        <f>SUMIFS(第3批次治理工程!$K$6:$K$9999,第3批次治理工程!$F$6:$F$9999,$C128,第3批次治理工程!$C$6:$C$9999,$A128)</f>
        <v>0</v>
      </c>
      <c r="J128" s="245">
        <f>SUMIFS(第4批次治理工程!$K$6:$K$9999,第4批次治理工程!$F$6:$F$9999,$C128,第4批次治理工程!$C$6:$C$9999,$A128)</f>
        <v>0</v>
      </c>
      <c r="K128" s="245">
        <f>SUMIFS(第1批次治理工程!$T$6:$T$9989,第1批次治理工程!$F$6:$F$9989,$C128,第1批次治理工程!$C$6:$C$9989,$A128)+SUMIFS(第2批次治理工程!$T$6:$T$9994,第2批次治理工程!$F$6:$F$9994,$C128,第2批次治理工程!$C$6:$C$9994,$A128)+SUMIFS(第3批次治理工程!$T$6:$T$9999,第3批次治理工程!$F$6:$F$9999,$C128,第3批次治理工程!$C$6:$C$9999,$A128)+SUMIFS(第4批次治理工程!$T$6:$T$9999,第4批次治理工程!$F$6:$F$9999,$C128,第4批次治理工程!$C$6:$C$9999,$A128)</f>
        <v>0</v>
      </c>
      <c r="L128" s="513"/>
      <c r="M128" s="513"/>
      <c r="N128" s="513"/>
      <c r="O128" s="513"/>
      <c r="P128" s="513"/>
      <c r="Q128" s="513"/>
    </row>
    <row r="129" spans="1:17" customFormat="1">
      <c r="A129" s="518" t="s">
        <v>2216</v>
      </c>
      <c r="B129" s="519" t="s">
        <v>2088</v>
      </c>
      <c r="C129" s="523" t="s">
        <v>2219</v>
      </c>
      <c r="D129" s="245">
        <v>148942</v>
      </c>
      <c r="E129" s="246">
        <v>6000</v>
      </c>
      <c r="F129" s="245">
        <f t="shared" si="19"/>
        <v>0</v>
      </c>
      <c r="G129" s="246">
        <f>SUMIFS(第1批次治理工程!$K$6:$K$9989,第1批次治理工程!$F$6:$F$9989,$C129,第1批次治理工程!$C$6:$C$9989,$A129)</f>
        <v>0</v>
      </c>
      <c r="H129" s="246">
        <f>SUMIFS(第2批次治理工程!$K$6:$K$9994,第2批次治理工程!$F$6:$F$9994,$C129,第2批次治理工程!$C$6:$C$9994,$A129)</f>
        <v>0</v>
      </c>
      <c r="I129" s="245">
        <f>SUMIFS(第3批次治理工程!$K$6:$K$9999,第3批次治理工程!$F$6:$F$9999,$C129,第3批次治理工程!$C$6:$C$9999,$A129)</f>
        <v>0</v>
      </c>
      <c r="J129" s="245">
        <f>SUMIFS(第4批次治理工程!$K$6:$K$9999,第4批次治理工程!$F$6:$F$9999,$C129,第4批次治理工程!$C$6:$C$9999,$A129)</f>
        <v>0</v>
      </c>
      <c r="K129" s="245">
        <f>SUMIFS(第1批次治理工程!$T$6:$T$9989,第1批次治理工程!$F$6:$F$9989,$C129,第1批次治理工程!$C$6:$C$9989,$A129)+SUMIFS(第2批次治理工程!$T$6:$T$9994,第2批次治理工程!$F$6:$F$9994,$C129,第2批次治理工程!$C$6:$C$9994,$A129)+SUMIFS(第3批次治理工程!$T$6:$T$9999,第3批次治理工程!$F$6:$F$9999,$C129,第3批次治理工程!$C$6:$C$9999,$A129)+SUMIFS(第4批次治理工程!$T$6:$T$9999,第4批次治理工程!$F$6:$F$9999,$C129,第4批次治理工程!$C$6:$C$9999,$A129)</f>
        <v>0</v>
      </c>
      <c r="L129" s="513"/>
      <c r="M129" s="513"/>
      <c r="N129" s="513"/>
      <c r="O129" s="513"/>
      <c r="P129" s="513"/>
      <c r="Q129" s="513"/>
    </row>
    <row r="130" spans="1:17" customFormat="1">
      <c r="A130" s="518" t="s">
        <v>2216</v>
      </c>
      <c r="B130" s="519" t="s">
        <v>2088</v>
      </c>
      <c r="C130" s="523" t="s">
        <v>2220</v>
      </c>
      <c r="D130" s="245">
        <v>231200</v>
      </c>
      <c r="E130" s="246">
        <v>147450</v>
      </c>
      <c r="F130" s="245">
        <f t="shared" si="19"/>
        <v>0</v>
      </c>
      <c r="G130" s="246">
        <f>SUMIFS(第1批次治理工程!$K$6:$K$9989,第1批次治理工程!$F$6:$F$9989,$C130,第1批次治理工程!$C$6:$C$9989,$A130)</f>
        <v>0</v>
      </c>
      <c r="H130" s="246">
        <f>SUMIFS(第2批次治理工程!$K$6:$K$9994,第2批次治理工程!$F$6:$F$9994,$C130,第2批次治理工程!$C$6:$C$9994,$A130)</f>
        <v>0</v>
      </c>
      <c r="I130" s="245">
        <f>SUMIFS(第3批次治理工程!$K$6:$K$9999,第3批次治理工程!$F$6:$F$9999,$C130,第3批次治理工程!$C$6:$C$9999,$A130)</f>
        <v>0</v>
      </c>
      <c r="J130" s="245">
        <f>SUMIFS(第4批次治理工程!$K$6:$K$9999,第4批次治理工程!$F$6:$F$9999,$C130,第4批次治理工程!$C$6:$C$9999,$A130)</f>
        <v>0</v>
      </c>
      <c r="K130" s="245">
        <f>SUMIFS(第1批次治理工程!$T$6:$T$9989,第1批次治理工程!$F$6:$F$9989,$C130,第1批次治理工程!$C$6:$C$9989,$A130)+SUMIFS(第2批次治理工程!$T$6:$T$9994,第2批次治理工程!$F$6:$F$9994,$C130,第2批次治理工程!$C$6:$C$9994,$A130)+SUMIFS(第3批次治理工程!$T$6:$T$9999,第3批次治理工程!$F$6:$F$9999,$C130,第3批次治理工程!$C$6:$C$9999,$A130)+SUMIFS(第4批次治理工程!$T$6:$T$9999,第4批次治理工程!$F$6:$F$9999,$C130,第4批次治理工程!$C$6:$C$9999,$A130)</f>
        <v>0</v>
      </c>
      <c r="L130" s="513"/>
      <c r="M130" s="513"/>
      <c r="N130" s="513"/>
      <c r="O130" s="513"/>
      <c r="P130" s="513"/>
      <c r="Q130" s="513"/>
    </row>
    <row r="131" spans="1:17" customFormat="1">
      <c r="A131" s="518" t="s">
        <v>2216</v>
      </c>
      <c r="B131" s="519" t="s">
        <v>2088</v>
      </c>
      <c r="C131" s="523" t="s">
        <v>2221</v>
      </c>
      <c r="D131" s="245">
        <v>653437</v>
      </c>
      <c r="E131" s="246">
        <v>318290</v>
      </c>
      <c r="F131" s="245">
        <f t="shared" si="19"/>
        <v>165876</v>
      </c>
      <c r="G131" s="246">
        <f>SUMIFS(第1批次治理工程!$K$6:$K$9989,第1批次治理工程!$F$6:$F$9989,$C131,第1批次治理工程!$C$6:$C$9989,$A131)</f>
        <v>61476</v>
      </c>
      <c r="H131" s="246">
        <f>SUMIFS(第2批次治理工程!$K$6:$K$9994,第2批次治理工程!$F$6:$F$9994,$C131,第2批次治理工程!$C$6:$C$9994,$A131)</f>
        <v>76400</v>
      </c>
      <c r="I131" s="245">
        <f>SUMIFS(第3批次治理工程!$K$6:$K$9999,第3批次治理工程!$F$6:$F$9999,$C131,第3批次治理工程!$C$6:$C$9999,$A131)</f>
        <v>0</v>
      </c>
      <c r="J131" s="245">
        <f>SUMIFS(第4批次治理工程!$K$6:$K$9999,第4批次治理工程!$F$6:$F$9999,$C131,第4批次治理工程!$C$6:$C$9999,$A131)</f>
        <v>0</v>
      </c>
      <c r="K131" s="245">
        <f>SUMIFS(第1批次治理工程!$T$6:$T$9989,第1批次治理工程!$F$6:$F$9989,$C131,第1批次治理工程!$C$6:$C$9989,$A131)+SUMIFS(第2批次治理工程!$T$6:$T$9994,第2批次治理工程!$F$6:$F$9994,$C131,第2批次治理工程!$C$6:$C$9994,$A131)+SUMIFS(第3批次治理工程!$T$6:$T$9999,第3批次治理工程!$F$6:$F$9999,$C131,第3批次治理工程!$C$6:$C$9999,$A131)+SUMIFS(第4批次治理工程!$T$6:$T$9999,第4批次治理工程!$F$6:$F$9999,$C131,第4批次治理工程!$C$6:$C$9999,$A131)</f>
        <v>28000</v>
      </c>
      <c r="L131" s="513"/>
      <c r="M131" s="513"/>
      <c r="N131" s="513"/>
      <c r="O131" s="513"/>
      <c r="P131" s="513"/>
      <c r="Q131" s="513"/>
    </row>
    <row r="132" spans="1:17" customFormat="1">
      <c r="A132" s="518" t="s">
        <v>2216</v>
      </c>
      <c r="B132" s="519" t="s">
        <v>2088</v>
      </c>
      <c r="C132" s="523" t="s">
        <v>2222</v>
      </c>
      <c r="D132" s="245">
        <v>787648</v>
      </c>
      <c r="E132" s="246">
        <v>447790</v>
      </c>
      <c r="F132" s="245">
        <f t="shared" si="19"/>
        <v>466210</v>
      </c>
      <c r="G132" s="246">
        <f>SUMIFS(第1批次治理工程!$K$6:$K$9989,第1批次治理工程!$F$6:$F$9989,$C132,第1批次治理工程!$C$6:$C$9989,$A132)</f>
        <v>386970</v>
      </c>
      <c r="H132" s="246">
        <f>SUMIFS(第2批次治理工程!$K$6:$K$9994,第2批次治理工程!$F$6:$F$9994,$C132,第2批次治理工程!$C$6:$C$9994,$A132)</f>
        <v>0</v>
      </c>
      <c r="I132" s="245">
        <f>SUMIFS(第3批次治理工程!$K$6:$K$9999,第3批次治理工程!$F$6:$F$9999,$C132,第3批次治理工程!$C$6:$C$9999,$A132)</f>
        <v>0</v>
      </c>
      <c r="J132" s="245">
        <f>SUMIFS(第4批次治理工程!$K$6:$K$9999,第4批次治理工程!$F$6:$F$9999,$C132,第4批次治理工程!$C$6:$C$9999,$A132)</f>
        <v>0</v>
      </c>
      <c r="K132" s="245">
        <f>SUMIFS(第1批次治理工程!$T$6:$T$9989,第1批次治理工程!$F$6:$F$9989,$C132,第1批次治理工程!$C$6:$C$9989,$A132)+SUMIFS(第2批次治理工程!$T$6:$T$9994,第2批次治理工程!$F$6:$F$9994,$C132,第2批次治理工程!$C$6:$C$9994,$A132)+SUMIFS(第3批次治理工程!$T$6:$T$9999,第3批次治理工程!$F$6:$F$9999,$C132,第3批次治理工程!$C$6:$C$9999,$A132)+SUMIFS(第4批次治理工程!$T$6:$T$9999,第4批次治理工程!$F$6:$F$9999,$C132,第4批次治理工程!$C$6:$C$9999,$A132)</f>
        <v>79240</v>
      </c>
      <c r="L132" s="513"/>
      <c r="M132" s="513"/>
      <c r="N132" s="513"/>
      <c r="O132" s="513"/>
      <c r="P132" s="513"/>
      <c r="Q132" s="513"/>
    </row>
    <row r="133" spans="1:17" customFormat="1">
      <c r="A133" s="518" t="s">
        <v>2216</v>
      </c>
      <c r="B133" s="519" t="s">
        <v>2088</v>
      </c>
      <c r="C133" s="523" t="s">
        <v>2223</v>
      </c>
      <c r="D133" s="245">
        <v>200850</v>
      </c>
      <c r="E133" s="246">
        <v>139474</v>
      </c>
      <c r="F133" s="245">
        <f t="shared" si="19"/>
        <v>0</v>
      </c>
      <c r="G133" s="246">
        <f>SUMIFS(第1批次治理工程!$K$6:$K$9989,第1批次治理工程!$F$6:$F$9989,$C133,第1批次治理工程!$C$6:$C$9989,$A133)</f>
        <v>0</v>
      </c>
      <c r="H133" s="246">
        <f>SUMIFS(第2批次治理工程!$K$6:$K$9994,第2批次治理工程!$F$6:$F$9994,$C133,第2批次治理工程!$C$6:$C$9994,$A133)</f>
        <v>0</v>
      </c>
      <c r="I133" s="245">
        <f>SUMIFS(第3批次治理工程!$K$6:$K$9999,第3批次治理工程!$F$6:$F$9999,$C133,第3批次治理工程!$C$6:$C$9999,$A133)</f>
        <v>0</v>
      </c>
      <c r="J133" s="245">
        <f>SUMIFS(第4批次治理工程!$K$6:$K$9999,第4批次治理工程!$F$6:$F$9999,$C133,第4批次治理工程!$C$6:$C$9999,$A133)</f>
        <v>0</v>
      </c>
      <c r="K133" s="245">
        <f>SUMIFS(第1批次治理工程!$T$6:$T$9989,第1批次治理工程!$F$6:$F$9989,$C133,第1批次治理工程!$C$6:$C$9989,$A133)+SUMIFS(第2批次治理工程!$T$6:$T$9994,第2批次治理工程!$F$6:$F$9994,$C133,第2批次治理工程!$C$6:$C$9994,$A133)+SUMIFS(第3批次治理工程!$T$6:$T$9999,第3批次治理工程!$F$6:$F$9999,$C133,第3批次治理工程!$C$6:$C$9999,$A133)+SUMIFS(第4批次治理工程!$T$6:$T$9999,第4批次治理工程!$F$6:$F$9999,$C133,第4批次治理工程!$C$6:$C$9999,$A133)</f>
        <v>0</v>
      </c>
      <c r="L133" s="513"/>
      <c r="M133" s="513"/>
      <c r="N133" s="513"/>
      <c r="O133" s="513"/>
      <c r="P133" s="513"/>
      <c r="Q133" s="513"/>
    </row>
    <row r="134" spans="1:17" customFormat="1">
      <c r="A134" s="518" t="s">
        <v>2216</v>
      </c>
      <c r="B134" s="519" t="s">
        <v>2088</v>
      </c>
      <c r="C134" s="523" t="s">
        <v>2224</v>
      </c>
      <c r="D134" s="245">
        <v>53600</v>
      </c>
      <c r="E134" s="246">
        <v>24190</v>
      </c>
      <c r="F134" s="245">
        <f t="shared" si="19"/>
        <v>40200</v>
      </c>
      <c r="G134" s="246">
        <f>SUMIFS(第1批次治理工程!$K$6:$K$9989,第1批次治理工程!$F$6:$F$9989,$C134,第1批次治理工程!$C$6:$C$9989,$A134)</f>
        <v>0</v>
      </c>
      <c r="H134" s="246">
        <f>SUMIFS(第2批次治理工程!$K$6:$K$9994,第2批次治理工程!$F$6:$F$9994,$C134,第2批次治理工程!$C$6:$C$9994,$A134)</f>
        <v>40000</v>
      </c>
      <c r="I134" s="245">
        <f>SUMIFS(第3批次治理工程!$K$6:$K$9999,第3批次治理工程!$F$6:$F$9999,$C134,第3批次治理工程!$C$6:$C$9999,$A134)</f>
        <v>0</v>
      </c>
      <c r="J134" s="245">
        <f>SUMIFS(第4批次治理工程!$K$6:$K$9999,第4批次治理工程!$F$6:$F$9999,$C134,第4批次治理工程!$C$6:$C$9999,$A134)</f>
        <v>0</v>
      </c>
      <c r="K134" s="245">
        <f>SUMIFS(第1批次治理工程!$T$6:$T$9989,第1批次治理工程!$F$6:$F$9989,$C134,第1批次治理工程!$C$6:$C$9989,$A134)+SUMIFS(第2批次治理工程!$T$6:$T$9994,第2批次治理工程!$F$6:$F$9994,$C134,第2批次治理工程!$C$6:$C$9994,$A134)+SUMIFS(第3批次治理工程!$T$6:$T$9999,第3批次治理工程!$F$6:$F$9999,$C134,第3批次治理工程!$C$6:$C$9999,$A134)+SUMIFS(第4批次治理工程!$T$6:$T$9999,第4批次治理工程!$F$6:$F$9999,$C134,第4批次治理工程!$C$6:$C$9999,$A134)</f>
        <v>200</v>
      </c>
      <c r="L134" s="513"/>
      <c r="M134" s="513"/>
      <c r="N134" s="513"/>
      <c r="O134" s="513"/>
      <c r="P134" s="513"/>
      <c r="Q134" s="513"/>
    </row>
    <row r="135" spans="1:17" customFormat="1">
      <c r="A135" s="518" t="s">
        <v>2216</v>
      </c>
      <c r="B135" s="519" t="s">
        <v>2088</v>
      </c>
      <c r="C135" s="523" t="s">
        <v>2225</v>
      </c>
      <c r="D135" s="245">
        <v>182719</v>
      </c>
      <c r="E135" s="246">
        <v>0</v>
      </c>
      <c r="F135" s="245">
        <f t="shared" si="19"/>
        <v>0</v>
      </c>
      <c r="G135" s="246">
        <f>SUMIFS(第1批次治理工程!$K$6:$K$9989,第1批次治理工程!$F$6:$F$9989,$C135,第1批次治理工程!$C$6:$C$9989,$A135)</f>
        <v>0</v>
      </c>
      <c r="H135" s="246">
        <f>SUMIFS(第2批次治理工程!$K$6:$K$9994,第2批次治理工程!$F$6:$F$9994,$C135,第2批次治理工程!$C$6:$C$9994,$A135)</f>
        <v>0</v>
      </c>
      <c r="I135" s="245">
        <f>SUMIFS(第3批次治理工程!$K$6:$K$9999,第3批次治理工程!$F$6:$F$9999,$C135,第3批次治理工程!$C$6:$C$9999,$A135)</f>
        <v>0</v>
      </c>
      <c r="J135" s="245">
        <f>SUMIFS(第4批次治理工程!$K$6:$K$9999,第4批次治理工程!$F$6:$F$9999,$C135,第4批次治理工程!$C$6:$C$9999,$A135)</f>
        <v>0</v>
      </c>
      <c r="K135" s="245">
        <f>SUMIFS(第1批次治理工程!$T$6:$T$9989,第1批次治理工程!$F$6:$F$9989,$C135,第1批次治理工程!$C$6:$C$9989,$A135)+SUMIFS(第2批次治理工程!$T$6:$T$9994,第2批次治理工程!$F$6:$F$9994,$C135,第2批次治理工程!$C$6:$C$9994,$A135)+SUMIFS(第3批次治理工程!$T$6:$T$9999,第3批次治理工程!$F$6:$F$9999,$C135,第3批次治理工程!$C$6:$C$9999,$A135)+SUMIFS(第4批次治理工程!$T$6:$T$9999,第4批次治理工程!$F$6:$F$9999,$C135,第4批次治理工程!$C$6:$C$9999,$A135)</f>
        <v>0</v>
      </c>
      <c r="L135" s="513"/>
      <c r="M135" s="513"/>
      <c r="N135" s="513"/>
      <c r="O135" s="513"/>
      <c r="P135" s="513"/>
      <c r="Q135" s="513"/>
    </row>
    <row r="136" spans="1:17" customFormat="1">
      <c r="A136" s="518" t="s">
        <v>2216</v>
      </c>
      <c r="B136" s="519" t="s">
        <v>2088</v>
      </c>
      <c r="C136" s="523" t="s">
        <v>2226</v>
      </c>
      <c r="D136" s="245">
        <v>270390</v>
      </c>
      <c r="E136" s="246">
        <v>0</v>
      </c>
      <c r="F136" s="245">
        <f t="shared" si="19"/>
        <v>0</v>
      </c>
      <c r="G136" s="246">
        <f>SUMIFS(第1批次治理工程!$K$6:$K$9989,第1批次治理工程!$F$6:$F$9989,$C136,第1批次治理工程!$C$6:$C$9989,$A136)</f>
        <v>0</v>
      </c>
      <c r="H136" s="246">
        <f>SUMIFS(第2批次治理工程!$K$6:$K$9994,第2批次治理工程!$F$6:$F$9994,$C136,第2批次治理工程!$C$6:$C$9994,$A136)</f>
        <v>0</v>
      </c>
      <c r="I136" s="245">
        <f>SUMIFS(第3批次治理工程!$K$6:$K$9999,第3批次治理工程!$F$6:$F$9999,$C136,第3批次治理工程!$C$6:$C$9999,$A136)</f>
        <v>0</v>
      </c>
      <c r="J136" s="245">
        <f>SUMIFS(第4批次治理工程!$K$6:$K$9999,第4批次治理工程!$F$6:$F$9999,$C136,第4批次治理工程!$C$6:$C$9999,$A136)</f>
        <v>0</v>
      </c>
      <c r="K136" s="245">
        <f>SUMIFS(第1批次治理工程!$T$6:$T$9989,第1批次治理工程!$F$6:$F$9989,$C136,第1批次治理工程!$C$6:$C$9989,$A136)+SUMIFS(第2批次治理工程!$T$6:$T$9994,第2批次治理工程!$F$6:$F$9994,$C136,第2批次治理工程!$C$6:$C$9994,$A136)+SUMIFS(第3批次治理工程!$T$6:$T$9999,第3批次治理工程!$F$6:$F$9999,$C136,第3批次治理工程!$C$6:$C$9999,$A136)+SUMIFS(第4批次治理工程!$T$6:$T$9999,第4批次治理工程!$F$6:$F$9999,$C136,第4批次治理工程!$C$6:$C$9999,$A136)</f>
        <v>0</v>
      </c>
      <c r="L136" s="513"/>
      <c r="M136" s="513"/>
      <c r="N136" s="513"/>
      <c r="O136" s="513"/>
      <c r="P136" s="513"/>
      <c r="Q136" s="513"/>
    </row>
    <row r="137" spans="1:17" customFormat="1">
      <c r="A137" s="518" t="s">
        <v>2216</v>
      </c>
      <c r="B137" s="519" t="s">
        <v>2088</v>
      </c>
      <c r="C137" s="523" t="s">
        <v>2227</v>
      </c>
      <c r="D137" s="245">
        <v>106490</v>
      </c>
      <c r="E137" s="246">
        <v>341660</v>
      </c>
      <c r="F137" s="245">
        <f t="shared" si="19"/>
        <v>144993</v>
      </c>
      <c r="G137" s="246">
        <f>SUMIFS(第1批次治理工程!$K$6:$K$9989,第1批次治理工程!$F$6:$F$9989,$C137,第1批次治理工程!$C$6:$C$9989,$A137)</f>
        <v>114756</v>
      </c>
      <c r="H137" s="246">
        <f>SUMIFS(第2批次治理工程!$K$6:$K$9994,第2批次治理工程!$F$6:$F$9994,$C137,第2批次治理工程!$C$6:$C$9994,$A137)</f>
        <v>0</v>
      </c>
      <c r="I137" s="245">
        <f>SUMIFS(第3批次治理工程!$K$6:$K$9999,第3批次治理工程!$F$6:$F$9999,$C137,第3批次治理工程!$C$6:$C$9999,$A137)</f>
        <v>0</v>
      </c>
      <c r="J137" s="245">
        <f>SUMIFS(第4批次治理工程!$K$6:$K$9999,第4批次治理工程!$F$6:$F$9999,$C137,第4批次治理工程!$C$6:$C$9999,$A137)</f>
        <v>0</v>
      </c>
      <c r="K137" s="245">
        <f>SUMIFS(第1批次治理工程!$T$6:$T$9989,第1批次治理工程!$F$6:$F$9989,$C137,第1批次治理工程!$C$6:$C$9989,$A137)+SUMIFS(第2批次治理工程!$T$6:$T$9994,第2批次治理工程!$F$6:$F$9994,$C137,第2批次治理工程!$C$6:$C$9994,$A137)+SUMIFS(第3批次治理工程!$T$6:$T$9999,第3批次治理工程!$F$6:$F$9999,$C137,第3批次治理工程!$C$6:$C$9999,$A137)+SUMIFS(第4批次治理工程!$T$6:$T$9999,第4批次治理工程!$F$6:$F$9999,$C137,第4批次治理工程!$C$6:$C$9999,$A137)</f>
        <v>30237</v>
      </c>
      <c r="L137" s="513"/>
      <c r="M137" s="513"/>
      <c r="N137" s="513"/>
      <c r="O137" s="513"/>
      <c r="P137" s="513"/>
      <c r="Q137" s="513"/>
    </row>
    <row r="138" spans="1:17" customFormat="1">
      <c r="A138" s="518" t="s">
        <v>2216</v>
      </c>
      <c r="B138" s="519" t="s">
        <v>2088</v>
      </c>
      <c r="C138" s="523" t="s">
        <v>2228</v>
      </c>
      <c r="D138" s="245">
        <v>86759</v>
      </c>
      <c r="E138" s="246">
        <v>3690</v>
      </c>
      <c r="F138" s="245">
        <f t="shared" si="19"/>
        <v>0</v>
      </c>
      <c r="G138" s="246">
        <f>SUMIFS(第1批次治理工程!$K$6:$K$9989,第1批次治理工程!$F$6:$F$9989,$C138,第1批次治理工程!$C$6:$C$9989,$A138)</f>
        <v>0</v>
      </c>
      <c r="H138" s="246">
        <f>SUMIFS(第2批次治理工程!$K$6:$K$9994,第2批次治理工程!$F$6:$F$9994,$C138,第2批次治理工程!$C$6:$C$9994,$A138)</f>
        <v>0</v>
      </c>
      <c r="I138" s="245">
        <f>SUMIFS(第3批次治理工程!$K$6:$K$9999,第3批次治理工程!$F$6:$F$9999,$C138,第3批次治理工程!$C$6:$C$9999,$A138)</f>
        <v>0</v>
      </c>
      <c r="J138" s="245">
        <f>SUMIFS(第4批次治理工程!$K$6:$K$9999,第4批次治理工程!$F$6:$F$9999,$C138,第4批次治理工程!$C$6:$C$9999,$A138)</f>
        <v>0</v>
      </c>
      <c r="K138" s="245">
        <f>SUMIFS(第1批次治理工程!$T$6:$T$9989,第1批次治理工程!$F$6:$F$9989,$C138,第1批次治理工程!$C$6:$C$9989,$A138)+SUMIFS(第2批次治理工程!$T$6:$T$9994,第2批次治理工程!$F$6:$F$9994,$C138,第2批次治理工程!$C$6:$C$9994,$A138)+SUMIFS(第3批次治理工程!$T$6:$T$9999,第3批次治理工程!$F$6:$F$9999,$C138,第3批次治理工程!$C$6:$C$9999,$A138)+SUMIFS(第4批次治理工程!$T$6:$T$9999,第4批次治理工程!$F$6:$F$9999,$C138,第4批次治理工程!$C$6:$C$9999,$A138)</f>
        <v>0</v>
      </c>
      <c r="L138" s="513"/>
      <c r="M138" s="513"/>
      <c r="N138" s="513"/>
      <c r="O138" s="513"/>
      <c r="P138" s="513"/>
      <c r="Q138" s="513"/>
    </row>
    <row r="139" spans="1:17" customFormat="1">
      <c r="A139" s="518" t="s">
        <v>2216</v>
      </c>
      <c r="B139" s="519" t="s">
        <v>2088</v>
      </c>
      <c r="C139" s="523" t="s">
        <v>2229</v>
      </c>
      <c r="D139" s="245">
        <v>161851</v>
      </c>
      <c r="E139" s="246">
        <v>0</v>
      </c>
      <c r="F139" s="245">
        <f t="shared" si="19"/>
        <v>0</v>
      </c>
      <c r="G139" s="246">
        <f>SUMIFS(第1批次治理工程!$K$6:$K$9989,第1批次治理工程!$F$6:$F$9989,$C139,第1批次治理工程!$C$6:$C$9989,$A139)</f>
        <v>0</v>
      </c>
      <c r="H139" s="246">
        <f>SUMIFS(第2批次治理工程!$K$6:$K$9994,第2批次治理工程!$F$6:$F$9994,$C139,第2批次治理工程!$C$6:$C$9994,$A139)</f>
        <v>0</v>
      </c>
      <c r="I139" s="245">
        <f>SUMIFS(第3批次治理工程!$K$6:$K$9999,第3批次治理工程!$F$6:$F$9999,$C139,第3批次治理工程!$C$6:$C$9999,$A139)</f>
        <v>0</v>
      </c>
      <c r="J139" s="245">
        <f>SUMIFS(第4批次治理工程!$K$6:$K$9999,第4批次治理工程!$F$6:$F$9999,$C139,第4批次治理工程!$C$6:$C$9999,$A139)</f>
        <v>0</v>
      </c>
      <c r="K139" s="245">
        <f>SUMIFS(第1批次治理工程!$T$6:$T$9989,第1批次治理工程!$F$6:$F$9989,$C139,第1批次治理工程!$C$6:$C$9989,$A139)+SUMIFS(第2批次治理工程!$T$6:$T$9994,第2批次治理工程!$F$6:$F$9994,$C139,第2批次治理工程!$C$6:$C$9994,$A139)+SUMIFS(第3批次治理工程!$T$6:$T$9999,第3批次治理工程!$F$6:$F$9999,$C139,第3批次治理工程!$C$6:$C$9999,$A139)+SUMIFS(第4批次治理工程!$T$6:$T$9999,第4批次治理工程!$F$6:$F$9999,$C139,第4批次治理工程!$C$6:$C$9999,$A139)</f>
        <v>0</v>
      </c>
      <c r="L139" s="513"/>
      <c r="M139" s="513"/>
      <c r="N139" s="513"/>
      <c r="O139" s="513"/>
      <c r="P139" s="513"/>
      <c r="Q139" s="513"/>
    </row>
    <row r="140" spans="1:17" customFormat="1">
      <c r="A140" s="518" t="s">
        <v>2216</v>
      </c>
      <c r="B140" s="519" t="s">
        <v>2088</v>
      </c>
      <c r="C140" s="523" t="s">
        <v>2230</v>
      </c>
      <c r="D140" s="245">
        <v>0</v>
      </c>
      <c r="E140" s="246">
        <v>0</v>
      </c>
      <c r="F140" s="245">
        <f t="shared" si="19"/>
        <v>0</v>
      </c>
      <c r="G140" s="246">
        <f>SUMIFS(第1批次治理工程!$K$6:$K$9989,第1批次治理工程!$F$6:$F$9989,$C140,第1批次治理工程!$C$6:$C$9989,$A140)</f>
        <v>0</v>
      </c>
      <c r="H140" s="246">
        <f>SUMIFS(第2批次治理工程!$K$6:$K$9994,第2批次治理工程!$F$6:$F$9994,$C140,第2批次治理工程!$C$6:$C$9994,$A140)</f>
        <v>0</v>
      </c>
      <c r="I140" s="245">
        <f>SUMIFS(第3批次治理工程!$K$6:$K$9999,第3批次治理工程!$F$6:$F$9999,$C140,第3批次治理工程!$C$6:$C$9999,$A140)</f>
        <v>0</v>
      </c>
      <c r="J140" s="245">
        <f>SUMIFS(第4批次治理工程!$K$6:$K$9999,第4批次治理工程!$F$6:$F$9999,$C140,第4批次治理工程!$C$6:$C$9999,$A140)</f>
        <v>0</v>
      </c>
      <c r="K140" s="245">
        <f>SUMIFS(第1批次治理工程!$T$6:$T$9989,第1批次治理工程!$F$6:$F$9989,$C140,第1批次治理工程!$C$6:$C$9989,$A140)+SUMIFS(第2批次治理工程!$T$6:$T$9994,第2批次治理工程!$F$6:$F$9994,$C140,第2批次治理工程!$C$6:$C$9994,$A140)+SUMIFS(第3批次治理工程!$T$6:$T$9999,第3批次治理工程!$F$6:$F$9999,$C140,第3批次治理工程!$C$6:$C$9999,$A140)+SUMIFS(第4批次治理工程!$T$6:$T$9999,第4批次治理工程!$F$6:$F$9999,$C140,第4批次治理工程!$C$6:$C$9999,$A140)</f>
        <v>0</v>
      </c>
      <c r="L140" s="513"/>
      <c r="M140" s="513"/>
      <c r="N140" s="513"/>
      <c r="O140" s="513"/>
      <c r="P140" s="513"/>
      <c r="Q140" s="513"/>
    </row>
    <row r="141" spans="1:17" customFormat="1">
      <c r="A141" s="518" t="s">
        <v>2216</v>
      </c>
      <c r="B141" s="519" t="s">
        <v>2088</v>
      </c>
      <c r="C141" s="523" t="s">
        <v>2231</v>
      </c>
      <c r="D141" s="245">
        <v>300</v>
      </c>
      <c r="E141" s="246">
        <v>0</v>
      </c>
      <c r="F141" s="245">
        <f t="shared" si="19"/>
        <v>0</v>
      </c>
      <c r="G141" s="246">
        <f>SUMIFS(第1批次治理工程!$K$6:$K$9989,第1批次治理工程!$F$6:$F$9989,$C141,第1批次治理工程!$C$6:$C$9989,$A141)</f>
        <v>0</v>
      </c>
      <c r="H141" s="246">
        <f>SUMIFS(第2批次治理工程!$K$6:$K$9994,第2批次治理工程!$F$6:$F$9994,$C141,第2批次治理工程!$C$6:$C$9994,$A141)</f>
        <v>0</v>
      </c>
      <c r="I141" s="245">
        <f>SUMIFS(第3批次治理工程!$K$6:$K$9999,第3批次治理工程!$F$6:$F$9999,$C141,第3批次治理工程!$C$6:$C$9999,$A141)</f>
        <v>0</v>
      </c>
      <c r="J141" s="245">
        <f>SUMIFS(第4批次治理工程!$K$6:$K$9999,第4批次治理工程!$F$6:$F$9999,$C141,第4批次治理工程!$C$6:$C$9999,$A141)</f>
        <v>0</v>
      </c>
      <c r="K141" s="245">
        <f>SUMIFS(第1批次治理工程!$T$6:$T$9989,第1批次治理工程!$F$6:$F$9989,$C141,第1批次治理工程!$C$6:$C$9989,$A141)+SUMIFS(第2批次治理工程!$T$6:$T$9994,第2批次治理工程!$F$6:$F$9994,$C141,第2批次治理工程!$C$6:$C$9994,$A141)+SUMIFS(第3批次治理工程!$T$6:$T$9999,第3批次治理工程!$F$6:$F$9999,$C141,第3批次治理工程!$C$6:$C$9999,$A141)+SUMIFS(第4批次治理工程!$T$6:$T$9999,第4批次治理工程!$F$6:$F$9999,$C141,第4批次治理工程!$C$6:$C$9999,$A141)</f>
        <v>0</v>
      </c>
      <c r="L141" s="513"/>
      <c r="M141" s="513"/>
      <c r="N141" s="513"/>
      <c r="O141" s="513"/>
      <c r="P141" s="513"/>
      <c r="Q141" s="513"/>
    </row>
    <row r="142" spans="1:17" customFormat="1">
      <c r="A142" s="518" t="s">
        <v>2216</v>
      </c>
      <c r="B142" s="519" t="s">
        <v>2088</v>
      </c>
      <c r="C142" s="523" t="s">
        <v>2232</v>
      </c>
      <c r="D142" s="245">
        <v>0</v>
      </c>
      <c r="E142" s="246">
        <v>0</v>
      </c>
      <c r="F142" s="245">
        <f t="shared" si="19"/>
        <v>0</v>
      </c>
      <c r="G142" s="246">
        <f>SUMIFS(第1批次治理工程!$K$6:$K$9989,第1批次治理工程!$F$6:$F$9989,$C142,第1批次治理工程!$C$6:$C$9989,$A142)</f>
        <v>0</v>
      </c>
      <c r="H142" s="246">
        <f>SUMIFS(第2批次治理工程!$K$6:$K$9994,第2批次治理工程!$F$6:$F$9994,$C142,第2批次治理工程!$C$6:$C$9994,$A142)</f>
        <v>0</v>
      </c>
      <c r="I142" s="245">
        <f>SUMIFS(第3批次治理工程!$K$6:$K$9999,第3批次治理工程!$F$6:$F$9999,$C142,第3批次治理工程!$C$6:$C$9999,$A142)</f>
        <v>0</v>
      </c>
      <c r="J142" s="245">
        <f>SUMIFS(第4批次治理工程!$K$6:$K$9999,第4批次治理工程!$F$6:$F$9999,$C142,第4批次治理工程!$C$6:$C$9999,$A142)</f>
        <v>0</v>
      </c>
      <c r="K142" s="245">
        <f>SUMIFS(第1批次治理工程!$T$6:$T$9989,第1批次治理工程!$F$6:$F$9989,$C142,第1批次治理工程!$C$6:$C$9989,$A142)+SUMIFS(第2批次治理工程!$T$6:$T$9994,第2批次治理工程!$F$6:$F$9994,$C142,第2批次治理工程!$C$6:$C$9994,$A142)+SUMIFS(第3批次治理工程!$T$6:$T$9999,第3批次治理工程!$F$6:$F$9999,$C142,第3批次治理工程!$C$6:$C$9999,$A142)+SUMIFS(第4批次治理工程!$T$6:$T$9999,第4批次治理工程!$F$6:$F$9999,$C142,第4批次治理工程!$C$6:$C$9999,$A142)</f>
        <v>0</v>
      </c>
      <c r="L142" s="513"/>
      <c r="M142" s="513"/>
      <c r="N142" s="513"/>
      <c r="O142" s="513"/>
      <c r="P142" s="513"/>
      <c r="Q142" s="513"/>
    </row>
    <row r="143" spans="1:17" customFormat="1">
      <c r="A143" s="518" t="s">
        <v>2216</v>
      </c>
      <c r="B143" s="519" t="s">
        <v>2088</v>
      </c>
      <c r="C143" s="523" t="s">
        <v>2233</v>
      </c>
      <c r="D143" s="245">
        <v>10750</v>
      </c>
      <c r="E143" s="246">
        <v>0</v>
      </c>
      <c r="F143" s="245">
        <f t="shared" si="19"/>
        <v>0</v>
      </c>
      <c r="G143" s="246">
        <f>SUMIFS(第1批次治理工程!$K$6:$K$9989,第1批次治理工程!$F$6:$F$9989,$C143,第1批次治理工程!$C$6:$C$9989,$A143)</f>
        <v>0</v>
      </c>
      <c r="H143" s="246">
        <f>SUMIFS(第2批次治理工程!$K$6:$K$9994,第2批次治理工程!$F$6:$F$9994,$C143,第2批次治理工程!$C$6:$C$9994,$A143)</f>
        <v>0</v>
      </c>
      <c r="I143" s="245">
        <f>SUMIFS(第3批次治理工程!$K$6:$K$9999,第3批次治理工程!$F$6:$F$9999,$C143,第3批次治理工程!$C$6:$C$9999,$A143)</f>
        <v>0</v>
      </c>
      <c r="J143" s="245">
        <f>SUMIFS(第4批次治理工程!$K$6:$K$9999,第4批次治理工程!$F$6:$F$9999,$C143,第4批次治理工程!$C$6:$C$9999,$A143)</f>
        <v>0</v>
      </c>
      <c r="K143" s="245">
        <f>SUMIFS(第1批次治理工程!$T$6:$T$9989,第1批次治理工程!$F$6:$F$9989,$C143,第1批次治理工程!$C$6:$C$9989,$A143)+SUMIFS(第2批次治理工程!$T$6:$T$9994,第2批次治理工程!$F$6:$F$9994,$C143,第2批次治理工程!$C$6:$C$9994,$A143)+SUMIFS(第3批次治理工程!$T$6:$T$9999,第3批次治理工程!$F$6:$F$9999,$C143,第3批次治理工程!$C$6:$C$9999,$A143)+SUMIFS(第4批次治理工程!$T$6:$T$9999,第4批次治理工程!$F$6:$F$9999,$C143,第4批次治理工程!$C$6:$C$9999,$A143)</f>
        <v>0</v>
      </c>
      <c r="L143" s="513"/>
      <c r="M143" s="513"/>
      <c r="N143" s="513"/>
      <c r="O143" s="513"/>
      <c r="P143" s="513"/>
      <c r="Q143" s="513"/>
    </row>
    <row r="144" spans="1:17" customFormat="1">
      <c r="A144" s="518" t="s">
        <v>2216</v>
      </c>
      <c r="B144" s="519" t="s">
        <v>2088</v>
      </c>
      <c r="C144" s="523" t="s">
        <v>2234</v>
      </c>
      <c r="D144" s="245">
        <v>0</v>
      </c>
      <c r="E144" s="246">
        <v>42460</v>
      </c>
      <c r="F144" s="245">
        <f t="shared" si="19"/>
        <v>0</v>
      </c>
      <c r="G144" s="246">
        <f>SUMIFS(第1批次治理工程!$K$6:$K$9989,第1批次治理工程!$F$6:$F$9989,$C144,第1批次治理工程!$C$6:$C$9989,$A144)</f>
        <v>0</v>
      </c>
      <c r="H144" s="246">
        <f>SUMIFS(第2批次治理工程!$K$6:$K$9994,第2批次治理工程!$F$6:$F$9994,$C144,第2批次治理工程!$C$6:$C$9994,$A144)</f>
        <v>0</v>
      </c>
      <c r="I144" s="245">
        <f>SUMIFS(第3批次治理工程!$K$6:$K$9999,第3批次治理工程!$F$6:$F$9999,$C144,第3批次治理工程!$C$6:$C$9999,$A144)</f>
        <v>0</v>
      </c>
      <c r="J144" s="245">
        <f>SUMIFS(第4批次治理工程!$K$6:$K$9999,第4批次治理工程!$F$6:$F$9999,$C144,第4批次治理工程!$C$6:$C$9999,$A144)</f>
        <v>0</v>
      </c>
      <c r="K144" s="245">
        <f>SUMIFS(第1批次治理工程!$T$6:$T$9989,第1批次治理工程!$F$6:$F$9989,$C144,第1批次治理工程!$C$6:$C$9989,$A144)+SUMIFS(第2批次治理工程!$T$6:$T$9994,第2批次治理工程!$F$6:$F$9994,$C144,第2批次治理工程!$C$6:$C$9994,$A144)+SUMIFS(第3批次治理工程!$T$6:$T$9999,第3批次治理工程!$F$6:$F$9999,$C144,第3批次治理工程!$C$6:$C$9999,$A144)+SUMIFS(第4批次治理工程!$T$6:$T$9999,第4批次治理工程!$F$6:$F$9999,$C144,第4批次治理工程!$C$6:$C$9999,$A144)</f>
        <v>0</v>
      </c>
      <c r="L144" s="513"/>
      <c r="M144" s="513"/>
      <c r="N144" s="513"/>
      <c r="O144" s="513"/>
      <c r="P144" s="513"/>
      <c r="Q144" s="513"/>
    </row>
    <row r="145" spans="1:17" customFormat="1" ht="33">
      <c r="A145" s="518" t="s">
        <v>2216</v>
      </c>
      <c r="B145" s="519" t="s">
        <v>2088</v>
      </c>
      <c r="C145" s="523" t="s">
        <v>2235</v>
      </c>
      <c r="D145" s="245">
        <v>6000</v>
      </c>
      <c r="E145" s="246">
        <v>189550</v>
      </c>
      <c r="F145" s="245">
        <f t="shared" si="19"/>
        <v>223230</v>
      </c>
      <c r="G145" s="246">
        <f>SUMIFS(第1批次治理工程!$K$6:$K$9989,第1批次治理工程!$F$6:$F$9989,$C145,第1批次治理工程!$C$6:$C$9989,$A145)</f>
        <v>151230</v>
      </c>
      <c r="H145" s="246">
        <f>SUMIFS(第2批次治理工程!$K$6:$K$9994,第2批次治理工程!$F$6:$F$9994,$C145,第2批次治理工程!$C$6:$C$9994,$A145)</f>
        <v>0</v>
      </c>
      <c r="I145" s="245">
        <f>SUMIFS(第3批次治理工程!$K$6:$K$9999,第3批次治理工程!$F$6:$F$9999,$C145,第3批次治理工程!$C$6:$C$9999,$A145)</f>
        <v>0</v>
      </c>
      <c r="J145" s="245">
        <f>SUMIFS(第4批次治理工程!$K$6:$K$9999,第4批次治理工程!$F$6:$F$9999,$C145,第4批次治理工程!$C$6:$C$9999,$A145)</f>
        <v>0</v>
      </c>
      <c r="K145" s="245">
        <f>SUMIFS(第1批次治理工程!$T$6:$T$9989,第1批次治理工程!$F$6:$F$9989,$C145,第1批次治理工程!$C$6:$C$9989,$A145)+SUMIFS(第2批次治理工程!$T$6:$T$9994,第2批次治理工程!$F$6:$F$9994,$C145,第2批次治理工程!$C$6:$C$9994,$A145)+SUMIFS(第3批次治理工程!$T$6:$T$9999,第3批次治理工程!$F$6:$F$9999,$C145,第3批次治理工程!$C$6:$C$9999,$A145)+SUMIFS(第4批次治理工程!$T$6:$T$9999,第4批次治理工程!$F$6:$F$9999,$C145,第4批次治理工程!$C$6:$C$9999,$A145)</f>
        <v>72000</v>
      </c>
      <c r="L145" s="513"/>
      <c r="M145" s="513"/>
      <c r="N145" s="513"/>
      <c r="O145" s="513"/>
      <c r="P145" s="513"/>
      <c r="Q145" s="513"/>
    </row>
    <row r="146" spans="1:17" customFormat="1">
      <c r="A146" s="518" t="s">
        <v>2216</v>
      </c>
      <c r="B146" s="519" t="s">
        <v>2088</v>
      </c>
      <c r="C146" s="523" t="s">
        <v>2236</v>
      </c>
      <c r="D146" s="245">
        <v>0</v>
      </c>
      <c r="E146" s="246">
        <v>0</v>
      </c>
      <c r="F146" s="245">
        <f t="shared" si="19"/>
        <v>0</v>
      </c>
      <c r="G146" s="246">
        <f>SUMIFS(第1批次治理工程!$K$6:$K$9989,第1批次治理工程!$F$6:$F$9989,$C146,第1批次治理工程!$C$6:$C$9989,$A146)</f>
        <v>0</v>
      </c>
      <c r="H146" s="246">
        <f>SUMIFS(第2批次治理工程!$K$6:$K$9994,第2批次治理工程!$F$6:$F$9994,$C146,第2批次治理工程!$C$6:$C$9994,$A146)</f>
        <v>0</v>
      </c>
      <c r="I146" s="245">
        <f>SUMIFS(第3批次治理工程!$K$6:$K$9999,第3批次治理工程!$F$6:$F$9999,$C146,第3批次治理工程!$C$6:$C$9999,$A146)</f>
        <v>0</v>
      </c>
      <c r="J146" s="245">
        <f>SUMIFS(第4批次治理工程!$K$6:$K$9999,第4批次治理工程!$F$6:$F$9999,$C146,第4批次治理工程!$C$6:$C$9999,$A146)</f>
        <v>0</v>
      </c>
      <c r="K146" s="245">
        <f>SUMIFS(第1批次治理工程!$T$6:$T$9989,第1批次治理工程!$F$6:$F$9989,$C146,第1批次治理工程!$C$6:$C$9989,$A146)+SUMIFS(第2批次治理工程!$T$6:$T$9994,第2批次治理工程!$F$6:$F$9994,$C146,第2批次治理工程!$C$6:$C$9994,$A146)+SUMIFS(第3批次治理工程!$T$6:$T$9999,第3批次治理工程!$F$6:$F$9999,$C146,第3批次治理工程!$C$6:$C$9999,$A146)+SUMIFS(第4批次治理工程!$T$6:$T$9999,第4批次治理工程!$F$6:$F$9999,$C146,第4批次治理工程!$C$6:$C$9999,$A146)</f>
        <v>0</v>
      </c>
      <c r="L146" s="513"/>
      <c r="M146" s="513"/>
      <c r="N146" s="513"/>
      <c r="O146" s="513"/>
      <c r="P146" s="513"/>
      <c r="Q146" s="513"/>
    </row>
    <row r="147" spans="1:17" customFormat="1">
      <c r="A147" s="518" t="s">
        <v>2216</v>
      </c>
      <c r="B147" s="519" t="s">
        <v>2088</v>
      </c>
      <c r="C147" s="523" t="s">
        <v>2237</v>
      </c>
      <c r="D147" s="245">
        <v>9400</v>
      </c>
      <c r="E147" s="246">
        <v>6560</v>
      </c>
      <c r="F147" s="245">
        <f t="shared" si="19"/>
        <v>0</v>
      </c>
      <c r="G147" s="246">
        <f>SUMIFS(第1批次治理工程!$K$6:$K$9989,第1批次治理工程!$F$6:$F$9989,$C147,第1批次治理工程!$C$6:$C$9989,$A147)</f>
        <v>0</v>
      </c>
      <c r="H147" s="246">
        <f>SUMIFS(第2批次治理工程!$K$6:$K$9994,第2批次治理工程!$F$6:$F$9994,$C147,第2批次治理工程!$C$6:$C$9994,$A147)</f>
        <v>0</v>
      </c>
      <c r="I147" s="245">
        <f>SUMIFS(第3批次治理工程!$K$6:$K$9999,第3批次治理工程!$F$6:$F$9999,$C147,第3批次治理工程!$C$6:$C$9999,$A147)</f>
        <v>0</v>
      </c>
      <c r="J147" s="245">
        <f>SUMIFS(第4批次治理工程!$K$6:$K$9999,第4批次治理工程!$F$6:$F$9999,$C147,第4批次治理工程!$C$6:$C$9999,$A147)</f>
        <v>0</v>
      </c>
      <c r="K147" s="245">
        <f>SUMIFS(第1批次治理工程!$T$6:$T$9989,第1批次治理工程!$F$6:$F$9989,$C147,第1批次治理工程!$C$6:$C$9989,$A147)+SUMIFS(第2批次治理工程!$T$6:$T$9994,第2批次治理工程!$F$6:$F$9994,$C147,第2批次治理工程!$C$6:$C$9994,$A147)+SUMIFS(第3批次治理工程!$T$6:$T$9999,第3批次治理工程!$F$6:$F$9999,$C147,第3批次治理工程!$C$6:$C$9999,$A147)+SUMIFS(第4批次治理工程!$T$6:$T$9999,第4批次治理工程!$F$6:$F$9999,$C147,第4批次治理工程!$C$6:$C$9999,$A147)</f>
        <v>0</v>
      </c>
      <c r="L147" s="513"/>
      <c r="M147" s="513"/>
      <c r="N147" s="513"/>
      <c r="O147" s="513"/>
      <c r="P147" s="513"/>
      <c r="Q147" s="513"/>
    </row>
    <row r="148" spans="1:17" customFormat="1">
      <c r="A148" s="518" t="s">
        <v>2216</v>
      </c>
      <c r="B148" s="519" t="s">
        <v>2088</v>
      </c>
      <c r="C148" s="523" t="s">
        <v>2238</v>
      </c>
      <c r="D148" s="245">
        <v>0</v>
      </c>
      <c r="E148" s="246">
        <v>67800</v>
      </c>
      <c r="F148" s="245">
        <f t="shared" si="19"/>
        <v>0</v>
      </c>
      <c r="G148" s="246">
        <f>SUMIFS(第1批次治理工程!$K$6:$K$9989,第1批次治理工程!$F$6:$F$9989,$C148,第1批次治理工程!$C$6:$C$9989,$A148)</f>
        <v>0</v>
      </c>
      <c r="H148" s="246">
        <f>SUMIFS(第2批次治理工程!$K$6:$K$9994,第2批次治理工程!$F$6:$F$9994,$C148,第2批次治理工程!$C$6:$C$9994,$A148)</f>
        <v>0</v>
      </c>
      <c r="I148" s="245">
        <f>SUMIFS(第3批次治理工程!$K$6:$K$9999,第3批次治理工程!$F$6:$F$9999,$C148,第3批次治理工程!$C$6:$C$9999,$A148)</f>
        <v>0</v>
      </c>
      <c r="J148" s="245">
        <f>SUMIFS(第4批次治理工程!$K$6:$K$9999,第4批次治理工程!$F$6:$F$9999,$C148,第4批次治理工程!$C$6:$C$9999,$A148)</f>
        <v>0</v>
      </c>
      <c r="K148" s="245">
        <f>SUMIFS(第1批次治理工程!$T$6:$T$9989,第1批次治理工程!$F$6:$F$9989,$C148,第1批次治理工程!$C$6:$C$9989,$A148)+SUMIFS(第2批次治理工程!$T$6:$T$9994,第2批次治理工程!$F$6:$F$9994,$C148,第2批次治理工程!$C$6:$C$9994,$A148)+SUMIFS(第3批次治理工程!$T$6:$T$9999,第3批次治理工程!$F$6:$F$9999,$C148,第3批次治理工程!$C$6:$C$9999,$A148)+SUMIFS(第4批次治理工程!$T$6:$T$9999,第4批次治理工程!$F$6:$F$9999,$C148,第4批次治理工程!$C$6:$C$9999,$A148)</f>
        <v>0</v>
      </c>
      <c r="L148" s="513"/>
      <c r="M148" s="513"/>
      <c r="N148" s="513"/>
      <c r="O148" s="513"/>
      <c r="P148" s="513"/>
      <c r="Q148" s="513"/>
    </row>
    <row r="149" spans="1:17" customFormat="1">
      <c r="A149" s="518" t="s">
        <v>2216</v>
      </c>
      <c r="B149" s="519" t="s">
        <v>2088</v>
      </c>
      <c r="C149" s="523" t="s">
        <v>2239</v>
      </c>
      <c r="D149" s="245">
        <v>0</v>
      </c>
      <c r="E149" s="246">
        <v>6560</v>
      </c>
      <c r="F149" s="245">
        <f t="shared" si="19"/>
        <v>0</v>
      </c>
      <c r="G149" s="246">
        <f>SUMIFS(第1批次治理工程!$K$6:$K$9989,第1批次治理工程!$F$6:$F$9989,$C149,第1批次治理工程!$C$6:$C$9989,$A149)</f>
        <v>0</v>
      </c>
      <c r="H149" s="246">
        <f>SUMIFS(第2批次治理工程!$K$6:$K$9994,第2批次治理工程!$F$6:$F$9994,$C149,第2批次治理工程!$C$6:$C$9994,$A149)</f>
        <v>0</v>
      </c>
      <c r="I149" s="245">
        <f>SUMIFS(第3批次治理工程!$K$6:$K$9999,第3批次治理工程!$F$6:$F$9999,$C149,第3批次治理工程!$C$6:$C$9999,$A149)</f>
        <v>0</v>
      </c>
      <c r="J149" s="245">
        <f>SUMIFS(第4批次治理工程!$K$6:$K$9999,第4批次治理工程!$F$6:$F$9999,$C149,第4批次治理工程!$C$6:$C$9999,$A149)</f>
        <v>0</v>
      </c>
      <c r="K149" s="245">
        <f>SUMIFS(第1批次治理工程!$T$6:$T$9989,第1批次治理工程!$F$6:$F$9989,$C149,第1批次治理工程!$C$6:$C$9989,$A149)+SUMIFS(第2批次治理工程!$T$6:$T$9994,第2批次治理工程!$F$6:$F$9994,$C149,第2批次治理工程!$C$6:$C$9994,$A149)+SUMIFS(第3批次治理工程!$T$6:$T$9999,第3批次治理工程!$F$6:$F$9999,$C149,第3批次治理工程!$C$6:$C$9999,$A149)+SUMIFS(第4批次治理工程!$T$6:$T$9999,第4批次治理工程!$F$6:$F$9999,$C149,第4批次治理工程!$C$6:$C$9999,$A149)</f>
        <v>0</v>
      </c>
      <c r="L149" s="513"/>
      <c r="M149" s="513"/>
      <c r="N149" s="513"/>
      <c r="O149" s="513"/>
      <c r="P149" s="513"/>
      <c r="Q149" s="513"/>
    </row>
    <row r="150" spans="1:17" customFormat="1">
      <c r="A150" s="518" t="s">
        <v>2216</v>
      </c>
      <c r="B150" s="519" t="s">
        <v>2240</v>
      </c>
      <c r="C150" s="523" t="s">
        <v>2241</v>
      </c>
      <c r="D150" s="245">
        <v>169013</v>
      </c>
      <c r="E150" s="246">
        <v>0</v>
      </c>
      <c r="F150" s="245">
        <f t="shared" si="19"/>
        <v>0</v>
      </c>
      <c r="G150" s="246">
        <f>SUMIFS(第1批次治理工程!$K$6:$K$9989,第1批次治理工程!$F$6:$F$9989,$C150,第1批次治理工程!$C$6:$C$9989,$A150)</f>
        <v>0</v>
      </c>
      <c r="H150" s="246">
        <f>SUMIFS(第2批次治理工程!$K$6:$K$9994,第2批次治理工程!$F$6:$F$9994,$C150,第2批次治理工程!$C$6:$C$9994,$A150)</f>
        <v>0</v>
      </c>
      <c r="I150" s="245">
        <f>SUMIFS(第3批次治理工程!$K$6:$K$9999,第3批次治理工程!$F$6:$F$9999,$C150,第3批次治理工程!$C$6:$C$9999,$A150)</f>
        <v>0</v>
      </c>
      <c r="J150" s="245">
        <f>SUMIFS(第4批次治理工程!$K$6:$K$9999,第4批次治理工程!$F$6:$F$9999,$C150,第4批次治理工程!$C$6:$C$9999,$A150)</f>
        <v>0</v>
      </c>
      <c r="K150" s="245">
        <f>SUMIFS(第1批次治理工程!$T$6:$T$9989,第1批次治理工程!$F$6:$F$9989,$C150,第1批次治理工程!$C$6:$C$9989,$A150)+SUMIFS(第2批次治理工程!$T$6:$T$9994,第2批次治理工程!$F$6:$F$9994,$C150,第2批次治理工程!$C$6:$C$9994,$A150)+SUMIFS(第3批次治理工程!$T$6:$T$9999,第3批次治理工程!$F$6:$F$9999,$C150,第3批次治理工程!$C$6:$C$9999,$A150)+SUMIFS(第4批次治理工程!$T$6:$T$9999,第4批次治理工程!$F$6:$F$9999,$C150,第4批次治理工程!$C$6:$C$9999,$A150)</f>
        <v>0</v>
      </c>
      <c r="L150" s="513"/>
      <c r="M150" s="513"/>
      <c r="N150" s="513"/>
      <c r="O150" s="513"/>
      <c r="P150" s="513"/>
      <c r="Q150" s="513"/>
    </row>
    <row r="151" spans="1:17" customFormat="1">
      <c r="A151" s="522"/>
      <c r="B151" s="1159" t="s">
        <v>2242</v>
      </c>
      <c r="C151" s="1159"/>
      <c r="D151" s="249">
        <f t="shared" ref="D151:Q151" si="20">SUM(D127:D150)</f>
        <v>5681622</v>
      </c>
      <c r="E151" s="249">
        <f t="shared" si="20"/>
        <v>3557077</v>
      </c>
      <c r="F151" s="249">
        <f t="shared" si="20"/>
        <v>1383624</v>
      </c>
      <c r="G151" s="249">
        <f t="shared" si="20"/>
        <v>866384</v>
      </c>
      <c r="H151" s="249">
        <f t="shared" si="20"/>
        <v>116400</v>
      </c>
      <c r="I151" s="249">
        <f t="shared" si="20"/>
        <v>0</v>
      </c>
      <c r="J151" s="249">
        <f t="shared" si="20"/>
        <v>0</v>
      </c>
      <c r="K151" s="249">
        <f t="shared" si="20"/>
        <v>400840</v>
      </c>
      <c r="L151" s="249">
        <f t="shared" si="20"/>
        <v>0</v>
      </c>
      <c r="M151" s="249">
        <f t="shared" si="20"/>
        <v>0</v>
      </c>
      <c r="N151" s="249">
        <f t="shared" si="20"/>
        <v>0</v>
      </c>
      <c r="O151" s="249">
        <f t="shared" si="20"/>
        <v>0</v>
      </c>
      <c r="P151" s="249">
        <f t="shared" si="20"/>
        <v>0</v>
      </c>
      <c r="Q151" s="249">
        <f t="shared" si="20"/>
        <v>0</v>
      </c>
    </row>
    <row r="152" spans="1:17" customFormat="1">
      <c r="A152" s="518" t="s">
        <v>2243</v>
      </c>
      <c r="B152" s="519" t="s">
        <v>2085</v>
      </c>
      <c r="C152" s="523" t="s">
        <v>2244</v>
      </c>
      <c r="D152" s="245">
        <v>532301</v>
      </c>
      <c r="E152" s="246">
        <v>75357</v>
      </c>
      <c r="F152" s="245">
        <f t="shared" ref="F152:F189" si="21">SUM(G152:Q152)</f>
        <v>42870</v>
      </c>
      <c r="G152" s="246">
        <f>SUMIFS(第1批次治理工程!$K$6:$K$9989,第1批次治理工程!$F$6:$F$9989,$C152,第1批次治理工程!$C$6:$C$9989,$A152)</f>
        <v>42500</v>
      </c>
      <c r="H152" s="246">
        <f>SUMIFS(第2批次治理工程!$K$6:$K$9994,第2批次治理工程!$F$6:$F$9994,$C152,第2批次治理工程!$C$6:$C$9994,$A152)</f>
        <v>0</v>
      </c>
      <c r="I152" s="245">
        <f>SUMIFS(第3批次治理工程!$K$6:$K$9999,第3批次治理工程!$F$6:$F$9999,$C152,第3批次治理工程!$C$6:$C$9999,$A152)</f>
        <v>0</v>
      </c>
      <c r="J152" s="245">
        <f>SUMIFS(第4批次治理工程!$K$6:$K$9999,第4批次治理工程!$F$6:$F$9999,$C152,第4批次治理工程!$C$6:$C$9999,$A152)</f>
        <v>0</v>
      </c>
      <c r="K152" s="245">
        <f>SUMIFS(第1批次治理工程!$T$6:$T$9989,第1批次治理工程!$F$6:$F$9989,$C152,第1批次治理工程!$C$6:$C$9989,$A152)+SUMIFS(第2批次治理工程!$T$6:$T$9994,第2批次治理工程!$F$6:$F$9994,$C152,第2批次治理工程!$C$6:$C$9994,$A152)+SUMIFS(第3批次治理工程!$T$6:$T$9999,第3批次治理工程!$F$6:$F$9999,$C152,第3批次治理工程!$C$6:$C$9999,$A152)+SUMIFS(第4批次治理工程!$T$6:$T$9999,第4批次治理工程!$F$6:$F$9999,$C152,第4批次治理工程!$C$6:$C$9999,$A152)</f>
        <v>370</v>
      </c>
      <c r="L152" s="513"/>
      <c r="M152" s="513"/>
      <c r="N152" s="513"/>
      <c r="O152" s="513"/>
      <c r="P152" s="513"/>
      <c r="Q152" s="513"/>
    </row>
    <row r="153" spans="1:17" customFormat="1">
      <c r="A153" s="518" t="s">
        <v>2243</v>
      </c>
      <c r="B153" s="519" t="s">
        <v>2088</v>
      </c>
      <c r="C153" s="523" t="s">
        <v>2245</v>
      </c>
      <c r="D153" s="245">
        <v>223394</v>
      </c>
      <c r="E153" s="246">
        <v>520801</v>
      </c>
      <c r="F153" s="245">
        <f t="shared" si="21"/>
        <v>65000</v>
      </c>
      <c r="G153" s="246">
        <f>SUMIFS(第1批次治理工程!$K$6:$K$9989,第1批次治理工程!$F$6:$F$9989,$C153,第1批次治理工程!$C$6:$C$9989,$A153)</f>
        <v>65000</v>
      </c>
      <c r="H153" s="246">
        <f>SUMIFS(第2批次治理工程!$K$6:$K$9994,第2批次治理工程!$F$6:$F$9994,$C153,第2批次治理工程!$C$6:$C$9994,$A153)</f>
        <v>0</v>
      </c>
      <c r="I153" s="245">
        <f>SUMIFS(第3批次治理工程!$K$6:$K$9999,第3批次治理工程!$F$6:$F$9999,$C153,第3批次治理工程!$C$6:$C$9999,$A153)</f>
        <v>0</v>
      </c>
      <c r="J153" s="245">
        <f>SUMIFS(第4批次治理工程!$K$6:$K$9999,第4批次治理工程!$F$6:$F$9999,$C153,第4批次治理工程!$C$6:$C$9999,$A153)</f>
        <v>0</v>
      </c>
      <c r="K153" s="245">
        <f>SUMIFS(第1批次治理工程!$T$6:$T$9989,第1批次治理工程!$F$6:$F$9989,$C153,第1批次治理工程!$C$6:$C$9989,$A153)+SUMIFS(第2批次治理工程!$T$6:$T$9994,第2批次治理工程!$F$6:$F$9994,$C153,第2批次治理工程!$C$6:$C$9994,$A153)+SUMIFS(第3批次治理工程!$T$6:$T$9999,第3批次治理工程!$F$6:$F$9999,$C153,第3批次治理工程!$C$6:$C$9999,$A153)+SUMIFS(第4批次治理工程!$T$6:$T$9999,第4批次治理工程!$F$6:$F$9999,$C153,第4批次治理工程!$C$6:$C$9999,$A153)</f>
        <v>0</v>
      </c>
      <c r="L153" s="513"/>
      <c r="M153" s="513"/>
      <c r="N153" s="513"/>
      <c r="O153" s="513"/>
      <c r="P153" s="513"/>
      <c r="Q153" s="513"/>
    </row>
    <row r="154" spans="1:17" customFormat="1">
      <c r="A154" s="518" t="s">
        <v>2243</v>
      </c>
      <c r="B154" s="519" t="s">
        <v>2088</v>
      </c>
      <c r="C154" s="523" t="s">
        <v>2246</v>
      </c>
      <c r="D154" s="245">
        <v>1075192.5</v>
      </c>
      <c r="E154" s="246">
        <v>61276</v>
      </c>
      <c r="F154" s="245">
        <f t="shared" si="21"/>
        <v>0</v>
      </c>
      <c r="G154" s="246">
        <f>SUMIFS(第1批次治理工程!$K$6:$K$9989,第1批次治理工程!$F$6:$F$9989,$C154,第1批次治理工程!$C$6:$C$9989,$A154)</f>
        <v>0</v>
      </c>
      <c r="H154" s="246">
        <f>SUMIFS(第2批次治理工程!$K$6:$K$9994,第2批次治理工程!$F$6:$F$9994,$C154,第2批次治理工程!$C$6:$C$9994,$A154)</f>
        <v>0</v>
      </c>
      <c r="I154" s="245">
        <f>SUMIFS(第3批次治理工程!$K$6:$K$9999,第3批次治理工程!$F$6:$F$9999,$C154,第3批次治理工程!$C$6:$C$9999,$A154)</f>
        <v>0</v>
      </c>
      <c r="J154" s="245">
        <f>SUMIFS(第4批次治理工程!$K$6:$K$9999,第4批次治理工程!$F$6:$F$9999,$C154,第4批次治理工程!$C$6:$C$9999,$A154)</f>
        <v>0</v>
      </c>
      <c r="K154" s="245">
        <f>SUMIFS(第1批次治理工程!$T$6:$T$9989,第1批次治理工程!$F$6:$F$9989,$C154,第1批次治理工程!$C$6:$C$9989,$A154)+SUMIFS(第2批次治理工程!$T$6:$T$9994,第2批次治理工程!$F$6:$F$9994,$C154,第2批次治理工程!$C$6:$C$9994,$A154)+SUMIFS(第3批次治理工程!$T$6:$T$9999,第3批次治理工程!$F$6:$F$9999,$C154,第3批次治理工程!$C$6:$C$9999,$A154)+SUMIFS(第4批次治理工程!$T$6:$T$9999,第4批次治理工程!$F$6:$F$9999,$C154,第4批次治理工程!$C$6:$C$9999,$A154)</f>
        <v>0</v>
      </c>
      <c r="L154" s="513"/>
      <c r="M154" s="513"/>
      <c r="N154" s="513"/>
      <c r="O154" s="513"/>
      <c r="P154" s="513"/>
      <c r="Q154" s="513"/>
    </row>
    <row r="155" spans="1:17" customFormat="1">
      <c r="A155" s="518" t="s">
        <v>2243</v>
      </c>
      <c r="B155" s="519" t="s">
        <v>2088</v>
      </c>
      <c r="C155" s="523" t="s">
        <v>2247</v>
      </c>
      <c r="D155" s="245">
        <v>762158</v>
      </c>
      <c r="E155" s="246">
        <v>47703</v>
      </c>
      <c r="F155" s="245">
        <f t="shared" si="21"/>
        <v>109200</v>
      </c>
      <c r="G155" s="246">
        <f>SUMIFS(第1批次治理工程!$K$6:$K$9989,第1批次治理工程!$F$6:$F$9989,$C155,第1批次治理工程!$C$6:$C$9989,$A155)</f>
        <v>0</v>
      </c>
      <c r="H155" s="246">
        <f>SUMIFS(第2批次治理工程!$K$6:$K$9994,第2批次治理工程!$F$6:$F$9994,$C155,第2批次治理工程!$C$6:$C$9994,$A155)</f>
        <v>0</v>
      </c>
      <c r="I155" s="245">
        <f>SUMIFS(第3批次治理工程!$K$6:$K$9999,第3批次治理工程!$F$6:$F$9999,$C155,第3批次治理工程!$C$6:$C$9999,$A155)</f>
        <v>0</v>
      </c>
      <c r="J155" s="245">
        <f>SUMIFS(第4批次治理工程!$K$6:$K$9999,第4批次治理工程!$F$6:$F$9999,$C155,第4批次治理工程!$C$6:$C$9999,$A155)</f>
        <v>109200</v>
      </c>
      <c r="K155" s="245">
        <f>SUMIFS(第1批次治理工程!$T$6:$T$9989,第1批次治理工程!$F$6:$F$9989,$C155,第1批次治理工程!$C$6:$C$9989,$A155)+SUMIFS(第2批次治理工程!$T$6:$T$9994,第2批次治理工程!$F$6:$F$9994,$C155,第2批次治理工程!$C$6:$C$9994,$A155)+SUMIFS(第3批次治理工程!$T$6:$T$9999,第3批次治理工程!$F$6:$F$9999,$C155,第3批次治理工程!$C$6:$C$9999,$A155)+SUMIFS(第4批次治理工程!$T$6:$T$9999,第4批次治理工程!$F$6:$F$9999,$C155,第4批次治理工程!$C$6:$C$9999,$A155)</f>
        <v>0</v>
      </c>
      <c r="L155" s="513"/>
      <c r="M155" s="513"/>
      <c r="N155" s="513"/>
      <c r="O155" s="513"/>
      <c r="P155" s="513"/>
      <c r="Q155" s="513"/>
    </row>
    <row r="156" spans="1:17" customFormat="1">
      <c r="A156" s="518" t="s">
        <v>2243</v>
      </c>
      <c r="B156" s="519" t="s">
        <v>2088</v>
      </c>
      <c r="C156" s="523" t="s">
        <v>2248</v>
      </c>
      <c r="D156" s="245">
        <v>1050406</v>
      </c>
      <c r="E156" s="246">
        <v>364585</v>
      </c>
      <c r="F156" s="245">
        <f t="shared" si="21"/>
        <v>293071</v>
      </c>
      <c r="G156" s="246">
        <f>SUMIFS(第1批次治理工程!$K$6:$K$9989,第1批次治理工程!$F$6:$F$9989,$C156,第1批次治理工程!$C$6:$C$9989,$A156)</f>
        <v>186136</v>
      </c>
      <c r="H156" s="246">
        <f>SUMIFS(第2批次治理工程!$K$6:$K$9994,第2批次治理工程!$F$6:$F$9994,$C156,第2批次治理工程!$C$6:$C$9994,$A156)</f>
        <v>100950</v>
      </c>
      <c r="I156" s="245">
        <f>SUMIFS(第3批次治理工程!$K$6:$K$9999,第3批次治理工程!$F$6:$F$9999,$C156,第3批次治理工程!$C$6:$C$9999,$A156)</f>
        <v>0</v>
      </c>
      <c r="J156" s="245">
        <f>SUMIFS(第4批次治理工程!$K$6:$K$9999,第4批次治理工程!$F$6:$F$9999,$C156,第4批次治理工程!$C$6:$C$9999,$A156)</f>
        <v>0</v>
      </c>
      <c r="K156" s="245">
        <f>SUMIFS(第1批次治理工程!$T$6:$T$9989,第1批次治理工程!$F$6:$F$9989,$C156,第1批次治理工程!$C$6:$C$9989,$A156)+SUMIFS(第2批次治理工程!$T$6:$T$9994,第2批次治理工程!$F$6:$F$9994,$C156,第2批次治理工程!$C$6:$C$9994,$A156)+SUMIFS(第3批次治理工程!$T$6:$T$9999,第3批次治理工程!$F$6:$F$9999,$C156,第3批次治理工程!$C$6:$C$9999,$A156)+SUMIFS(第4批次治理工程!$T$6:$T$9999,第4批次治理工程!$F$6:$F$9999,$C156,第4批次治理工程!$C$6:$C$9999,$A156)</f>
        <v>5985</v>
      </c>
      <c r="L156" s="513"/>
      <c r="M156" s="513"/>
      <c r="N156" s="513"/>
      <c r="O156" s="513"/>
      <c r="P156" s="513"/>
      <c r="Q156" s="513"/>
    </row>
    <row r="157" spans="1:17" customFormat="1">
      <c r="A157" s="518" t="s">
        <v>2243</v>
      </c>
      <c r="B157" s="519" t="s">
        <v>2088</v>
      </c>
      <c r="C157" s="523" t="s">
        <v>2249</v>
      </c>
      <c r="D157" s="245">
        <v>477851</v>
      </c>
      <c r="E157" s="246">
        <v>571366</v>
      </c>
      <c r="F157" s="245">
        <f t="shared" si="21"/>
        <v>67732</v>
      </c>
      <c r="G157" s="246">
        <f>SUMIFS(第1批次治理工程!$K$6:$K$9989,第1批次治理工程!$F$6:$F$9989,$C157,第1批次治理工程!$C$6:$C$9989,$A157)</f>
        <v>63270</v>
      </c>
      <c r="H157" s="246">
        <f>SUMIFS(第2批次治理工程!$K$6:$K$9994,第2批次治理工程!$F$6:$F$9994,$C157,第2批次治理工程!$C$6:$C$9994,$A157)</f>
        <v>0</v>
      </c>
      <c r="I157" s="245">
        <f>SUMIFS(第3批次治理工程!$K$6:$K$9999,第3批次治理工程!$F$6:$F$9999,$C157,第3批次治理工程!$C$6:$C$9999,$A157)</f>
        <v>0</v>
      </c>
      <c r="J157" s="245">
        <f>SUMIFS(第4批次治理工程!$K$6:$K$9999,第4批次治理工程!$F$6:$F$9999,$C157,第4批次治理工程!$C$6:$C$9999,$A157)</f>
        <v>0</v>
      </c>
      <c r="K157" s="245">
        <f>SUMIFS(第1批次治理工程!$T$6:$T$9989,第1批次治理工程!$F$6:$F$9989,$C157,第1批次治理工程!$C$6:$C$9989,$A157)+SUMIFS(第2批次治理工程!$T$6:$T$9994,第2批次治理工程!$F$6:$F$9994,$C157,第2批次治理工程!$C$6:$C$9994,$A157)+SUMIFS(第3批次治理工程!$T$6:$T$9999,第3批次治理工程!$F$6:$F$9999,$C157,第3批次治理工程!$C$6:$C$9999,$A157)+SUMIFS(第4批次治理工程!$T$6:$T$9999,第4批次治理工程!$F$6:$F$9999,$C157,第4批次治理工程!$C$6:$C$9999,$A157)</f>
        <v>4462</v>
      </c>
      <c r="L157" s="513"/>
      <c r="M157" s="513"/>
      <c r="N157" s="513"/>
      <c r="O157" s="513"/>
      <c r="P157" s="513"/>
      <c r="Q157" s="513"/>
    </row>
    <row r="158" spans="1:17" customFormat="1">
      <c r="A158" s="518" t="s">
        <v>2243</v>
      </c>
      <c r="B158" s="519" t="s">
        <v>2088</v>
      </c>
      <c r="C158" s="523" t="s">
        <v>2250</v>
      </c>
      <c r="D158" s="245">
        <v>574785</v>
      </c>
      <c r="E158" s="246">
        <v>312059</v>
      </c>
      <c r="F158" s="245">
        <f t="shared" si="21"/>
        <v>135791</v>
      </c>
      <c r="G158" s="246">
        <f>SUMIFS(第1批次治理工程!$K$6:$K$9989,第1批次治理工程!$F$6:$F$9989,$C158,第1批次治理工程!$C$6:$C$9989,$A158)</f>
        <v>120044</v>
      </c>
      <c r="H158" s="246">
        <f>SUMIFS(第2批次治理工程!$K$6:$K$9994,第2批次治理工程!$F$6:$F$9994,$C158,第2批次治理工程!$C$6:$C$9994,$A158)</f>
        <v>0</v>
      </c>
      <c r="I158" s="245">
        <f>SUMIFS(第3批次治理工程!$K$6:$K$9999,第3批次治理工程!$F$6:$F$9999,$C158,第3批次治理工程!$C$6:$C$9999,$A158)</f>
        <v>0</v>
      </c>
      <c r="J158" s="245">
        <f>SUMIFS(第4批次治理工程!$K$6:$K$9999,第4批次治理工程!$F$6:$F$9999,$C158,第4批次治理工程!$C$6:$C$9999,$A158)</f>
        <v>0</v>
      </c>
      <c r="K158" s="245">
        <f>SUMIFS(第1批次治理工程!$T$6:$T$9989,第1批次治理工程!$F$6:$F$9989,$C158,第1批次治理工程!$C$6:$C$9989,$A158)+SUMIFS(第2批次治理工程!$T$6:$T$9994,第2批次治理工程!$F$6:$F$9994,$C158,第2批次治理工程!$C$6:$C$9994,$A158)+SUMIFS(第3批次治理工程!$T$6:$T$9999,第3批次治理工程!$F$6:$F$9999,$C158,第3批次治理工程!$C$6:$C$9999,$A158)+SUMIFS(第4批次治理工程!$T$6:$T$9999,第4批次治理工程!$F$6:$F$9999,$C158,第4批次治理工程!$C$6:$C$9999,$A158)</f>
        <v>15747</v>
      </c>
      <c r="L158" s="513"/>
      <c r="M158" s="513"/>
      <c r="N158" s="513"/>
      <c r="O158" s="513"/>
      <c r="P158" s="513"/>
      <c r="Q158" s="513"/>
    </row>
    <row r="159" spans="1:17" customFormat="1">
      <c r="A159" s="518" t="s">
        <v>2243</v>
      </c>
      <c r="B159" s="519" t="s">
        <v>2088</v>
      </c>
      <c r="C159" s="523" t="s">
        <v>2251</v>
      </c>
      <c r="D159" s="245">
        <v>960039</v>
      </c>
      <c r="E159" s="246">
        <v>83301</v>
      </c>
      <c r="F159" s="245">
        <f t="shared" si="21"/>
        <v>54400</v>
      </c>
      <c r="G159" s="246">
        <f>SUMIFS(第1批次治理工程!$K$6:$K$9989,第1批次治理工程!$F$6:$F$9989,$C159,第1批次治理工程!$C$6:$C$9989,$A159)</f>
        <v>40000</v>
      </c>
      <c r="H159" s="246">
        <f>SUMIFS(第2批次治理工程!$K$6:$K$9994,第2批次治理工程!$F$6:$F$9994,$C159,第2批次治理工程!$C$6:$C$9994,$A159)</f>
        <v>0</v>
      </c>
      <c r="I159" s="245">
        <f>SUMIFS(第3批次治理工程!$K$6:$K$9999,第3批次治理工程!$F$6:$F$9999,$C159,第3批次治理工程!$C$6:$C$9999,$A159)</f>
        <v>0</v>
      </c>
      <c r="J159" s="245">
        <f>SUMIFS(第4批次治理工程!$K$6:$K$9999,第4批次治理工程!$F$6:$F$9999,$C159,第4批次治理工程!$C$6:$C$9999,$A159)</f>
        <v>0</v>
      </c>
      <c r="K159" s="245">
        <f>SUMIFS(第1批次治理工程!$T$6:$T$9989,第1批次治理工程!$F$6:$F$9989,$C159,第1批次治理工程!$C$6:$C$9989,$A159)+SUMIFS(第2批次治理工程!$T$6:$T$9994,第2批次治理工程!$F$6:$F$9994,$C159,第2批次治理工程!$C$6:$C$9994,$A159)+SUMIFS(第3批次治理工程!$T$6:$T$9999,第3批次治理工程!$F$6:$F$9999,$C159,第3批次治理工程!$C$6:$C$9999,$A159)+SUMIFS(第4批次治理工程!$T$6:$T$9999,第4批次治理工程!$F$6:$F$9999,$C159,第4批次治理工程!$C$6:$C$9999,$A159)</f>
        <v>14400</v>
      </c>
      <c r="L159" s="513"/>
      <c r="M159" s="513"/>
      <c r="N159" s="513"/>
      <c r="O159" s="513"/>
      <c r="P159" s="513"/>
      <c r="Q159" s="513"/>
    </row>
    <row r="160" spans="1:17" customFormat="1">
      <c r="A160" s="518" t="s">
        <v>2243</v>
      </c>
      <c r="B160" s="519" t="s">
        <v>2088</v>
      </c>
      <c r="C160" s="523" t="s">
        <v>2252</v>
      </c>
      <c r="D160" s="245">
        <v>721000</v>
      </c>
      <c r="E160" s="246">
        <v>327596</v>
      </c>
      <c r="F160" s="245">
        <f t="shared" si="21"/>
        <v>174213</v>
      </c>
      <c r="G160" s="246">
        <f>SUMIFS(第1批次治理工程!$K$6:$K$9989,第1批次治理工程!$F$6:$F$9989,$C160,第1批次治理工程!$C$6:$C$9989,$A160)</f>
        <v>153325</v>
      </c>
      <c r="H160" s="246">
        <f>SUMIFS(第2批次治理工程!$K$6:$K$9994,第2批次治理工程!$F$6:$F$9994,$C160,第2批次治理工程!$C$6:$C$9994,$A160)</f>
        <v>0</v>
      </c>
      <c r="I160" s="245">
        <f>SUMIFS(第3批次治理工程!$K$6:$K$9999,第3批次治理工程!$F$6:$F$9999,$C160,第3批次治理工程!$C$6:$C$9999,$A160)</f>
        <v>0</v>
      </c>
      <c r="J160" s="245">
        <f>SUMIFS(第4批次治理工程!$K$6:$K$9999,第4批次治理工程!$F$6:$F$9999,$C160,第4批次治理工程!$C$6:$C$9999,$A160)</f>
        <v>0</v>
      </c>
      <c r="K160" s="245">
        <f>SUMIFS(第1批次治理工程!$T$6:$T$9989,第1批次治理工程!$F$6:$F$9989,$C160,第1批次治理工程!$C$6:$C$9989,$A160)+SUMIFS(第2批次治理工程!$T$6:$T$9994,第2批次治理工程!$F$6:$F$9994,$C160,第2批次治理工程!$C$6:$C$9994,$A160)+SUMIFS(第3批次治理工程!$T$6:$T$9999,第3批次治理工程!$F$6:$F$9999,$C160,第3批次治理工程!$C$6:$C$9999,$A160)+SUMIFS(第4批次治理工程!$T$6:$T$9999,第4批次治理工程!$F$6:$F$9999,$C160,第4批次治理工程!$C$6:$C$9999,$A160)</f>
        <v>20888</v>
      </c>
      <c r="L160" s="513"/>
      <c r="M160" s="513"/>
      <c r="N160" s="513"/>
      <c r="O160" s="513"/>
      <c r="P160" s="513"/>
      <c r="Q160" s="513"/>
    </row>
    <row r="161" spans="1:17" customFormat="1">
      <c r="A161" s="518" t="s">
        <v>2243</v>
      </c>
      <c r="B161" s="519" t="s">
        <v>2088</v>
      </c>
      <c r="C161" s="523" t="s">
        <v>2253</v>
      </c>
      <c r="D161" s="245">
        <v>477333</v>
      </c>
      <c r="E161" s="246">
        <v>19444</v>
      </c>
      <c r="F161" s="245">
        <f t="shared" si="21"/>
        <v>9350</v>
      </c>
      <c r="G161" s="246">
        <f>SUMIFS(第1批次治理工程!$K$6:$K$9989,第1批次治理工程!$F$6:$F$9989,$C161,第1批次治理工程!$C$6:$C$9989,$A161)</f>
        <v>9350</v>
      </c>
      <c r="H161" s="246">
        <f>SUMIFS(第2批次治理工程!$K$6:$K$9994,第2批次治理工程!$F$6:$F$9994,$C161,第2批次治理工程!$C$6:$C$9994,$A161)</f>
        <v>0</v>
      </c>
      <c r="I161" s="245">
        <f>SUMIFS(第3批次治理工程!$K$6:$K$9999,第3批次治理工程!$F$6:$F$9999,$C161,第3批次治理工程!$C$6:$C$9999,$A161)</f>
        <v>0</v>
      </c>
      <c r="J161" s="245">
        <f>SUMIFS(第4批次治理工程!$K$6:$K$9999,第4批次治理工程!$F$6:$F$9999,$C161,第4批次治理工程!$C$6:$C$9999,$A161)</f>
        <v>0</v>
      </c>
      <c r="K161" s="245">
        <f>SUMIFS(第1批次治理工程!$T$6:$T$9989,第1批次治理工程!$F$6:$F$9989,$C161,第1批次治理工程!$C$6:$C$9989,$A161)+SUMIFS(第2批次治理工程!$T$6:$T$9994,第2批次治理工程!$F$6:$F$9994,$C161,第2批次治理工程!$C$6:$C$9994,$A161)+SUMIFS(第3批次治理工程!$T$6:$T$9999,第3批次治理工程!$F$6:$F$9999,$C161,第3批次治理工程!$C$6:$C$9999,$A161)+SUMIFS(第4批次治理工程!$T$6:$T$9999,第4批次治理工程!$F$6:$F$9999,$C161,第4批次治理工程!$C$6:$C$9999,$A161)</f>
        <v>0</v>
      </c>
      <c r="L161" s="513"/>
      <c r="M161" s="513"/>
      <c r="N161" s="513"/>
      <c r="O161" s="513"/>
      <c r="P161" s="513"/>
      <c r="Q161" s="513"/>
    </row>
    <row r="162" spans="1:17" customFormat="1">
      <c r="A162" s="518" t="s">
        <v>2243</v>
      </c>
      <c r="B162" s="519" t="s">
        <v>2088</v>
      </c>
      <c r="C162" s="523" t="s">
        <v>2254</v>
      </c>
      <c r="D162" s="245">
        <v>70893</v>
      </c>
      <c r="E162" s="246">
        <v>0</v>
      </c>
      <c r="F162" s="245">
        <f t="shared" si="21"/>
        <v>0</v>
      </c>
      <c r="G162" s="246">
        <f>SUMIFS(第1批次治理工程!$K$6:$K$9989,第1批次治理工程!$F$6:$F$9989,$C162,第1批次治理工程!$C$6:$C$9989,$A162)</f>
        <v>0</v>
      </c>
      <c r="H162" s="246">
        <f>SUMIFS(第2批次治理工程!$K$6:$K$9994,第2批次治理工程!$F$6:$F$9994,$C162,第2批次治理工程!$C$6:$C$9994,$A162)</f>
        <v>0</v>
      </c>
      <c r="I162" s="245">
        <f>SUMIFS(第3批次治理工程!$K$6:$K$9999,第3批次治理工程!$F$6:$F$9999,$C162,第3批次治理工程!$C$6:$C$9999,$A162)</f>
        <v>0</v>
      </c>
      <c r="J162" s="245">
        <f>SUMIFS(第4批次治理工程!$K$6:$K$9999,第4批次治理工程!$F$6:$F$9999,$C162,第4批次治理工程!$C$6:$C$9999,$A162)</f>
        <v>0</v>
      </c>
      <c r="K162" s="245">
        <f>SUMIFS(第1批次治理工程!$T$6:$T$9989,第1批次治理工程!$F$6:$F$9989,$C162,第1批次治理工程!$C$6:$C$9989,$A162)+SUMIFS(第2批次治理工程!$T$6:$T$9994,第2批次治理工程!$F$6:$F$9994,$C162,第2批次治理工程!$C$6:$C$9994,$A162)+SUMIFS(第3批次治理工程!$T$6:$T$9999,第3批次治理工程!$F$6:$F$9999,$C162,第3批次治理工程!$C$6:$C$9999,$A162)+SUMIFS(第4批次治理工程!$T$6:$T$9999,第4批次治理工程!$F$6:$F$9999,$C162,第4批次治理工程!$C$6:$C$9999,$A162)</f>
        <v>0</v>
      </c>
      <c r="L162" s="513"/>
      <c r="M162" s="513"/>
      <c r="N162" s="513"/>
      <c r="O162" s="513"/>
      <c r="P162" s="513"/>
      <c r="Q162" s="513"/>
    </row>
    <row r="163" spans="1:17" customFormat="1">
      <c r="A163" s="518" t="s">
        <v>2243</v>
      </c>
      <c r="B163" s="519" t="s">
        <v>2088</v>
      </c>
      <c r="C163" s="523" t="s">
        <v>2255</v>
      </c>
      <c r="D163" s="245">
        <v>242379</v>
      </c>
      <c r="E163" s="246">
        <v>68423</v>
      </c>
      <c r="F163" s="245">
        <f t="shared" si="21"/>
        <v>263662</v>
      </c>
      <c r="G163" s="246">
        <f>SUMIFS(第1批次治理工程!$K$6:$K$9989,第1批次治理工程!$F$6:$F$9989,$C163,第1批次治理工程!$C$6:$C$9989,$A163)</f>
        <v>134136</v>
      </c>
      <c r="H163" s="246">
        <f>SUMIFS(第2批次治理工程!$K$6:$K$9994,第2批次治理工程!$F$6:$F$9994,$C163,第2批次治理工程!$C$6:$C$9994,$A163)</f>
        <v>0</v>
      </c>
      <c r="I163" s="245">
        <f>SUMIFS(第3批次治理工程!$K$6:$K$9999,第3批次治理工程!$F$6:$F$9999,$C163,第3批次治理工程!$C$6:$C$9999,$A163)</f>
        <v>0</v>
      </c>
      <c r="J163" s="245">
        <f>SUMIFS(第4批次治理工程!$K$6:$K$9999,第4批次治理工程!$F$6:$F$9999,$C163,第4批次治理工程!$C$6:$C$9999,$A163)</f>
        <v>121050</v>
      </c>
      <c r="K163" s="245">
        <f>SUMIFS(第1批次治理工程!$T$6:$T$9989,第1批次治理工程!$F$6:$F$9989,$C163,第1批次治理工程!$C$6:$C$9989,$A163)+SUMIFS(第2批次治理工程!$T$6:$T$9994,第2批次治理工程!$F$6:$F$9994,$C163,第2批次治理工程!$C$6:$C$9994,$A163)+SUMIFS(第3批次治理工程!$T$6:$T$9999,第3批次治理工程!$F$6:$F$9999,$C163,第3批次治理工程!$C$6:$C$9999,$A163)+SUMIFS(第4批次治理工程!$T$6:$T$9999,第4批次治理工程!$F$6:$F$9999,$C163,第4批次治理工程!$C$6:$C$9999,$A163)</f>
        <v>8476</v>
      </c>
      <c r="L163" s="513"/>
      <c r="M163" s="513"/>
      <c r="N163" s="513"/>
      <c r="O163" s="513"/>
      <c r="P163" s="513"/>
      <c r="Q163" s="513"/>
    </row>
    <row r="164" spans="1:17" customFormat="1">
      <c r="A164" s="518" t="s">
        <v>2243</v>
      </c>
      <c r="B164" s="519" t="s">
        <v>2088</v>
      </c>
      <c r="C164" s="523" t="s">
        <v>2256</v>
      </c>
      <c r="D164" s="245">
        <v>166170</v>
      </c>
      <c r="E164" s="246">
        <v>438239</v>
      </c>
      <c r="F164" s="245">
        <f t="shared" si="21"/>
        <v>338448</v>
      </c>
      <c r="G164" s="246">
        <f>SUMIFS(第1批次治理工程!$K$6:$K$9989,第1批次治理工程!$F$6:$F$9989,$C164,第1批次治理工程!$C$6:$C$9989,$A164)</f>
        <v>140260</v>
      </c>
      <c r="H164" s="246">
        <f>SUMIFS(第2批次治理工程!$K$6:$K$9994,第2批次治理工程!$F$6:$F$9994,$C164,第2批次治理工程!$C$6:$C$9994,$A164)</f>
        <v>28700</v>
      </c>
      <c r="I164" s="245">
        <f>SUMIFS(第3批次治理工程!$K$6:$K$9999,第3批次治理工程!$F$6:$F$9999,$C164,第3批次治理工程!$C$6:$C$9999,$A164)</f>
        <v>0</v>
      </c>
      <c r="J164" s="245">
        <f>SUMIFS(第4批次治理工程!$K$6:$K$9999,第4批次治理工程!$F$6:$F$9999,$C164,第4批次治理工程!$C$6:$C$9999,$A164)</f>
        <v>152672</v>
      </c>
      <c r="K164" s="245">
        <f>SUMIFS(第1批次治理工程!$T$6:$T$9989,第1批次治理工程!$F$6:$F$9989,$C164,第1批次治理工程!$C$6:$C$9989,$A164)+SUMIFS(第2批次治理工程!$T$6:$T$9994,第2批次治理工程!$F$6:$F$9994,$C164,第2批次治理工程!$C$6:$C$9994,$A164)+SUMIFS(第3批次治理工程!$T$6:$T$9999,第3批次治理工程!$F$6:$F$9999,$C164,第3批次治理工程!$C$6:$C$9999,$A164)+SUMIFS(第4批次治理工程!$T$6:$T$9999,第4批次治理工程!$F$6:$F$9999,$C164,第4批次治理工程!$C$6:$C$9999,$A164)</f>
        <v>16816</v>
      </c>
      <c r="L164" s="513"/>
      <c r="M164" s="513"/>
      <c r="N164" s="513"/>
      <c r="O164" s="513"/>
      <c r="P164" s="513"/>
      <c r="Q164" s="513"/>
    </row>
    <row r="165" spans="1:17" customFormat="1">
      <c r="A165" s="518" t="s">
        <v>2243</v>
      </c>
      <c r="B165" s="519" t="s">
        <v>2088</v>
      </c>
      <c r="C165" s="523" t="s">
        <v>2257</v>
      </c>
      <c r="D165" s="245">
        <v>184846</v>
      </c>
      <c r="E165" s="246">
        <v>851782</v>
      </c>
      <c r="F165" s="245">
        <f t="shared" si="21"/>
        <v>0</v>
      </c>
      <c r="G165" s="246">
        <f>SUMIFS(第1批次治理工程!$K$6:$K$9989,第1批次治理工程!$F$6:$F$9989,$C165,第1批次治理工程!$C$6:$C$9989,$A165)</f>
        <v>0</v>
      </c>
      <c r="H165" s="246">
        <f>SUMIFS(第2批次治理工程!$K$6:$K$9994,第2批次治理工程!$F$6:$F$9994,$C165,第2批次治理工程!$C$6:$C$9994,$A165)</f>
        <v>0</v>
      </c>
      <c r="I165" s="245">
        <f>SUMIFS(第3批次治理工程!$K$6:$K$9999,第3批次治理工程!$F$6:$F$9999,$C165,第3批次治理工程!$C$6:$C$9999,$A165)</f>
        <v>0</v>
      </c>
      <c r="J165" s="245">
        <f>SUMIFS(第4批次治理工程!$K$6:$K$9999,第4批次治理工程!$F$6:$F$9999,$C165,第4批次治理工程!$C$6:$C$9999,$A165)</f>
        <v>0</v>
      </c>
      <c r="K165" s="245">
        <f>SUMIFS(第1批次治理工程!$T$6:$T$9989,第1批次治理工程!$F$6:$F$9989,$C165,第1批次治理工程!$C$6:$C$9989,$A165)+SUMIFS(第2批次治理工程!$T$6:$T$9994,第2批次治理工程!$F$6:$F$9994,$C165,第2批次治理工程!$C$6:$C$9994,$A165)+SUMIFS(第3批次治理工程!$T$6:$T$9999,第3批次治理工程!$F$6:$F$9999,$C165,第3批次治理工程!$C$6:$C$9999,$A165)+SUMIFS(第4批次治理工程!$T$6:$T$9999,第4批次治理工程!$F$6:$F$9999,$C165,第4批次治理工程!$C$6:$C$9999,$A165)</f>
        <v>0</v>
      </c>
      <c r="L165" s="513"/>
      <c r="M165" s="513"/>
      <c r="N165" s="513"/>
      <c r="O165" s="513"/>
      <c r="P165" s="513"/>
      <c r="Q165" s="513"/>
    </row>
    <row r="166" spans="1:17" customFormat="1">
      <c r="A166" s="518" t="s">
        <v>2243</v>
      </c>
      <c r="B166" s="519" t="s">
        <v>2088</v>
      </c>
      <c r="C166" s="523" t="s">
        <v>2258</v>
      </c>
      <c r="D166" s="245">
        <v>126711</v>
      </c>
      <c r="E166" s="246">
        <v>10651</v>
      </c>
      <c r="F166" s="245">
        <f t="shared" si="21"/>
        <v>0</v>
      </c>
      <c r="G166" s="246">
        <f>SUMIFS(第1批次治理工程!$K$6:$K$9989,第1批次治理工程!$F$6:$F$9989,$C166,第1批次治理工程!$C$6:$C$9989,$A166)</f>
        <v>0</v>
      </c>
      <c r="H166" s="246">
        <f>SUMIFS(第2批次治理工程!$K$6:$K$9994,第2批次治理工程!$F$6:$F$9994,$C166,第2批次治理工程!$C$6:$C$9994,$A166)</f>
        <v>0</v>
      </c>
      <c r="I166" s="245">
        <f>SUMIFS(第3批次治理工程!$K$6:$K$9999,第3批次治理工程!$F$6:$F$9999,$C166,第3批次治理工程!$C$6:$C$9999,$A166)</f>
        <v>0</v>
      </c>
      <c r="J166" s="245">
        <f>SUMIFS(第4批次治理工程!$K$6:$K$9999,第4批次治理工程!$F$6:$F$9999,$C166,第4批次治理工程!$C$6:$C$9999,$A166)</f>
        <v>0</v>
      </c>
      <c r="K166" s="245">
        <f>SUMIFS(第1批次治理工程!$T$6:$T$9989,第1批次治理工程!$F$6:$F$9989,$C166,第1批次治理工程!$C$6:$C$9989,$A166)+SUMIFS(第2批次治理工程!$T$6:$T$9994,第2批次治理工程!$F$6:$F$9994,$C166,第2批次治理工程!$C$6:$C$9994,$A166)+SUMIFS(第3批次治理工程!$T$6:$T$9999,第3批次治理工程!$F$6:$F$9999,$C166,第3批次治理工程!$C$6:$C$9999,$A166)+SUMIFS(第4批次治理工程!$T$6:$T$9999,第4批次治理工程!$F$6:$F$9999,$C166,第4批次治理工程!$C$6:$C$9999,$A166)</f>
        <v>0</v>
      </c>
      <c r="L166" s="513"/>
      <c r="M166" s="513"/>
      <c r="N166" s="513"/>
      <c r="O166" s="513"/>
      <c r="P166" s="513"/>
      <c r="Q166" s="513"/>
    </row>
    <row r="167" spans="1:17" customFormat="1" ht="33">
      <c r="A167" s="518" t="s">
        <v>2243</v>
      </c>
      <c r="B167" s="519" t="s">
        <v>2088</v>
      </c>
      <c r="C167" s="523" t="s">
        <v>2259</v>
      </c>
      <c r="D167" s="245">
        <v>594686</v>
      </c>
      <c r="E167" s="246">
        <v>119026</v>
      </c>
      <c r="F167" s="245">
        <f t="shared" si="21"/>
        <v>53047</v>
      </c>
      <c r="G167" s="246">
        <f>SUMIFS(第1批次治理工程!$K$6:$K$9989,第1批次治理工程!$F$6:$F$9989,$C167,第1批次治理工程!$C$6:$C$9989,$A167)</f>
        <v>52500</v>
      </c>
      <c r="H167" s="246">
        <f>SUMIFS(第2批次治理工程!$K$6:$K$9994,第2批次治理工程!$F$6:$F$9994,$C167,第2批次治理工程!$C$6:$C$9994,$A167)</f>
        <v>0</v>
      </c>
      <c r="I167" s="245">
        <f>SUMIFS(第3批次治理工程!$K$6:$K$9999,第3批次治理工程!$F$6:$F$9999,$C167,第3批次治理工程!$C$6:$C$9999,$A167)</f>
        <v>0</v>
      </c>
      <c r="J167" s="245">
        <f>SUMIFS(第4批次治理工程!$K$6:$K$9999,第4批次治理工程!$F$6:$F$9999,$C167,第4批次治理工程!$C$6:$C$9999,$A167)</f>
        <v>0</v>
      </c>
      <c r="K167" s="245">
        <f>SUMIFS(第1批次治理工程!$T$6:$T$9989,第1批次治理工程!$F$6:$F$9989,$C167,第1批次治理工程!$C$6:$C$9989,$A167)+SUMIFS(第2批次治理工程!$T$6:$T$9994,第2批次治理工程!$F$6:$F$9994,$C167,第2批次治理工程!$C$6:$C$9994,$A167)+SUMIFS(第3批次治理工程!$T$6:$T$9999,第3批次治理工程!$F$6:$F$9999,$C167,第3批次治理工程!$C$6:$C$9999,$A167)+SUMIFS(第4批次治理工程!$T$6:$T$9999,第4批次治理工程!$F$6:$F$9999,$C167,第4批次治理工程!$C$6:$C$9999,$A167)</f>
        <v>547</v>
      </c>
      <c r="L167" s="513"/>
      <c r="M167" s="513"/>
      <c r="N167" s="513"/>
      <c r="O167" s="513"/>
      <c r="P167" s="513"/>
      <c r="Q167" s="513"/>
    </row>
    <row r="168" spans="1:17" customFormat="1">
      <c r="A168" s="518" t="s">
        <v>2243</v>
      </c>
      <c r="B168" s="519" t="s">
        <v>2088</v>
      </c>
      <c r="C168" s="523" t="s">
        <v>2260</v>
      </c>
      <c r="D168" s="245">
        <v>3600</v>
      </c>
      <c r="E168" s="246">
        <v>65691.5</v>
      </c>
      <c r="F168" s="245">
        <f t="shared" si="21"/>
        <v>0</v>
      </c>
      <c r="G168" s="246">
        <f>SUMIFS(第1批次治理工程!$K$6:$K$9989,第1批次治理工程!$F$6:$F$9989,$C168,第1批次治理工程!$C$6:$C$9989,$A168)</f>
        <v>0</v>
      </c>
      <c r="H168" s="246">
        <f>SUMIFS(第2批次治理工程!$K$6:$K$9994,第2批次治理工程!$F$6:$F$9994,$C168,第2批次治理工程!$C$6:$C$9994,$A168)</f>
        <v>0</v>
      </c>
      <c r="I168" s="245">
        <f>SUMIFS(第3批次治理工程!$K$6:$K$9999,第3批次治理工程!$F$6:$F$9999,$C168,第3批次治理工程!$C$6:$C$9999,$A168)</f>
        <v>0</v>
      </c>
      <c r="J168" s="245">
        <f>SUMIFS(第4批次治理工程!$K$6:$K$9999,第4批次治理工程!$F$6:$F$9999,$C168,第4批次治理工程!$C$6:$C$9999,$A168)</f>
        <v>0</v>
      </c>
      <c r="K168" s="245">
        <f>SUMIFS(第1批次治理工程!$T$6:$T$9989,第1批次治理工程!$F$6:$F$9989,$C168,第1批次治理工程!$C$6:$C$9989,$A168)+SUMIFS(第2批次治理工程!$T$6:$T$9994,第2批次治理工程!$F$6:$F$9994,$C168,第2批次治理工程!$C$6:$C$9994,$A168)+SUMIFS(第3批次治理工程!$T$6:$T$9999,第3批次治理工程!$F$6:$F$9999,$C168,第3批次治理工程!$C$6:$C$9999,$A168)+SUMIFS(第4批次治理工程!$T$6:$T$9999,第4批次治理工程!$F$6:$F$9999,$C168,第4批次治理工程!$C$6:$C$9999,$A168)</f>
        <v>0</v>
      </c>
      <c r="L168" s="513"/>
      <c r="M168" s="513"/>
      <c r="N168" s="513"/>
      <c r="O168" s="513"/>
      <c r="P168" s="513"/>
      <c r="Q168" s="513"/>
    </row>
    <row r="169" spans="1:17" customFormat="1">
      <c r="A169" s="518" t="s">
        <v>2243</v>
      </c>
      <c r="B169" s="519" t="s">
        <v>2088</v>
      </c>
      <c r="C169" s="533" t="s">
        <v>2439</v>
      </c>
      <c r="D169" s="245">
        <v>22970</v>
      </c>
      <c r="E169" s="246">
        <v>0</v>
      </c>
      <c r="F169" s="245">
        <f t="shared" si="21"/>
        <v>0</v>
      </c>
      <c r="G169" s="246">
        <f>SUMIFS(第1批次治理工程!$K$6:$K$9989,第1批次治理工程!$F$6:$F$9989,$C169,第1批次治理工程!$C$6:$C$9989,$A169)</f>
        <v>0</v>
      </c>
      <c r="H169" s="246">
        <f>SUMIFS(第2批次治理工程!$K$6:$K$9994,第2批次治理工程!$F$6:$F$9994,$C169,第2批次治理工程!$C$6:$C$9994,$A169)</f>
        <v>0</v>
      </c>
      <c r="I169" s="245">
        <f>SUMIFS(第3批次治理工程!$K$6:$K$9999,第3批次治理工程!$F$6:$F$9999,$C169,第3批次治理工程!$C$6:$C$9999,$A169)</f>
        <v>0</v>
      </c>
      <c r="J169" s="245">
        <f>SUMIFS(第4批次治理工程!$K$6:$K$9999,第4批次治理工程!$F$6:$F$9999,$C169,第4批次治理工程!$C$6:$C$9999,$A169)</f>
        <v>0</v>
      </c>
      <c r="K169" s="245">
        <f>SUMIFS(第1批次治理工程!$T$6:$T$9989,第1批次治理工程!$F$6:$F$9989,$C169,第1批次治理工程!$C$6:$C$9989,$A169)+SUMIFS(第2批次治理工程!$T$6:$T$9994,第2批次治理工程!$F$6:$F$9994,$C169,第2批次治理工程!$C$6:$C$9994,$A169)+SUMIFS(第3批次治理工程!$T$6:$T$9999,第3批次治理工程!$F$6:$F$9999,$C169,第3批次治理工程!$C$6:$C$9999,$A169)+SUMIFS(第4批次治理工程!$T$6:$T$9999,第4批次治理工程!$F$6:$F$9999,$C169,第4批次治理工程!$C$6:$C$9999,$A169)</f>
        <v>0</v>
      </c>
      <c r="L169" s="513"/>
      <c r="M169" s="513"/>
      <c r="N169" s="513"/>
      <c r="O169" s="513"/>
      <c r="P169" s="513"/>
      <c r="Q169" s="513"/>
    </row>
    <row r="170" spans="1:17" customFormat="1">
      <c r="A170" s="518" t="s">
        <v>2243</v>
      </c>
      <c r="B170" s="519" t="s">
        <v>2088</v>
      </c>
      <c r="C170" s="523" t="s">
        <v>2261</v>
      </c>
      <c r="D170" s="245">
        <v>4290</v>
      </c>
      <c r="E170" s="246">
        <v>0</v>
      </c>
      <c r="F170" s="245">
        <f t="shared" si="21"/>
        <v>0</v>
      </c>
      <c r="G170" s="246">
        <f>SUMIFS(第1批次治理工程!$K$6:$K$9989,第1批次治理工程!$F$6:$F$9989,$C170,第1批次治理工程!$C$6:$C$9989,$A170)</f>
        <v>0</v>
      </c>
      <c r="H170" s="246">
        <f>SUMIFS(第2批次治理工程!$K$6:$K$9994,第2批次治理工程!$F$6:$F$9994,$C170,第2批次治理工程!$C$6:$C$9994,$A170)</f>
        <v>0</v>
      </c>
      <c r="I170" s="245">
        <f>SUMIFS(第3批次治理工程!$K$6:$K$9999,第3批次治理工程!$F$6:$F$9999,$C170,第3批次治理工程!$C$6:$C$9999,$A170)</f>
        <v>0</v>
      </c>
      <c r="J170" s="245">
        <f>SUMIFS(第4批次治理工程!$K$6:$K$9999,第4批次治理工程!$F$6:$F$9999,$C170,第4批次治理工程!$C$6:$C$9999,$A170)</f>
        <v>0</v>
      </c>
      <c r="K170" s="245">
        <f>SUMIFS(第1批次治理工程!$T$6:$T$9989,第1批次治理工程!$F$6:$F$9989,$C170,第1批次治理工程!$C$6:$C$9989,$A170)+SUMIFS(第2批次治理工程!$T$6:$T$9994,第2批次治理工程!$F$6:$F$9994,$C170,第2批次治理工程!$C$6:$C$9994,$A170)+SUMIFS(第3批次治理工程!$T$6:$T$9999,第3批次治理工程!$F$6:$F$9999,$C170,第3批次治理工程!$C$6:$C$9999,$A170)+SUMIFS(第4批次治理工程!$T$6:$T$9999,第4批次治理工程!$F$6:$F$9999,$C170,第4批次治理工程!$C$6:$C$9999,$A170)</f>
        <v>0</v>
      </c>
      <c r="L170" s="513"/>
      <c r="M170" s="513"/>
      <c r="N170" s="513"/>
      <c r="O170" s="513"/>
      <c r="P170" s="513"/>
      <c r="Q170" s="513"/>
    </row>
    <row r="171" spans="1:17" customFormat="1">
      <c r="A171" s="518" t="s">
        <v>2243</v>
      </c>
      <c r="B171" s="519" t="s">
        <v>2088</v>
      </c>
      <c r="C171" s="523" t="s">
        <v>2262</v>
      </c>
      <c r="D171" s="245">
        <v>29800</v>
      </c>
      <c r="E171" s="246">
        <v>131448</v>
      </c>
      <c r="F171" s="245">
        <f t="shared" si="21"/>
        <v>88130</v>
      </c>
      <c r="G171" s="246">
        <f>SUMIFS(第1批次治理工程!$K$6:$K$9989,第1批次治理工程!$F$6:$F$9989,$C171,第1批次治理工程!$C$6:$C$9989,$A171)</f>
        <v>84780</v>
      </c>
      <c r="H171" s="246">
        <f>SUMIFS(第2批次治理工程!$K$6:$K$9994,第2批次治理工程!$F$6:$F$9994,$C171,第2批次治理工程!$C$6:$C$9994,$A171)</f>
        <v>0</v>
      </c>
      <c r="I171" s="245">
        <f>SUMIFS(第3批次治理工程!$K$6:$K$9999,第3批次治理工程!$F$6:$F$9999,$C171,第3批次治理工程!$C$6:$C$9999,$A171)</f>
        <v>0</v>
      </c>
      <c r="J171" s="245">
        <f>SUMIFS(第4批次治理工程!$K$6:$K$9999,第4批次治理工程!$F$6:$F$9999,$C171,第4批次治理工程!$C$6:$C$9999,$A171)</f>
        <v>0</v>
      </c>
      <c r="K171" s="245">
        <f>SUMIFS(第1批次治理工程!$T$6:$T$9989,第1批次治理工程!$F$6:$F$9989,$C171,第1批次治理工程!$C$6:$C$9989,$A171)+SUMIFS(第2批次治理工程!$T$6:$T$9994,第2批次治理工程!$F$6:$F$9994,$C171,第2批次治理工程!$C$6:$C$9994,$A171)+SUMIFS(第3批次治理工程!$T$6:$T$9999,第3批次治理工程!$F$6:$F$9999,$C171,第3批次治理工程!$C$6:$C$9999,$A171)+SUMIFS(第4批次治理工程!$T$6:$T$9999,第4批次治理工程!$F$6:$F$9999,$C171,第4批次治理工程!$C$6:$C$9999,$A171)</f>
        <v>3350</v>
      </c>
      <c r="L171" s="513"/>
      <c r="M171" s="513"/>
      <c r="N171" s="513"/>
      <c r="O171" s="513"/>
      <c r="P171" s="513"/>
      <c r="Q171" s="513"/>
    </row>
    <row r="172" spans="1:17" customFormat="1">
      <c r="A172" s="518" t="s">
        <v>2243</v>
      </c>
      <c r="B172" s="519" t="s">
        <v>2088</v>
      </c>
      <c r="C172" s="523" t="s">
        <v>2263</v>
      </c>
      <c r="D172" s="245">
        <v>12420</v>
      </c>
      <c r="E172" s="246">
        <v>0</v>
      </c>
      <c r="F172" s="245">
        <f t="shared" si="21"/>
        <v>0</v>
      </c>
      <c r="G172" s="246">
        <f>SUMIFS(第1批次治理工程!$K$6:$K$9989,第1批次治理工程!$F$6:$F$9989,$C172,第1批次治理工程!$C$6:$C$9989,$A172)</f>
        <v>0</v>
      </c>
      <c r="H172" s="246">
        <f>SUMIFS(第2批次治理工程!$K$6:$K$9994,第2批次治理工程!$F$6:$F$9994,$C172,第2批次治理工程!$C$6:$C$9994,$A172)</f>
        <v>0</v>
      </c>
      <c r="I172" s="245">
        <f>SUMIFS(第3批次治理工程!$K$6:$K$9999,第3批次治理工程!$F$6:$F$9999,$C172,第3批次治理工程!$C$6:$C$9999,$A172)</f>
        <v>0</v>
      </c>
      <c r="J172" s="245">
        <f>SUMIFS(第4批次治理工程!$K$6:$K$9999,第4批次治理工程!$F$6:$F$9999,$C172,第4批次治理工程!$C$6:$C$9999,$A172)</f>
        <v>0</v>
      </c>
      <c r="K172" s="245">
        <f>SUMIFS(第1批次治理工程!$T$6:$T$9989,第1批次治理工程!$F$6:$F$9989,$C172,第1批次治理工程!$C$6:$C$9989,$A172)+SUMIFS(第2批次治理工程!$T$6:$T$9994,第2批次治理工程!$F$6:$F$9994,$C172,第2批次治理工程!$C$6:$C$9994,$A172)+SUMIFS(第3批次治理工程!$T$6:$T$9999,第3批次治理工程!$F$6:$F$9999,$C172,第3批次治理工程!$C$6:$C$9999,$A172)+SUMIFS(第4批次治理工程!$T$6:$T$9999,第4批次治理工程!$F$6:$F$9999,$C172,第4批次治理工程!$C$6:$C$9999,$A172)</f>
        <v>0</v>
      </c>
      <c r="L172" s="513"/>
      <c r="M172" s="513"/>
      <c r="N172" s="513"/>
      <c r="O172" s="513"/>
      <c r="P172" s="513"/>
      <c r="Q172" s="513"/>
    </row>
    <row r="173" spans="1:17" customFormat="1">
      <c r="A173" s="518" t="s">
        <v>2243</v>
      </c>
      <c r="B173" s="519" t="s">
        <v>2088</v>
      </c>
      <c r="C173" s="523" t="s">
        <v>2264</v>
      </c>
      <c r="D173" s="245">
        <v>9870</v>
      </c>
      <c r="E173" s="246">
        <v>0</v>
      </c>
      <c r="F173" s="245">
        <f t="shared" si="21"/>
        <v>0</v>
      </c>
      <c r="G173" s="246">
        <f>SUMIFS(第1批次治理工程!$K$6:$K$9989,第1批次治理工程!$F$6:$F$9989,$C173,第1批次治理工程!$C$6:$C$9989,$A173)</f>
        <v>0</v>
      </c>
      <c r="H173" s="246">
        <f>SUMIFS(第2批次治理工程!$K$6:$K$9994,第2批次治理工程!$F$6:$F$9994,$C173,第2批次治理工程!$C$6:$C$9994,$A173)</f>
        <v>0</v>
      </c>
      <c r="I173" s="245">
        <f>SUMIFS(第3批次治理工程!$K$6:$K$9999,第3批次治理工程!$F$6:$F$9999,$C173,第3批次治理工程!$C$6:$C$9999,$A173)</f>
        <v>0</v>
      </c>
      <c r="J173" s="245">
        <f>SUMIFS(第4批次治理工程!$K$6:$K$9999,第4批次治理工程!$F$6:$F$9999,$C173,第4批次治理工程!$C$6:$C$9999,$A173)</f>
        <v>0</v>
      </c>
      <c r="K173" s="245">
        <f>SUMIFS(第1批次治理工程!$T$6:$T$9989,第1批次治理工程!$F$6:$F$9989,$C173,第1批次治理工程!$C$6:$C$9989,$A173)+SUMIFS(第2批次治理工程!$T$6:$T$9994,第2批次治理工程!$F$6:$F$9994,$C173,第2批次治理工程!$C$6:$C$9994,$A173)+SUMIFS(第3批次治理工程!$T$6:$T$9999,第3批次治理工程!$F$6:$F$9999,$C173,第3批次治理工程!$C$6:$C$9999,$A173)+SUMIFS(第4批次治理工程!$T$6:$T$9999,第4批次治理工程!$F$6:$F$9999,$C173,第4批次治理工程!$C$6:$C$9999,$A173)</f>
        <v>0</v>
      </c>
      <c r="L173" s="513"/>
      <c r="M173" s="513"/>
      <c r="N173" s="513"/>
      <c r="O173" s="513"/>
      <c r="P173" s="513"/>
      <c r="Q173" s="513"/>
    </row>
    <row r="174" spans="1:17" customFormat="1">
      <c r="A174" s="518" t="s">
        <v>2243</v>
      </c>
      <c r="B174" s="519" t="s">
        <v>2088</v>
      </c>
      <c r="C174" s="523" t="s">
        <v>2265</v>
      </c>
      <c r="D174" s="245">
        <v>8100</v>
      </c>
      <c r="E174" s="246">
        <v>3280</v>
      </c>
      <c r="F174" s="245">
        <f t="shared" si="21"/>
        <v>0</v>
      </c>
      <c r="G174" s="246">
        <f>SUMIFS(第1批次治理工程!$K$6:$K$9989,第1批次治理工程!$F$6:$F$9989,$C174,第1批次治理工程!$C$6:$C$9989,$A174)</f>
        <v>0</v>
      </c>
      <c r="H174" s="246">
        <f>SUMIFS(第2批次治理工程!$K$6:$K$9994,第2批次治理工程!$F$6:$F$9994,$C174,第2批次治理工程!$C$6:$C$9994,$A174)</f>
        <v>0</v>
      </c>
      <c r="I174" s="245">
        <f>SUMIFS(第3批次治理工程!$K$6:$K$9999,第3批次治理工程!$F$6:$F$9999,$C174,第3批次治理工程!$C$6:$C$9999,$A174)</f>
        <v>0</v>
      </c>
      <c r="J174" s="245">
        <f>SUMIFS(第4批次治理工程!$K$6:$K$9999,第4批次治理工程!$F$6:$F$9999,$C174,第4批次治理工程!$C$6:$C$9999,$A174)</f>
        <v>0</v>
      </c>
      <c r="K174" s="245">
        <f>SUMIFS(第1批次治理工程!$T$6:$T$9989,第1批次治理工程!$F$6:$F$9989,$C174,第1批次治理工程!$C$6:$C$9989,$A174)+SUMIFS(第2批次治理工程!$T$6:$T$9994,第2批次治理工程!$F$6:$F$9994,$C174,第2批次治理工程!$C$6:$C$9994,$A174)+SUMIFS(第3批次治理工程!$T$6:$T$9999,第3批次治理工程!$F$6:$F$9999,$C174,第3批次治理工程!$C$6:$C$9999,$A174)+SUMIFS(第4批次治理工程!$T$6:$T$9999,第4批次治理工程!$F$6:$F$9999,$C174,第4批次治理工程!$C$6:$C$9999,$A174)</f>
        <v>0</v>
      </c>
      <c r="L174" s="513"/>
      <c r="M174" s="513"/>
      <c r="N174" s="513"/>
      <c r="O174" s="513"/>
      <c r="P174" s="513"/>
      <c r="Q174" s="513"/>
    </row>
    <row r="175" spans="1:17" customFormat="1">
      <c r="A175" s="518" t="s">
        <v>2243</v>
      </c>
      <c r="B175" s="519" t="s">
        <v>2088</v>
      </c>
      <c r="C175" s="523" t="s">
        <v>2266</v>
      </c>
      <c r="D175" s="245">
        <v>83800</v>
      </c>
      <c r="E175" s="246">
        <v>268249</v>
      </c>
      <c r="F175" s="245">
        <f t="shared" si="21"/>
        <v>152390</v>
      </c>
      <c r="G175" s="246">
        <f>SUMIFS(第1批次治理工程!$K$6:$K$9989,第1批次治理工程!$F$6:$F$9989,$C175,第1批次治理工程!$C$6:$C$9989,$A175)</f>
        <v>0</v>
      </c>
      <c r="H175" s="246">
        <f>SUMIFS(第2批次治理工程!$K$6:$K$9994,第2批次治理工程!$F$6:$F$9994,$C175,第2批次治理工程!$C$6:$C$9994,$A175)</f>
        <v>0</v>
      </c>
      <c r="I175" s="245">
        <f>SUMIFS(第3批次治理工程!$K$6:$K$9999,第3批次治理工程!$F$6:$F$9999,$C175,第3批次治理工程!$C$6:$C$9999,$A175)</f>
        <v>0</v>
      </c>
      <c r="J175" s="245">
        <f>SUMIFS(第4批次治理工程!$K$6:$K$9999,第4批次治理工程!$F$6:$F$9999,$C175,第4批次治理工程!$C$6:$C$9999,$A175)</f>
        <v>142420</v>
      </c>
      <c r="K175" s="245">
        <f>SUMIFS(第1批次治理工程!$T$6:$T$9989,第1批次治理工程!$F$6:$F$9989,$C175,第1批次治理工程!$C$6:$C$9989,$A175)+SUMIFS(第2批次治理工程!$T$6:$T$9994,第2批次治理工程!$F$6:$F$9994,$C175,第2批次治理工程!$C$6:$C$9994,$A175)+SUMIFS(第3批次治理工程!$T$6:$T$9999,第3批次治理工程!$F$6:$F$9999,$C175,第3批次治理工程!$C$6:$C$9999,$A175)+SUMIFS(第4批次治理工程!$T$6:$T$9999,第4批次治理工程!$F$6:$F$9999,$C175,第4批次治理工程!$C$6:$C$9999,$A175)</f>
        <v>9970</v>
      </c>
      <c r="L175" s="513"/>
      <c r="M175" s="513"/>
      <c r="N175" s="513"/>
      <c r="O175" s="513"/>
      <c r="P175" s="513"/>
      <c r="Q175" s="513"/>
    </row>
    <row r="176" spans="1:17" customFormat="1">
      <c r="A176" s="518" t="s">
        <v>2243</v>
      </c>
      <c r="B176" s="519" t="s">
        <v>2088</v>
      </c>
      <c r="C176" s="523" t="s">
        <v>2267</v>
      </c>
      <c r="D176" s="245">
        <v>0</v>
      </c>
      <c r="E176" s="246">
        <v>61743</v>
      </c>
      <c r="F176" s="245">
        <f t="shared" si="21"/>
        <v>0</v>
      </c>
      <c r="G176" s="246">
        <f>SUMIFS(第1批次治理工程!$K$6:$K$9989,第1批次治理工程!$F$6:$F$9989,$C176,第1批次治理工程!$C$6:$C$9989,$A176)</f>
        <v>0</v>
      </c>
      <c r="H176" s="246">
        <f>SUMIFS(第2批次治理工程!$K$6:$K$9994,第2批次治理工程!$F$6:$F$9994,$C176,第2批次治理工程!$C$6:$C$9994,$A176)</f>
        <v>0</v>
      </c>
      <c r="I176" s="245">
        <f>SUMIFS(第3批次治理工程!$K$6:$K$9999,第3批次治理工程!$F$6:$F$9999,$C176,第3批次治理工程!$C$6:$C$9999,$A176)</f>
        <v>0</v>
      </c>
      <c r="J176" s="245">
        <f>SUMIFS(第4批次治理工程!$K$6:$K$9999,第4批次治理工程!$F$6:$F$9999,$C176,第4批次治理工程!$C$6:$C$9999,$A176)</f>
        <v>0</v>
      </c>
      <c r="K176" s="245">
        <f>SUMIFS(第1批次治理工程!$T$6:$T$9989,第1批次治理工程!$F$6:$F$9989,$C176,第1批次治理工程!$C$6:$C$9989,$A176)+SUMIFS(第2批次治理工程!$T$6:$T$9994,第2批次治理工程!$F$6:$F$9994,$C176,第2批次治理工程!$C$6:$C$9994,$A176)+SUMIFS(第3批次治理工程!$T$6:$T$9999,第3批次治理工程!$F$6:$F$9999,$C176,第3批次治理工程!$C$6:$C$9999,$A176)+SUMIFS(第4批次治理工程!$T$6:$T$9999,第4批次治理工程!$F$6:$F$9999,$C176,第4批次治理工程!$C$6:$C$9999,$A176)</f>
        <v>0</v>
      </c>
      <c r="L176" s="513"/>
      <c r="M176" s="513"/>
      <c r="N176" s="513"/>
      <c r="O176" s="513"/>
      <c r="P176" s="513"/>
      <c r="Q176" s="513"/>
    </row>
    <row r="177" spans="1:17" customFormat="1">
      <c r="A177" s="518" t="s">
        <v>2243</v>
      </c>
      <c r="B177" s="519" t="s">
        <v>2088</v>
      </c>
      <c r="C177" s="523" t="s">
        <v>2268</v>
      </c>
      <c r="D177" s="245">
        <v>25970</v>
      </c>
      <c r="E177" s="246">
        <v>167245</v>
      </c>
      <c r="F177" s="245">
        <f t="shared" si="21"/>
        <v>0</v>
      </c>
      <c r="G177" s="246">
        <f>SUMIFS(第1批次治理工程!$K$6:$K$9989,第1批次治理工程!$F$6:$F$9989,$C177,第1批次治理工程!$C$6:$C$9989,$A177)</f>
        <v>0</v>
      </c>
      <c r="H177" s="246">
        <f>SUMIFS(第2批次治理工程!$K$6:$K$9994,第2批次治理工程!$F$6:$F$9994,$C177,第2批次治理工程!$C$6:$C$9994,$A177)</f>
        <v>0</v>
      </c>
      <c r="I177" s="245">
        <f>SUMIFS(第3批次治理工程!$K$6:$K$9999,第3批次治理工程!$F$6:$F$9999,$C177,第3批次治理工程!$C$6:$C$9999,$A177)</f>
        <v>0</v>
      </c>
      <c r="J177" s="245">
        <f>SUMIFS(第4批次治理工程!$K$6:$K$9999,第4批次治理工程!$F$6:$F$9999,$C177,第4批次治理工程!$C$6:$C$9999,$A177)</f>
        <v>0</v>
      </c>
      <c r="K177" s="245">
        <f>SUMIFS(第1批次治理工程!$T$6:$T$9989,第1批次治理工程!$F$6:$F$9989,$C177,第1批次治理工程!$C$6:$C$9989,$A177)+SUMIFS(第2批次治理工程!$T$6:$T$9994,第2批次治理工程!$F$6:$F$9994,$C177,第2批次治理工程!$C$6:$C$9994,$A177)+SUMIFS(第3批次治理工程!$T$6:$T$9999,第3批次治理工程!$F$6:$F$9999,$C177,第3批次治理工程!$C$6:$C$9999,$A177)+SUMIFS(第4批次治理工程!$T$6:$T$9999,第4批次治理工程!$F$6:$F$9999,$C177,第4批次治理工程!$C$6:$C$9999,$A177)</f>
        <v>0</v>
      </c>
      <c r="L177" s="513"/>
      <c r="M177" s="513"/>
      <c r="N177" s="513"/>
      <c r="O177" s="513"/>
      <c r="P177" s="513"/>
      <c r="Q177" s="513"/>
    </row>
    <row r="178" spans="1:17" customFormat="1">
      <c r="A178" s="518" t="s">
        <v>2243</v>
      </c>
      <c r="B178" s="519" t="s">
        <v>2088</v>
      </c>
      <c r="C178" s="524" t="s">
        <v>2269</v>
      </c>
      <c r="D178" s="245">
        <v>0</v>
      </c>
      <c r="E178" s="246">
        <v>79349</v>
      </c>
      <c r="F178" s="245">
        <f t="shared" si="21"/>
        <v>0</v>
      </c>
      <c r="G178" s="246">
        <f>SUMIFS(第1批次治理工程!$K$6:$K$9989,第1批次治理工程!$F$6:$F$9989,$C178,第1批次治理工程!$C$6:$C$9989,$A178)</f>
        <v>0</v>
      </c>
      <c r="H178" s="246">
        <f>SUMIFS(第2批次治理工程!$K$6:$K$9994,第2批次治理工程!$F$6:$F$9994,$C178,第2批次治理工程!$C$6:$C$9994,$A178)</f>
        <v>0</v>
      </c>
      <c r="I178" s="245">
        <f>SUMIFS(第3批次治理工程!$K$6:$K$9999,第3批次治理工程!$F$6:$F$9999,$C178,第3批次治理工程!$C$6:$C$9999,$A178)</f>
        <v>0</v>
      </c>
      <c r="J178" s="245">
        <f>SUMIFS(第4批次治理工程!$K$6:$K$9999,第4批次治理工程!$F$6:$F$9999,$C178,第4批次治理工程!$C$6:$C$9999,$A178)</f>
        <v>0</v>
      </c>
      <c r="K178" s="245">
        <f>SUMIFS(第1批次治理工程!$T$6:$T$9989,第1批次治理工程!$F$6:$F$9989,$C178,第1批次治理工程!$C$6:$C$9989,$A178)+SUMIFS(第2批次治理工程!$T$6:$T$9994,第2批次治理工程!$F$6:$F$9994,$C178,第2批次治理工程!$C$6:$C$9994,$A178)+SUMIFS(第3批次治理工程!$T$6:$T$9999,第3批次治理工程!$F$6:$F$9999,$C178,第3批次治理工程!$C$6:$C$9999,$A178)+SUMIFS(第4批次治理工程!$T$6:$T$9999,第4批次治理工程!$F$6:$F$9999,$C178,第4批次治理工程!$C$6:$C$9999,$A178)</f>
        <v>0</v>
      </c>
      <c r="L178" s="513"/>
      <c r="M178" s="513"/>
      <c r="N178" s="513"/>
      <c r="O178" s="513"/>
      <c r="P178" s="513"/>
      <c r="Q178" s="513"/>
    </row>
    <row r="179" spans="1:17" customFormat="1">
      <c r="A179" s="518" t="s">
        <v>2243</v>
      </c>
      <c r="B179" s="519" t="s">
        <v>2088</v>
      </c>
      <c r="C179" s="523" t="s">
        <v>2270</v>
      </c>
      <c r="D179" s="245">
        <v>15300</v>
      </c>
      <c r="E179" s="246">
        <v>8200</v>
      </c>
      <c r="F179" s="245">
        <f t="shared" si="21"/>
        <v>0</v>
      </c>
      <c r="G179" s="246">
        <f>SUMIFS(第1批次治理工程!$K$6:$K$9989,第1批次治理工程!$F$6:$F$9989,$C179,第1批次治理工程!$C$6:$C$9989,$A179)</f>
        <v>0</v>
      </c>
      <c r="H179" s="246">
        <f>SUMIFS(第2批次治理工程!$K$6:$K$9994,第2批次治理工程!$F$6:$F$9994,$C179,第2批次治理工程!$C$6:$C$9994,$A179)</f>
        <v>0</v>
      </c>
      <c r="I179" s="245">
        <f>SUMIFS(第3批次治理工程!$K$6:$K$9999,第3批次治理工程!$F$6:$F$9999,$C179,第3批次治理工程!$C$6:$C$9999,$A179)</f>
        <v>0</v>
      </c>
      <c r="J179" s="245">
        <f>SUMIFS(第4批次治理工程!$K$6:$K$9999,第4批次治理工程!$F$6:$F$9999,$C179,第4批次治理工程!$C$6:$C$9999,$A179)</f>
        <v>0</v>
      </c>
      <c r="K179" s="245">
        <f>SUMIFS(第1批次治理工程!$T$6:$T$9989,第1批次治理工程!$F$6:$F$9989,$C179,第1批次治理工程!$C$6:$C$9989,$A179)+SUMIFS(第2批次治理工程!$T$6:$T$9994,第2批次治理工程!$F$6:$F$9994,$C179,第2批次治理工程!$C$6:$C$9994,$A179)+SUMIFS(第3批次治理工程!$T$6:$T$9999,第3批次治理工程!$F$6:$F$9999,$C179,第3批次治理工程!$C$6:$C$9999,$A179)+SUMIFS(第4批次治理工程!$T$6:$T$9999,第4批次治理工程!$F$6:$F$9999,$C179,第4批次治理工程!$C$6:$C$9999,$A179)</f>
        <v>0</v>
      </c>
      <c r="L179" s="513"/>
      <c r="M179" s="513"/>
      <c r="N179" s="513"/>
      <c r="O179" s="513"/>
      <c r="P179" s="513"/>
      <c r="Q179" s="513"/>
    </row>
    <row r="180" spans="1:17" customFormat="1">
      <c r="A180" s="518" t="s">
        <v>2243</v>
      </c>
      <c r="B180" s="519" t="s">
        <v>2088</v>
      </c>
      <c r="C180" s="523" t="s">
        <v>2271</v>
      </c>
      <c r="D180" s="245">
        <v>13394</v>
      </c>
      <c r="E180" s="246">
        <v>72305</v>
      </c>
      <c r="F180" s="245">
        <f t="shared" si="21"/>
        <v>0</v>
      </c>
      <c r="G180" s="246">
        <f>SUMIFS(第1批次治理工程!$K$6:$K$9989,第1批次治理工程!$F$6:$F$9989,$C180,第1批次治理工程!$C$6:$C$9989,$A180)</f>
        <v>0</v>
      </c>
      <c r="H180" s="246">
        <f>SUMIFS(第2批次治理工程!$K$6:$K$9994,第2批次治理工程!$F$6:$F$9994,$C180,第2批次治理工程!$C$6:$C$9994,$A180)</f>
        <v>0</v>
      </c>
      <c r="I180" s="245">
        <f>SUMIFS(第3批次治理工程!$K$6:$K$9999,第3批次治理工程!$F$6:$F$9999,$C180,第3批次治理工程!$C$6:$C$9999,$A180)</f>
        <v>0</v>
      </c>
      <c r="J180" s="245">
        <f>SUMIFS(第4批次治理工程!$K$6:$K$9999,第4批次治理工程!$F$6:$F$9999,$C180,第4批次治理工程!$C$6:$C$9999,$A180)</f>
        <v>0</v>
      </c>
      <c r="K180" s="245">
        <f>SUMIFS(第1批次治理工程!$T$6:$T$9989,第1批次治理工程!$F$6:$F$9989,$C180,第1批次治理工程!$C$6:$C$9989,$A180)+SUMIFS(第2批次治理工程!$T$6:$T$9994,第2批次治理工程!$F$6:$F$9994,$C180,第2批次治理工程!$C$6:$C$9994,$A180)+SUMIFS(第3批次治理工程!$T$6:$T$9999,第3批次治理工程!$F$6:$F$9999,$C180,第3批次治理工程!$C$6:$C$9999,$A180)+SUMIFS(第4批次治理工程!$T$6:$T$9999,第4批次治理工程!$F$6:$F$9999,$C180,第4批次治理工程!$C$6:$C$9999,$A180)</f>
        <v>0</v>
      </c>
      <c r="L180" s="513"/>
      <c r="M180" s="513"/>
      <c r="N180" s="513"/>
      <c r="O180" s="513"/>
      <c r="P180" s="513"/>
      <c r="Q180" s="513"/>
    </row>
    <row r="181" spans="1:17" customFormat="1">
      <c r="A181" s="518" t="s">
        <v>2243</v>
      </c>
      <c r="B181" s="519" t="s">
        <v>2088</v>
      </c>
      <c r="C181" s="523" t="s">
        <v>2272</v>
      </c>
      <c r="D181" s="245">
        <v>1500</v>
      </c>
      <c r="E181" s="246">
        <v>0</v>
      </c>
      <c r="F181" s="245">
        <f t="shared" si="21"/>
        <v>0</v>
      </c>
      <c r="G181" s="246">
        <f>SUMIFS(第1批次治理工程!$K$6:$K$9989,第1批次治理工程!$F$6:$F$9989,$C181,第1批次治理工程!$C$6:$C$9989,$A181)</f>
        <v>0</v>
      </c>
      <c r="H181" s="246">
        <f>SUMIFS(第2批次治理工程!$K$6:$K$9994,第2批次治理工程!$F$6:$F$9994,$C181,第2批次治理工程!$C$6:$C$9994,$A181)</f>
        <v>0</v>
      </c>
      <c r="I181" s="245">
        <f>SUMIFS(第3批次治理工程!$K$6:$K$9999,第3批次治理工程!$F$6:$F$9999,$C181,第3批次治理工程!$C$6:$C$9999,$A181)</f>
        <v>0</v>
      </c>
      <c r="J181" s="245">
        <f>SUMIFS(第4批次治理工程!$K$6:$K$9999,第4批次治理工程!$F$6:$F$9999,$C181,第4批次治理工程!$C$6:$C$9999,$A181)</f>
        <v>0</v>
      </c>
      <c r="K181" s="245">
        <f>SUMIFS(第1批次治理工程!$T$6:$T$9989,第1批次治理工程!$F$6:$F$9989,$C181,第1批次治理工程!$C$6:$C$9989,$A181)+SUMIFS(第2批次治理工程!$T$6:$T$9994,第2批次治理工程!$F$6:$F$9994,$C181,第2批次治理工程!$C$6:$C$9994,$A181)+SUMIFS(第3批次治理工程!$T$6:$T$9999,第3批次治理工程!$F$6:$F$9999,$C181,第3批次治理工程!$C$6:$C$9999,$A181)+SUMIFS(第4批次治理工程!$T$6:$T$9999,第4批次治理工程!$F$6:$F$9999,$C181,第4批次治理工程!$C$6:$C$9999,$A181)</f>
        <v>0</v>
      </c>
      <c r="L181" s="513"/>
      <c r="M181" s="513"/>
      <c r="N181" s="513"/>
      <c r="O181" s="513"/>
      <c r="P181" s="513"/>
      <c r="Q181" s="513"/>
    </row>
    <row r="182" spans="1:17" customFormat="1">
      <c r="A182" s="518" t="s">
        <v>2243</v>
      </c>
      <c r="B182" s="519" t="s">
        <v>2088</v>
      </c>
      <c r="C182" s="523" t="s">
        <v>2273</v>
      </c>
      <c r="D182" s="245">
        <v>1740</v>
      </c>
      <c r="E182" s="246">
        <v>64306</v>
      </c>
      <c r="F182" s="245">
        <f t="shared" si="21"/>
        <v>0</v>
      </c>
      <c r="G182" s="246">
        <f>SUMIFS(第1批次治理工程!$K$6:$K$9989,第1批次治理工程!$F$6:$F$9989,$C182,第1批次治理工程!$C$6:$C$9989,$A182)</f>
        <v>0</v>
      </c>
      <c r="H182" s="246">
        <f>SUMIFS(第2批次治理工程!$K$6:$K$9994,第2批次治理工程!$F$6:$F$9994,$C182,第2批次治理工程!$C$6:$C$9994,$A182)</f>
        <v>0</v>
      </c>
      <c r="I182" s="245">
        <f>SUMIFS(第3批次治理工程!$K$6:$K$9999,第3批次治理工程!$F$6:$F$9999,$C182,第3批次治理工程!$C$6:$C$9999,$A182)</f>
        <v>0</v>
      </c>
      <c r="J182" s="245">
        <f>SUMIFS(第4批次治理工程!$K$6:$K$9999,第4批次治理工程!$F$6:$F$9999,$C182,第4批次治理工程!$C$6:$C$9999,$A182)</f>
        <v>0</v>
      </c>
      <c r="K182" s="245">
        <f>SUMIFS(第1批次治理工程!$T$6:$T$9989,第1批次治理工程!$F$6:$F$9989,$C182,第1批次治理工程!$C$6:$C$9989,$A182)+SUMIFS(第2批次治理工程!$T$6:$T$9994,第2批次治理工程!$F$6:$F$9994,$C182,第2批次治理工程!$C$6:$C$9994,$A182)+SUMIFS(第3批次治理工程!$T$6:$T$9999,第3批次治理工程!$F$6:$F$9999,$C182,第3批次治理工程!$C$6:$C$9999,$A182)+SUMIFS(第4批次治理工程!$T$6:$T$9999,第4批次治理工程!$F$6:$F$9999,$C182,第4批次治理工程!$C$6:$C$9999,$A182)</f>
        <v>0</v>
      </c>
      <c r="L182" s="513"/>
      <c r="M182" s="513"/>
      <c r="N182" s="513"/>
      <c r="O182" s="513"/>
      <c r="P182" s="513"/>
      <c r="Q182" s="513"/>
    </row>
    <row r="183" spans="1:17" customFormat="1">
      <c r="A183" s="518" t="s">
        <v>2243</v>
      </c>
      <c r="B183" s="519" t="s">
        <v>2088</v>
      </c>
      <c r="C183" s="523" t="s">
        <v>2274</v>
      </c>
      <c r="D183" s="245">
        <v>750</v>
      </c>
      <c r="E183" s="246">
        <v>3735</v>
      </c>
      <c r="F183" s="245">
        <f t="shared" si="21"/>
        <v>55621</v>
      </c>
      <c r="G183" s="246">
        <f>SUMIFS(第1批次治理工程!$K$6:$K$9989,第1批次治理工程!$F$6:$F$9989,$C183,第1批次治理工程!$C$6:$C$9989,$A183)</f>
        <v>55581</v>
      </c>
      <c r="H183" s="246">
        <f>SUMIFS(第2批次治理工程!$K$6:$K$9994,第2批次治理工程!$F$6:$F$9994,$C183,第2批次治理工程!$C$6:$C$9994,$A183)</f>
        <v>0</v>
      </c>
      <c r="I183" s="245">
        <f>SUMIFS(第3批次治理工程!$K$6:$K$9999,第3批次治理工程!$F$6:$F$9999,$C183,第3批次治理工程!$C$6:$C$9999,$A183)</f>
        <v>0</v>
      </c>
      <c r="J183" s="245">
        <f>SUMIFS(第4批次治理工程!$K$6:$K$9999,第4批次治理工程!$F$6:$F$9999,$C183,第4批次治理工程!$C$6:$C$9999,$A183)</f>
        <v>0</v>
      </c>
      <c r="K183" s="245">
        <f>SUMIFS(第1批次治理工程!$T$6:$T$9989,第1批次治理工程!$F$6:$F$9989,$C183,第1批次治理工程!$C$6:$C$9989,$A183)+SUMIFS(第2批次治理工程!$T$6:$T$9994,第2批次治理工程!$F$6:$F$9994,$C183,第2批次治理工程!$C$6:$C$9994,$A183)+SUMIFS(第3批次治理工程!$T$6:$T$9999,第3批次治理工程!$F$6:$F$9999,$C183,第3批次治理工程!$C$6:$C$9999,$A183)+SUMIFS(第4批次治理工程!$T$6:$T$9999,第4批次治理工程!$F$6:$F$9999,$C183,第4批次治理工程!$C$6:$C$9999,$A183)</f>
        <v>40</v>
      </c>
      <c r="L183" s="513"/>
      <c r="M183" s="513"/>
      <c r="N183" s="513"/>
      <c r="O183" s="513"/>
      <c r="P183" s="513"/>
      <c r="Q183" s="513"/>
    </row>
    <row r="184" spans="1:17" customFormat="1" ht="33">
      <c r="A184" s="518" t="s">
        <v>2243</v>
      </c>
      <c r="B184" s="519" t="s">
        <v>2088</v>
      </c>
      <c r="C184" s="523" t="s">
        <v>2275</v>
      </c>
      <c r="D184" s="245">
        <v>0</v>
      </c>
      <c r="E184" s="246">
        <v>17490</v>
      </c>
      <c r="F184" s="245">
        <f t="shared" si="21"/>
        <v>55240</v>
      </c>
      <c r="G184" s="246">
        <f>SUMIFS(第1批次治理工程!$K$6:$K$9989,第1批次治理工程!$F$6:$F$9989,$C184,第1批次治理工程!$C$6:$C$9989,$A184)</f>
        <v>55000</v>
      </c>
      <c r="H184" s="246">
        <f>SUMIFS(第2批次治理工程!$K$6:$K$9994,第2批次治理工程!$F$6:$F$9994,$C184,第2批次治理工程!$C$6:$C$9994,$A184)</f>
        <v>0</v>
      </c>
      <c r="I184" s="245">
        <f>SUMIFS(第3批次治理工程!$K$6:$K$9999,第3批次治理工程!$F$6:$F$9999,$C184,第3批次治理工程!$C$6:$C$9999,$A184)</f>
        <v>0</v>
      </c>
      <c r="J184" s="245">
        <f>SUMIFS(第4批次治理工程!$K$6:$K$9999,第4批次治理工程!$F$6:$F$9999,$C184,第4批次治理工程!$C$6:$C$9999,$A184)</f>
        <v>0</v>
      </c>
      <c r="K184" s="245">
        <f>SUMIFS(第1批次治理工程!$T$6:$T$9989,第1批次治理工程!$F$6:$F$9989,$C184,第1批次治理工程!$C$6:$C$9989,$A184)+SUMIFS(第2批次治理工程!$T$6:$T$9994,第2批次治理工程!$F$6:$F$9994,$C184,第2批次治理工程!$C$6:$C$9994,$A184)+SUMIFS(第3批次治理工程!$T$6:$T$9999,第3批次治理工程!$F$6:$F$9999,$C184,第3批次治理工程!$C$6:$C$9999,$A184)+SUMIFS(第4批次治理工程!$T$6:$T$9999,第4批次治理工程!$F$6:$F$9999,$C184,第4批次治理工程!$C$6:$C$9999,$A184)</f>
        <v>240</v>
      </c>
      <c r="L184" s="513"/>
      <c r="M184" s="513"/>
      <c r="N184" s="513"/>
      <c r="O184" s="513"/>
      <c r="P184" s="513"/>
      <c r="Q184" s="513"/>
    </row>
    <row r="185" spans="1:17" customFormat="1">
      <c r="A185" s="518" t="s">
        <v>2243</v>
      </c>
      <c r="B185" s="519" t="s">
        <v>2088</v>
      </c>
      <c r="C185" s="523" t="s">
        <v>2276</v>
      </c>
      <c r="D185" s="245">
        <v>7000</v>
      </c>
      <c r="E185" s="246">
        <v>39101.699999999997</v>
      </c>
      <c r="F185" s="245">
        <f t="shared" si="21"/>
        <v>0</v>
      </c>
      <c r="G185" s="246">
        <f>SUMIFS(第1批次治理工程!$K$6:$K$9989,第1批次治理工程!$F$6:$F$9989,$C185,第1批次治理工程!$C$6:$C$9989,$A185)</f>
        <v>0</v>
      </c>
      <c r="H185" s="246">
        <f>SUMIFS(第2批次治理工程!$K$6:$K$9994,第2批次治理工程!$F$6:$F$9994,$C185,第2批次治理工程!$C$6:$C$9994,$A185)</f>
        <v>0</v>
      </c>
      <c r="I185" s="245">
        <f>SUMIFS(第3批次治理工程!$K$6:$K$9999,第3批次治理工程!$F$6:$F$9999,$C185,第3批次治理工程!$C$6:$C$9999,$A185)</f>
        <v>0</v>
      </c>
      <c r="J185" s="245">
        <f>SUMIFS(第4批次治理工程!$K$6:$K$9999,第4批次治理工程!$F$6:$F$9999,$C185,第4批次治理工程!$C$6:$C$9999,$A185)</f>
        <v>0</v>
      </c>
      <c r="K185" s="245">
        <f>SUMIFS(第1批次治理工程!$T$6:$T$9989,第1批次治理工程!$F$6:$F$9989,$C185,第1批次治理工程!$C$6:$C$9989,$A185)+SUMIFS(第2批次治理工程!$T$6:$T$9994,第2批次治理工程!$F$6:$F$9994,$C185,第2批次治理工程!$C$6:$C$9994,$A185)+SUMIFS(第3批次治理工程!$T$6:$T$9999,第3批次治理工程!$F$6:$F$9999,$C185,第3批次治理工程!$C$6:$C$9999,$A185)+SUMIFS(第4批次治理工程!$T$6:$T$9999,第4批次治理工程!$F$6:$F$9999,$C185,第4批次治理工程!$C$6:$C$9999,$A185)</f>
        <v>0</v>
      </c>
      <c r="L185" s="513"/>
      <c r="M185" s="513"/>
      <c r="N185" s="513"/>
      <c r="O185" s="513"/>
      <c r="P185" s="513"/>
      <c r="Q185" s="513"/>
    </row>
    <row r="186" spans="1:17" customFormat="1">
      <c r="A186" s="518" t="s">
        <v>2243</v>
      </c>
      <c r="B186" s="519" t="s">
        <v>2088</v>
      </c>
      <c r="C186" s="523" t="s">
        <v>2277</v>
      </c>
      <c r="D186" s="245">
        <v>0</v>
      </c>
      <c r="E186" s="246">
        <v>11426.5</v>
      </c>
      <c r="F186" s="245">
        <f t="shared" si="21"/>
        <v>0</v>
      </c>
      <c r="G186" s="246">
        <f>SUMIFS(第1批次治理工程!$K$6:$K$9989,第1批次治理工程!$F$6:$F$9989,$C186,第1批次治理工程!$C$6:$C$9989,$A186)</f>
        <v>0</v>
      </c>
      <c r="H186" s="246">
        <f>SUMIFS(第2批次治理工程!$K$6:$K$9994,第2批次治理工程!$F$6:$F$9994,$C186,第2批次治理工程!$C$6:$C$9994,$A186)</f>
        <v>0</v>
      </c>
      <c r="I186" s="245">
        <f>SUMIFS(第3批次治理工程!$K$6:$K$9999,第3批次治理工程!$F$6:$F$9999,$C186,第3批次治理工程!$C$6:$C$9999,$A186)</f>
        <v>0</v>
      </c>
      <c r="J186" s="245">
        <f>SUMIFS(第4批次治理工程!$K$6:$K$9999,第4批次治理工程!$F$6:$F$9999,$C186,第4批次治理工程!$C$6:$C$9999,$A186)</f>
        <v>0</v>
      </c>
      <c r="K186" s="245">
        <f>SUMIFS(第1批次治理工程!$T$6:$T$9989,第1批次治理工程!$F$6:$F$9989,$C186,第1批次治理工程!$C$6:$C$9989,$A186)+SUMIFS(第2批次治理工程!$T$6:$T$9994,第2批次治理工程!$F$6:$F$9994,$C186,第2批次治理工程!$C$6:$C$9994,$A186)+SUMIFS(第3批次治理工程!$T$6:$T$9999,第3批次治理工程!$F$6:$F$9999,$C186,第3批次治理工程!$C$6:$C$9999,$A186)+SUMIFS(第4批次治理工程!$T$6:$T$9999,第4批次治理工程!$F$6:$F$9999,$C186,第4批次治理工程!$C$6:$C$9999,$A186)</f>
        <v>0</v>
      </c>
      <c r="L186" s="513"/>
      <c r="M186" s="513"/>
      <c r="N186" s="513"/>
      <c r="O186" s="513"/>
      <c r="P186" s="513"/>
      <c r="Q186" s="513"/>
    </row>
    <row r="187" spans="1:17" customFormat="1">
      <c r="A187" s="518" t="s">
        <v>2243</v>
      </c>
      <c r="B187" s="519" t="s">
        <v>2088</v>
      </c>
      <c r="C187" s="523" t="s">
        <v>2278</v>
      </c>
      <c r="D187" s="245">
        <v>5500</v>
      </c>
      <c r="E187" s="246">
        <v>0</v>
      </c>
      <c r="F187" s="245">
        <f t="shared" si="21"/>
        <v>0</v>
      </c>
      <c r="G187" s="246">
        <f>SUMIFS(第1批次治理工程!$K$6:$K$9989,第1批次治理工程!$F$6:$F$9989,$C187,第1批次治理工程!$C$6:$C$9989,$A187)</f>
        <v>0</v>
      </c>
      <c r="H187" s="246">
        <f>SUMIFS(第2批次治理工程!$K$6:$K$9994,第2批次治理工程!$F$6:$F$9994,$C187,第2批次治理工程!$C$6:$C$9994,$A187)</f>
        <v>0</v>
      </c>
      <c r="I187" s="245">
        <f>SUMIFS(第3批次治理工程!$K$6:$K$9999,第3批次治理工程!$F$6:$F$9999,$C187,第3批次治理工程!$C$6:$C$9999,$A187)</f>
        <v>0</v>
      </c>
      <c r="J187" s="245">
        <f>SUMIFS(第4批次治理工程!$K$6:$K$9999,第4批次治理工程!$F$6:$F$9999,$C187,第4批次治理工程!$C$6:$C$9999,$A187)</f>
        <v>0</v>
      </c>
      <c r="K187" s="245">
        <f>SUMIFS(第1批次治理工程!$T$6:$T$9989,第1批次治理工程!$F$6:$F$9989,$C187,第1批次治理工程!$C$6:$C$9989,$A187)+SUMIFS(第2批次治理工程!$T$6:$T$9994,第2批次治理工程!$F$6:$F$9994,$C187,第2批次治理工程!$C$6:$C$9994,$A187)+SUMIFS(第3批次治理工程!$T$6:$T$9999,第3批次治理工程!$F$6:$F$9999,$C187,第3批次治理工程!$C$6:$C$9999,$A187)+SUMIFS(第4批次治理工程!$T$6:$T$9999,第4批次治理工程!$F$6:$F$9999,$C187,第4批次治理工程!$C$6:$C$9999,$A187)</f>
        <v>0</v>
      </c>
      <c r="L187" s="513"/>
      <c r="M187" s="513"/>
      <c r="N187" s="513"/>
      <c r="O187" s="513"/>
      <c r="P187" s="513"/>
      <c r="Q187" s="513"/>
    </row>
    <row r="188" spans="1:17" customFormat="1">
      <c r="A188" s="518" t="s">
        <v>2243</v>
      </c>
      <c r="B188" s="519" t="s">
        <v>2088</v>
      </c>
      <c r="C188" s="523" t="s">
        <v>2279</v>
      </c>
      <c r="D188" s="245">
        <v>0</v>
      </c>
      <c r="E188" s="246">
        <v>0</v>
      </c>
      <c r="F188" s="245">
        <f t="shared" si="21"/>
        <v>0</v>
      </c>
      <c r="G188" s="246">
        <f>SUMIFS(第1批次治理工程!$K$6:$K$9989,第1批次治理工程!$F$6:$F$9989,$C188,第1批次治理工程!$C$6:$C$9989,$A188)</f>
        <v>0</v>
      </c>
      <c r="H188" s="246">
        <f>SUMIFS(第2批次治理工程!$K$6:$K$9994,第2批次治理工程!$F$6:$F$9994,$C188,第2批次治理工程!$C$6:$C$9994,$A188)</f>
        <v>0</v>
      </c>
      <c r="I188" s="245">
        <f>SUMIFS(第3批次治理工程!$K$6:$K$9999,第3批次治理工程!$F$6:$F$9999,$C188,第3批次治理工程!$C$6:$C$9999,$A188)</f>
        <v>0</v>
      </c>
      <c r="J188" s="245">
        <f>SUMIFS(第4批次治理工程!$K$6:$K$9999,第4批次治理工程!$F$6:$F$9999,$C188,第4批次治理工程!$C$6:$C$9999,$A188)</f>
        <v>0</v>
      </c>
      <c r="K188" s="245">
        <f>SUMIFS(第1批次治理工程!$T$6:$T$9989,第1批次治理工程!$F$6:$F$9989,$C188,第1批次治理工程!$C$6:$C$9989,$A188)+SUMIFS(第2批次治理工程!$T$6:$T$9994,第2批次治理工程!$F$6:$F$9994,$C188,第2批次治理工程!$C$6:$C$9994,$A188)+SUMIFS(第3批次治理工程!$T$6:$T$9999,第3批次治理工程!$F$6:$F$9999,$C188,第3批次治理工程!$C$6:$C$9999,$A188)+SUMIFS(第4批次治理工程!$T$6:$T$9999,第4批次治理工程!$F$6:$F$9999,$C188,第4批次治理工程!$C$6:$C$9999,$A188)</f>
        <v>0</v>
      </c>
      <c r="L188" s="513"/>
      <c r="M188" s="513"/>
      <c r="N188" s="513"/>
      <c r="O188" s="513"/>
      <c r="P188" s="513"/>
      <c r="Q188" s="513"/>
    </row>
    <row r="189" spans="1:17" customFormat="1">
      <c r="A189" s="518" t="s">
        <v>2243</v>
      </c>
      <c r="B189" s="519" t="s">
        <v>2240</v>
      </c>
      <c r="C189" s="523" t="s">
        <v>2280</v>
      </c>
      <c r="D189" s="245">
        <v>93008</v>
      </c>
      <c r="E189" s="246">
        <v>0</v>
      </c>
      <c r="F189" s="245">
        <f t="shared" si="21"/>
        <v>0</v>
      </c>
      <c r="G189" s="246">
        <f>SUMIFS(第1批次治理工程!$K$6:$K$9989,第1批次治理工程!$F$6:$F$9989,$C189,第1批次治理工程!$C$6:$C$9989,$A189)</f>
        <v>0</v>
      </c>
      <c r="H189" s="246">
        <f>SUMIFS(第2批次治理工程!$K$6:$K$9994,第2批次治理工程!$F$6:$F$9994,$C189,第2批次治理工程!$C$6:$C$9994,$A189)</f>
        <v>0</v>
      </c>
      <c r="I189" s="245">
        <f>SUMIFS(第3批次治理工程!$K$6:$K$9999,第3批次治理工程!$F$6:$F$9999,$C189,第3批次治理工程!$C$6:$C$9999,$A189)</f>
        <v>0</v>
      </c>
      <c r="J189" s="245">
        <f>SUMIFS(第4批次治理工程!$K$6:$K$9999,第4批次治理工程!$F$6:$F$9999,$C189,第4批次治理工程!$C$6:$C$9999,$A189)</f>
        <v>0</v>
      </c>
      <c r="K189" s="245">
        <f>SUMIFS(第1批次治理工程!$T$6:$T$9989,第1批次治理工程!$F$6:$F$9989,$C189,第1批次治理工程!$C$6:$C$9989,$A189)+SUMIFS(第2批次治理工程!$T$6:$T$9994,第2批次治理工程!$F$6:$F$9994,$C189,第2批次治理工程!$C$6:$C$9994,$A189)+SUMIFS(第3批次治理工程!$T$6:$T$9999,第3批次治理工程!$F$6:$F$9999,$C189,第3批次治理工程!$C$6:$C$9999,$A189)+SUMIFS(第4批次治理工程!$T$6:$T$9999,第4批次治理工程!$F$6:$F$9999,$C189,第4批次治理工程!$C$6:$C$9999,$A189)</f>
        <v>0</v>
      </c>
      <c r="L189" s="513"/>
      <c r="M189" s="513"/>
      <c r="N189" s="513"/>
      <c r="O189" s="513"/>
      <c r="P189" s="513"/>
      <c r="Q189" s="513"/>
    </row>
    <row r="190" spans="1:17" customFormat="1">
      <c r="A190" s="522"/>
      <c r="B190" s="1159" t="s">
        <v>2281</v>
      </c>
      <c r="C190" s="1159"/>
      <c r="D190" s="249">
        <f>SUM(D152:D189)</f>
        <v>8579156.5</v>
      </c>
      <c r="E190" s="249">
        <f t="shared" ref="E190:Q190" si="22">SUM(E152:E189)</f>
        <v>4865178.7</v>
      </c>
      <c r="F190" s="249">
        <f t="shared" si="22"/>
        <v>1958165</v>
      </c>
      <c r="G190" s="249">
        <f t="shared" si="22"/>
        <v>1201882</v>
      </c>
      <c r="H190" s="249">
        <f t="shared" si="22"/>
        <v>129650</v>
      </c>
      <c r="I190" s="249">
        <f t="shared" si="22"/>
        <v>0</v>
      </c>
      <c r="J190" s="249">
        <f t="shared" si="22"/>
        <v>525342</v>
      </c>
      <c r="K190" s="249">
        <f t="shared" si="22"/>
        <v>101291</v>
      </c>
      <c r="L190" s="249">
        <f t="shared" si="22"/>
        <v>0</v>
      </c>
      <c r="M190" s="249">
        <f t="shared" si="22"/>
        <v>0</v>
      </c>
      <c r="N190" s="249">
        <f t="shared" si="22"/>
        <v>0</v>
      </c>
      <c r="O190" s="249">
        <f t="shared" si="22"/>
        <v>0</v>
      </c>
      <c r="P190" s="249">
        <f t="shared" si="22"/>
        <v>0</v>
      </c>
      <c r="Q190" s="249">
        <f t="shared" si="22"/>
        <v>0</v>
      </c>
    </row>
    <row r="191" spans="1:17" customFormat="1">
      <c r="A191" s="518" t="s">
        <v>2282</v>
      </c>
      <c r="B191" s="519" t="s">
        <v>2088</v>
      </c>
      <c r="C191" s="523" t="s">
        <v>2283</v>
      </c>
      <c r="D191" s="245">
        <v>1517702</v>
      </c>
      <c r="E191" s="246">
        <v>1047837</v>
      </c>
      <c r="F191" s="245">
        <f t="shared" ref="F191:F214" si="23">SUM(G191:Q191)</f>
        <v>696786</v>
      </c>
      <c r="G191" s="246">
        <f>SUMIFS(第1批次治理工程!$K$6:$K$9989,第1批次治理工程!$F$6:$F$9989,$C191,第1批次治理工程!$C$6:$C$9989,$A191)</f>
        <v>41986</v>
      </c>
      <c r="H191" s="246">
        <f>SUMIFS(第2批次治理工程!$K$6:$K$9994,第2批次治理工程!$F$6:$F$9994,$C191,第2批次治理工程!$C$6:$C$9994,$A191)</f>
        <v>135000</v>
      </c>
      <c r="I191" s="245">
        <f>SUMIFS(第3批次治理工程!$K$6:$K$9999,第3批次治理工程!$F$6:$F$9999,$C191,第3批次治理工程!$C$6:$C$9999,$A191)</f>
        <v>0</v>
      </c>
      <c r="J191" s="245">
        <f>SUMIFS(第4批次治理工程!$K$6:$K$9999,第4批次治理工程!$F$6:$F$9999,$C191,第4批次治理工程!$C$6:$C$9999,$A191)</f>
        <v>482000</v>
      </c>
      <c r="K191" s="245">
        <f>SUMIFS(第1批次治理工程!$T$6:$T$9989,第1批次治理工程!$F$6:$F$9989,$C191,第1批次治理工程!$C$6:$C$9989,$A191)+SUMIFS(第2批次治理工程!$T$6:$T$9994,第2批次治理工程!$F$6:$F$9994,$C191,第2批次治理工程!$C$6:$C$9994,$A191)+SUMIFS(第3批次治理工程!$T$6:$T$9999,第3批次治理工程!$F$6:$F$9999,$C191,第3批次治理工程!$C$6:$C$9999,$A191)+SUMIFS(第4批次治理工程!$T$6:$T$9999,第4批次治理工程!$F$6:$F$9999,$C191,第4批次治理工程!$C$6:$C$9999,$A191)</f>
        <v>37800</v>
      </c>
      <c r="L191" s="513"/>
      <c r="M191" s="513"/>
      <c r="N191" s="513"/>
      <c r="O191" s="513"/>
      <c r="P191" s="513"/>
      <c r="Q191" s="513"/>
    </row>
    <row r="192" spans="1:17" customFormat="1">
      <c r="A192" s="518" t="s">
        <v>2284</v>
      </c>
      <c r="B192" s="519" t="s">
        <v>2088</v>
      </c>
      <c r="C192" s="523" t="s">
        <v>2285</v>
      </c>
      <c r="D192" s="245">
        <v>790336</v>
      </c>
      <c r="E192" s="246">
        <v>60177</v>
      </c>
      <c r="F192" s="245">
        <f t="shared" si="23"/>
        <v>166886</v>
      </c>
      <c r="G192" s="246">
        <f>SUMIFS(第1批次治理工程!$K$6:$K$9989,第1批次治理工程!$F$6:$F$9989,$C192,第1批次治理工程!$C$6:$C$9989,$A192)</f>
        <v>0</v>
      </c>
      <c r="H192" s="246">
        <f>SUMIFS(第2批次治理工程!$K$6:$K$9994,第2批次治理工程!$F$6:$F$9994,$C192,第2批次治理工程!$C$6:$C$9994,$A192)</f>
        <v>117000</v>
      </c>
      <c r="I192" s="245">
        <f>SUMIFS(第3批次治理工程!$K$6:$K$9999,第3批次治理工程!$F$6:$F$9999,$C192,第3批次治理工程!$C$6:$C$9999,$A192)</f>
        <v>0</v>
      </c>
      <c r="J192" s="245">
        <f>SUMIFS(第4批次治理工程!$K$6:$K$9999,第4批次治理工程!$F$6:$F$9999,$C192,第4批次治理工程!$C$6:$C$9999,$A192)</f>
        <v>48000</v>
      </c>
      <c r="K192" s="245">
        <f>SUMIFS(第1批次治理工程!$T$6:$T$9989,第1批次治理工程!$F$6:$F$9989,$C192,第1批次治理工程!$C$6:$C$9989,$A192)+SUMIFS(第2批次治理工程!$T$6:$T$9994,第2批次治理工程!$F$6:$F$9994,$C192,第2批次治理工程!$C$6:$C$9994,$A192)+SUMIFS(第3批次治理工程!$T$6:$T$9999,第3批次治理工程!$F$6:$F$9999,$C192,第3批次治理工程!$C$6:$C$9999,$A192)+SUMIFS(第4批次治理工程!$T$6:$T$9999,第4批次治理工程!$F$6:$F$9999,$C192,第4批次治理工程!$C$6:$C$9999,$A192)</f>
        <v>1886</v>
      </c>
      <c r="L192" s="513"/>
      <c r="M192" s="513"/>
      <c r="N192" s="513"/>
      <c r="O192" s="513"/>
      <c r="P192" s="513"/>
      <c r="Q192" s="513"/>
    </row>
    <row r="193" spans="1:17" customFormat="1">
      <c r="A193" s="518" t="s">
        <v>2284</v>
      </c>
      <c r="B193" s="519" t="s">
        <v>2088</v>
      </c>
      <c r="C193" s="523" t="s">
        <v>2286</v>
      </c>
      <c r="D193" s="245">
        <v>1004120</v>
      </c>
      <c r="E193" s="246">
        <v>1612103</v>
      </c>
      <c r="F193" s="245">
        <f t="shared" si="23"/>
        <v>1658938</v>
      </c>
      <c r="G193" s="246">
        <f>SUMIFS(第1批次治理工程!$K$6:$K$9989,第1批次治理工程!$F$6:$F$9989,$C193,第1批次治理工程!$C$6:$C$9989,$A193)</f>
        <v>207900</v>
      </c>
      <c r="H193" s="246">
        <f>SUMIFS(第2批次治理工程!$K$6:$K$9994,第2批次治理工程!$F$6:$F$9994,$C193,第2批次治理工程!$C$6:$C$9994,$A193)</f>
        <v>121000</v>
      </c>
      <c r="I193" s="245">
        <f>SUMIFS(第3批次治理工程!$K$6:$K$9999,第3批次治理工程!$F$6:$F$9999,$C193,第3批次治理工程!$C$6:$C$9999,$A193)</f>
        <v>0</v>
      </c>
      <c r="J193" s="245">
        <f>SUMIFS(第4批次治理工程!$K$6:$K$9999,第4批次治理工程!$F$6:$F$9999,$C193,第4批次治理工程!$C$6:$C$9999,$A193)</f>
        <v>1207952</v>
      </c>
      <c r="K193" s="245">
        <f>SUMIFS(第1批次治理工程!$T$6:$T$9989,第1批次治理工程!$F$6:$F$9989,$C193,第1批次治理工程!$C$6:$C$9989,$A193)+SUMIFS(第2批次治理工程!$T$6:$T$9994,第2批次治理工程!$F$6:$F$9994,$C193,第2批次治理工程!$C$6:$C$9994,$A193)+SUMIFS(第3批次治理工程!$T$6:$T$9999,第3批次治理工程!$F$6:$F$9999,$C193,第3批次治理工程!$C$6:$C$9999,$A193)+SUMIFS(第4批次治理工程!$T$6:$T$9999,第4批次治理工程!$F$6:$F$9999,$C193,第4批次治理工程!$C$6:$C$9999,$A193)</f>
        <v>122086</v>
      </c>
      <c r="L193" s="513"/>
      <c r="M193" s="513"/>
      <c r="N193" s="513"/>
      <c r="O193" s="513"/>
      <c r="P193" s="513"/>
      <c r="Q193" s="513"/>
    </row>
    <row r="194" spans="1:17" customFormat="1">
      <c r="A194" s="518" t="s">
        <v>2284</v>
      </c>
      <c r="B194" s="519" t="s">
        <v>2088</v>
      </c>
      <c r="C194" s="523" t="s">
        <v>2287</v>
      </c>
      <c r="D194" s="245">
        <v>256508</v>
      </c>
      <c r="E194" s="246">
        <v>630250</v>
      </c>
      <c r="F194" s="245">
        <f t="shared" si="23"/>
        <v>407400</v>
      </c>
      <c r="G194" s="246">
        <f>SUMIFS(第1批次治理工程!$K$6:$K$9989,第1批次治理工程!$F$6:$F$9989,$C194,第1批次治理工程!$C$6:$C$9989,$A194)</f>
        <v>159600</v>
      </c>
      <c r="H194" s="246">
        <f>SUMIFS(第2批次治理工程!$K$6:$K$9994,第2批次治理工程!$F$6:$F$9994,$C194,第2批次治理工程!$C$6:$C$9994,$A194)</f>
        <v>0</v>
      </c>
      <c r="I194" s="245">
        <f>SUMIFS(第3批次治理工程!$K$6:$K$9999,第3批次治理工程!$F$6:$F$9999,$C194,第3批次治理工程!$C$6:$C$9999,$A194)</f>
        <v>0</v>
      </c>
      <c r="J194" s="245">
        <f>SUMIFS(第4批次治理工程!$K$6:$K$9999,第4批次治理工程!$F$6:$F$9999,$C194,第4批次治理工程!$C$6:$C$9999,$A194)</f>
        <v>210000</v>
      </c>
      <c r="K194" s="245">
        <f>SUMIFS(第1批次治理工程!$T$6:$T$9989,第1批次治理工程!$F$6:$F$9989,$C194,第1批次治理工程!$C$6:$C$9989,$A194)+SUMIFS(第2批次治理工程!$T$6:$T$9994,第2批次治理工程!$F$6:$F$9994,$C194,第2批次治理工程!$C$6:$C$9994,$A194)+SUMIFS(第3批次治理工程!$T$6:$T$9999,第3批次治理工程!$F$6:$F$9999,$C194,第3批次治理工程!$C$6:$C$9999,$A194)+SUMIFS(第4批次治理工程!$T$6:$T$9999,第4批次治理工程!$F$6:$F$9999,$C194,第4批次治理工程!$C$6:$C$9999,$A194)</f>
        <v>37800</v>
      </c>
      <c r="L194" s="513"/>
      <c r="M194" s="513"/>
      <c r="N194" s="513"/>
      <c r="O194" s="513"/>
      <c r="P194" s="513"/>
      <c r="Q194" s="513"/>
    </row>
    <row r="195" spans="1:17" customFormat="1">
      <c r="A195" s="518" t="s">
        <v>2284</v>
      </c>
      <c r="B195" s="519" t="s">
        <v>2088</v>
      </c>
      <c r="C195" s="523" t="s">
        <v>2288</v>
      </c>
      <c r="D195" s="245">
        <v>597335</v>
      </c>
      <c r="E195" s="246">
        <v>277646</v>
      </c>
      <c r="F195" s="245">
        <f t="shared" si="23"/>
        <v>236141</v>
      </c>
      <c r="G195" s="246">
        <f>SUMIFS(第1批次治理工程!$K$6:$K$9989,第1批次治理工程!$F$6:$F$9989,$C195,第1批次治理工程!$C$6:$C$9989,$A195)</f>
        <v>208820</v>
      </c>
      <c r="H195" s="246">
        <f>SUMIFS(第2批次治理工程!$K$6:$K$9994,第2批次治理工程!$F$6:$F$9994,$C195,第2批次治理工程!$C$6:$C$9994,$A195)</f>
        <v>0</v>
      </c>
      <c r="I195" s="245">
        <f>SUMIFS(第3批次治理工程!$K$6:$K$9999,第3批次治理工程!$F$6:$F$9999,$C195,第3批次治理工程!$C$6:$C$9999,$A195)</f>
        <v>0</v>
      </c>
      <c r="J195" s="245">
        <f>SUMIFS(第4批次治理工程!$K$6:$K$9999,第4批次治理工程!$F$6:$F$9999,$C195,第4批次治理工程!$C$6:$C$9999,$A195)</f>
        <v>0</v>
      </c>
      <c r="K195" s="245">
        <f>SUMIFS(第1批次治理工程!$T$6:$T$9989,第1批次治理工程!$F$6:$F$9989,$C195,第1批次治理工程!$C$6:$C$9989,$A195)+SUMIFS(第2批次治理工程!$T$6:$T$9994,第2批次治理工程!$F$6:$F$9994,$C195,第2批次治理工程!$C$6:$C$9994,$A195)+SUMIFS(第3批次治理工程!$T$6:$T$9999,第3批次治理工程!$F$6:$F$9999,$C195,第3批次治理工程!$C$6:$C$9999,$A195)+SUMIFS(第4批次治理工程!$T$6:$T$9999,第4批次治理工程!$F$6:$F$9999,$C195,第4批次治理工程!$C$6:$C$9999,$A195)</f>
        <v>27321</v>
      </c>
      <c r="L195" s="513"/>
      <c r="M195" s="513"/>
      <c r="N195" s="513"/>
      <c r="O195" s="513"/>
      <c r="P195" s="513"/>
      <c r="Q195" s="513"/>
    </row>
    <row r="196" spans="1:17" customFormat="1">
      <c r="A196" s="518" t="s">
        <v>2284</v>
      </c>
      <c r="B196" s="519" t="s">
        <v>2088</v>
      </c>
      <c r="C196" s="526" t="s">
        <v>2289</v>
      </c>
      <c r="D196" s="245">
        <v>761785</v>
      </c>
      <c r="E196" s="246">
        <v>374531</v>
      </c>
      <c r="F196" s="245">
        <f t="shared" si="23"/>
        <v>180741</v>
      </c>
      <c r="G196" s="246">
        <f>SUMIFS(第1批次治理工程!$K$6:$K$9989,第1批次治理工程!$F$6:$F$9989,$C196,第1批次治理工程!$C$6:$C$9989,$A196)</f>
        <v>46300</v>
      </c>
      <c r="H196" s="246">
        <f>SUMIFS(第2批次治理工程!$K$6:$K$9994,第2批次治理工程!$F$6:$F$9994,$C196,第2批次治理工程!$C$6:$C$9994,$A196)</f>
        <v>123500</v>
      </c>
      <c r="I196" s="245">
        <f>SUMIFS(第3批次治理工程!$K$6:$K$9999,第3批次治理工程!$F$6:$F$9999,$C196,第3批次治理工程!$C$6:$C$9999,$A196)</f>
        <v>0</v>
      </c>
      <c r="J196" s="245">
        <f>SUMIFS(第4批次治理工程!$K$6:$K$9999,第4批次治理工程!$F$6:$F$9999,$C196,第4批次治理工程!$C$6:$C$9999,$A196)</f>
        <v>0</v>
      </c>
      <c r="K196" s="245">
        <f>SUMIFS(第1批次治理工程!$T$6:$T$9989,第1批次治理工程!$F$6:$F$9989,$C196,第1批次治理工程!$C$6:$C$9989,$A196)+SUMIFS(第2批次治理工程!$T$6:$T$9994,第2批次治理工程!$F$6:$F$9994,$C196,第2批次治理工程!$C$6:$C$9994,$A196)+SUMIFS(第3批次治理工程!$T$6:$T$9999,第3批次治理工程!$F$6:$F$9999,$C196,第3批次治理工程!$C$6:$C$9999,$A196)+SUMIFS(第4批次治理工程!$T$6:$T$9999,第4批次治理工程!$F$6:$F$9999,$C196,第4批次治理工程!$C$6:$C$9999,$A196)</f>
        <v>10941</v>
      </c>
      <c r="L196" s="513"/>
      <c r="M196" s="513"/>
      <c r="N196" s="513"/>
      <c r="O196" s="513"/>
      <c r="P196" s="513"/>
      <c r="Q196" s="513"/>
    </row>
    <row r="197" spans="1:17" customFormat="1">
      <c r="A197" s="518" t="s">
        <v>2284</v>
      </c>
      <c r="B197" s="519" t="s">
        <v>2088</v>
      </c>
      <c r="C197" s="523" t="s">
        <v>2290</v>
      </c>
      <c r="D197" s="245">
        <v>18800</v>
      </c>
      <c r="E197" s="246">
        <v>22500</v>
      </c>
      <c r="F197" s="245">
        <f t="shared" si="23"/>
        <v>91554</v>
      </c>
      <c r="G197" s="246">
        <f>SUMIFS(第1批次治理工程!$K$6:$K$9989,第1批次治理工程!$F$6:$F$9989,$C197,第1批次治理工程!$C$6:$C$9989,$A197)</f>
        <v>75600</v>
      </c>
      <c r="H197" s="246">
        <f>SUMIFS(第2批次治理工程!$K$6:$K$9994,第2批次治理工程!$F$6:$F$9994,$C197,第2批次治理工程!$C$6:$C$9994,$A197)</f>
        <v>0</v>
      </c>
      <c r="I197" s="245">
        <f>SUMIFS(第3批次治理工程!$K$6:$K$9999,第3批次治理工程!$F$6:$F$9999,$C197,第3批次治理工程!$C$6:$C$9999,$A197)</f>
        <v>0</v>
      </c>
      <c r="J197" s="245">
        <f>SUMIFS(第4批次治理工程!$K$6:$K$9999,第4批次治理工程!$F$6:$F$9999,$C197,第4批次治理工程!$C$6:$C$9999,$A197)</f>
        <v>0</v>
      </c>
      <c r="K197" s="245">
        <f>SUMIFS(第1批次治理工程!$T$6:$T$9989,第1批次治理工程!$F$6:$F$9989,$C197,第1批次治理工程!$C$6:$C$9989,$A197)+SUMIFS(第2批次治理工程!$T$6:$T$9994,第2批次治理工程!$F$6:$F$9994,$C197,第2批次治理工程!$C$6:$C$9994,$A197)+SUMIFS(第3批次治理工程!$T$6:$T$9999,第3批次治理工程!$F$6:$F$9999,$C197,第3批次治理工程!$C$6:$C$9999,$A197)+SUMIFS(第4批次治理工程!$T$6:$T$9999,第4批次治理工程!$F$6:$F$9999,$C197,第4批次治理工程!$C$6:$C$9999,$A197)</f>
        <v>15954</v>
      </c>
      <c r="L197" s="513"/>
      <c r="M197" s="513"/>
      <c r="N197" s="513"/>
      <c r="O197" s="513"/>
      <c r="P197" s="513"/>
      <c r="Q197" s="513"/>
    </row>
    <row r="198" spans="1:17" customFormat="1">
      <c r="A198" s="518" t="s">
        <v>2284</v>
      </c>
      <c r="B198" s="519" t="s">
        <v>2088</v>
      </c>
      <c r="C198" s="523" t="s">
        <v>2291</v>
      </c>
      <c r="D198" s="245">
        <v>582412</v>
      </c>
      <c r="E198" s="246">
        <v>510185.48300000001</v>
      </c>
      <c r="F198" s="245">
        <f t="shared" si="23"/>
        <v>228650</v>
      </c>
      <c r="G198" s="246">
        <f>SUMIFS(第1批次治理工程!$K$6:$K$9989,第1批次治理工程!$F$6:$F$9989,$C198,第1批次治理工程!$C$6:$C$9989,$A198)</f>
        <v>153000</v>
      </c>
      <c r="H198" s="246">
        <f>SUMIFS(第2批次治理工程!$K$6:$K$9994,第2批次治理工程!$F$6:$F$9994,$C198,第2批次治理工程!$C$6:$C$9994,$A198)</f>
        <v>58500</v>
      </c>
      <c r="I198" s="245">
        <f>SUMIFS(第3批次治理工程!$K$6:$K$9999,第3批次治理工程!$F$6:$F$9999,$C198,第3批次治理工程!$C$6:$C$9999,$A198)</f>
        <v>0</v>
      </c>
      <c r="J198" s="245">
        <f>SUMIFS(第4批次治理工程!$K$6:$K$9999,第4批次治理工程!$F$6:$F$9999,$C198,第4批次治理工程!$C$6:$C$9999,$A198)</f>
        <v>0</v>
      </c>
      <c r="K198" s="245">
        <f>SUMIFS(第1批次治理工程!$T$6:$T$9989,第1批次治理工程!$F$6:$F$9989,$C198,第1批次治理工程!$C$6:$C$9989,$A198)+SUMIFS(第2批次治理工程!$T$6:$T$9994,第2批次治理工程!$F$6:$F$9994,$C198,第2批次治理工程!$C$6:$C$9994,$A198)+SUMIFS(第3批次治理工程!$T$6:$T$9999,第3批次治理工程!$F$6:$F$9999,$C198,第3批次治理工程!$C$6:$C$9999,$A198)+SUMIFS(第4批次治理工程!$T$6:$T$9999,第4批次治理工程!$F$6:$F$9999,$C198,第4批次治理工程!$C$6:$C$9999,$A198)</f>
        <v>17150</v>
      </c>
      <c r="L198" s="513"/>
      <c r="M198" s="513"/>
      <c r="N198" s="513"/>
      <c r="O198" s="513"/>
      <c r="P198" s="513"/>
      <c r="Q198" s="513"/>
    </row>
    <row r="199" spans="1:17" customFormat="1">
      <c r="A199" s="518" t="s">
        <v>2284</v>
      </c>
      <c r="B199" s="519" t="s">
        <v>2088</v>
      </c>
      <c r="C199" s="523" t="s">
        <v>2292</v>
      </c>
      <c r="D199" s="245">
        <v>37021</v>
      </c>
      <c r="E199" s="246">
        <v>80800</v>
      </c>
      <c r="F199" s="245">
        <f t="shared" si="23"/>
        <v>112000</v>
      </c>
      <c r="G199" s="246">
        <f>SUMIFS(第1批次治理工程!$K$6:$K$9989,第1批次治理工程!$F$6:$F$9989,$C199,第1批次治理工程!$C$6:$C$9989,$A199)</f>
        <v>0</v>
      </c>
      <c r="H199" s="246">
        <f>SUMIFS(第2批次治理工程!$K$6:$K$9994,第2批次治理工程!$F$6:$F$9994,$C199,第2批次治理工程!$C$6:$C$9994,$A199)</f>
        <v>112000</v>
      </c>
      <c r="I199" s="245">
        <f>SUMIFS(第3批次治理工程!$K$6:$K$9999,第3批次治理工程!$F$6:$F$9999,$C199,第3批次治理工程!$C$6:$C$9999,$A199)</f>
        <v>0</v>
      </c>
      <c r="J199" s="245">
        <f>SUMIFS(第4批次治理工程!$K$6:$K$9999,第4批次治理工程!$F$6:$F$9999,$C199,第4批次治理工程!$C$6:$C$9999,$A199)</f>
        <v>0</v>
      </c>
      <c r="K199" s="245">
        <f>SUMIFS(第1批次治理工程!$T$6:$T$9989,第1批次治理工程!$F$6:$F$9989,$C199,第1批次治理工程!$C$6:$C$9989,$A199)+SUMIFS(第2批次治理工程!$T$6:$T$9994,第2批次治理工程!$F$6:$F$9994,$C199,第2批次治理工程!$C$6:$C$9994,$A199)+SUMIFS(第3批次治理工程!$T$6:$T$9999,第3批次治理工程!$F$6:$F$9999,$C199,第3批次治理工程!$C$6:$C$9999,$A199)+SUMIFS(第4批次治理工程!$T$6:$T$9999,第4批次治理工程!$F$6:$F$9999,$C199,第4批次治理工程!$C$6:$C$9999,$A199)</f>
        <v>0</v>
      </c>
      <c r="L199" s="513"/>
      <c r="M199" s="513"/>
      <c r="N199" s="513"/>
      <c r="O199" s="513"/>
      <c r="P199" s="513"/>
      <c r="Q199" s="513"/>
    </row>
    <row r="200" spans="1:17" customFormat="1">
      <c r="A200" s="518" t="s">
        <v>2284</v>
      </c>
      <c r="B200" s="519" t="s">
        <v>2088</v>
      </c>
      <c r="C200" s="523" t="s">
        <v>2293</v>
      </c>
      <c r="D200" s="245">
        <v>15139</v>
      </c>
      <c r="E200" s="246">
        <v>64899.9</v>
      </c>
      <c r="F200" s="245">
        <f t="shared" si="23"/>
        <v>46000</v>
      </c>
      <c r="G200" s="246">
        <f>SUMIFS(第1批次治理工程!$K$6:$K$9989,第1批次治理工程!$F$6:$F$9989,$C200,第1批次治理工程!$C$6:$C$9989,$A200)</f>
        <v>0</v>
      </c>
      <c r="H200" s="246">
        <f>SUMIFS(第2批次治理工程!$K$6:$K$9994,第2批次治理工程!$F$6:$F$9994,$C200,第2批次治理工程!$C$6:$C$9994,$A200)</f>
        <v>0</v>
      </c>
      <c r="I200" s="245">
        <f>SUMIFS(第3批次治理工程!$K$6:$K$9999,第3批次治理工程!$F$6:$F$9999,$C200,第3批次治理工程!$C$6:$C$9999,$A200)</f>
        <v>0</v>
      </c>
      <c r="J200" s="245">
        <f>SUMIFS(第4批次治理工程!$K$6:$K$9999,第4批次治理工程!$F$6:$F$9999,$C200,第4批次治理工程!$C$6:$C$9999,$A200)</f>
        <v>46000</v>
      </c>
      <c r="K200" s="245">
        <f>SUMIFS(第1批次治理工程!$T$6:$T$9989,第1批次治理工程!$F$6:$F$9989,$C200,第1批次治理工程!$C$6:$C$9989,$A200)+SUMIFS(第2批次治理工程!$T$6:$T$9994,第2批次治理工程!$F$6:$F$9994,$C200,第2批次治理工程!$C$6:$C$9994,$A200)+SUMIFS(第3批次治理工程!$T$6:$T$9999,第3批次治理工程!$F$6:$F$9999,$C200,第3批次治理工程!$C$6:$C$9999,$A200)+SUMIFS(第4批次治理工程!$T$6:$T$9999,第4批次治理工程!$F$6:$F$9999,$C200,第4批次治理工程!$C$6:$C$9999,$A200)</f>
        <v>0</v>
      </c>
      <c r="L200" s="513"/>
      <c r="M200" s="513"/>
      <c r="N200" s="513"/>
      <c r="O200" s="513"/>
      <c r="P200" s="513"/>
      <c r="Q200" s="513"/>
    </row>
    <row r="201" spans="1:17" customFormat="1">
      <c r="A201" s="518" t="s">
        <v>2284</v>
      </c>
      <c r="B201" s="519" t="s">
        <v>2088</v>
      </c>
      <c r="C201" s="523" t="s">
        <v>2294</v>
      </c>
      <c r="D201" s="245">
        <v>73080</v>
      </c>
      <c r="E201" s="246">
        <v>9900</v>
      </c>
      <c r="F201" s="245">
        <f t="shared" si="23"/>
        <v>34600</v>
      </c>
      <c r="G201" s="246">
        <f>SUMIFS(第1批次治理工程!$K$6:$K$9989,第1批次治理工程!$F$6:$F$9989,$C201,第1批次治理工程!$C$6:$C$9989,$A201)</f>
        <v>0</v>
      </c>
      <c r="H201" s="246">
        <f>SUMIFS(第2批次治理工程!$K$6:$K$9994,第2批次治理工程!$F$6:$F$9994,$C201,第2批次治理工程!$C$6:$C$9994,$A201)</f>
        <v>34600</v>
      </c>
      <c r="I201" s="245">
        <f>SUMIFS(第3批次治理工程!$K$6:$K$9999,第3批次治理工程!$F$6:$F$9999,$C201,第3批次治理工程!$C$6:$C$9999,$A201)</f>
        <v>0</v>
      </c>
      <c r="J201" s="245">
        <f>SUMIFS(第4批次治理工程!$K$6:$K$9999,第4批次治理工程!$F$6:$F$9999,$C201,第4批次治理工程!$C$6:$C$9999,$A201)</f>
        <v>0</v>
      </c>
      <c r="K201" s="245">
        <f>SUMIFS(第1批次治理工程!$T$6:$T$9989,第1批次治理工程!$F$6:$F$9989,$C201,第1批次治理工程!$C$6:$C$9989,$A201)+SUMIFS(第2批次治理工程!$T$6:$T$9994,第2批次治理工程!$F$6:$F$9994,$C201,第2批次治理工程!$C$6:$C$9994,$A201)+SUMIFS(第3批次治理工程!$T$6:$T$9999,第3批次治理工程!$F$6:$F$9999,$C201,第3批次治理工程!$C$6:$C$9999,$A201)+SUMIFS(第4批次治理工程!$T$6:$T$9999,第4批次治理工程!$F$6:$F$9999,$C201,第4批次治理工程!$C$6:$C$9999,$A201)</f>
        <v>0</v>
      </c>
      <c r="L201" s="513"/>
      <c r="M201" s="513"/>
      <c r="N201" s="513"/>
      <c r="O201" s="513"/>
      <c r="P201" s="513"/>
      <c r="Q201" s="513"/>
    </row>
    <row r="202" spans="1:17" customFormat="1">
      <c r="A202" s="518" t="s">
        <v>2284</v>
      </c>
      <c r="B202" s="519" t="s">
        <v>2088</v>
      </c>
      <c r="C202" s="523" t="s">
        <v>2295</v>
      </c>
      <c r="D202" s="245">
        <v>191426</v>
      </c>
      <c r="E202" s="246">
        <v>25200</v>
      </c>
      <c r="F202" s="245">
        <f t="shared" si="23"/>
        <v>184800</v>
      </c>
      <c r="G202" s="246">
        <f>SUMIFS(第1批次治理工程!$K$6:$K$9989,第1批次治理工程!$F$6:$F$9989,$C202,第1批次治理工程!$C$6:$C$9989,$A202)</f>
        <v>0</v>
      </c>
      <c r="H202" s="246">
        <f>SUMIFS(第2批次治理工程!$K$6:$K$9994,第2批次治理工程!$F$6:$F$9994,$C202,第2批次治理工程!$C$6:$C$9994,$A202)</f>
        <v>0</v>
      </c>
      <c r="I202" s="245">
        <f>SUMIFS(第3批次治理工程!$K$6:$K$9999,第3批次治理工程!$F$6:$F$9999,$C202,第3批次治理工程!$C$6:$C$9999,$A202)</f>
        <v>0</v>
      </c>
      <c r="J202" s="245">
        <f>SUMIFS(第4批次治理工程!$K$6:$K$9999,第4批次治理工程!$F$6:$F$9999,$C202,第4批次治理工程!$C$6:$C$9999,$A202)</f>
        <v>182000</v>
      </c>
      <c r="K202" s="245">
        <f>SUMIFS(第1批次治理工程!$T$6:$T$9989,第1批次治理工程!$F$6:$F$9989,$C202,第1批次治理工程!$C$6:$C$9989,$A202)+SUMIFS(第2批次治理工程!$T$6:$T$9994,第2批次治理工程!$F$6:$F$9994,$C202,第2批次治理工程!$C$6:$C$9994,$A202)+SUMIFS(第3批次治理工程!$T$6:$T$9999,第3批次治理工程!$F$6:$F$9999,$C202,第3批次治理工程!$C$6:$C$9999,$A202)+SUMIFS(第4批次治理工程!$T$6:$T$9999,第4批次治理工程!$F$6:$F$9999,$C202,第4批次治理工程!$C$6:$C$9999,$A202)</f>
        <v>2800</v>
      </c>
      <c r="L202" s="513"/>
      <c r="M202" s="513"/>
      <c r="N202" s="513"/>
      <c r="O202" s="513"/>
      <c r="P202" s="513"/>
      <c r="Q202" s="513"/>
    </row>
    <row r="203" spans="1:17" customFormat="1">
      <c r="A203" s="518" t="s">
        <v>2284</v>
      </c>
      <c r="B203" s="519" t="s">
        <v>2088</v>
      </c>
      <c r="C203" s="523" t="s">
        <v>2296</v>
      </c>
      <c r="D203" s="245">
        <v>236565</v>
      </c>
      <c r="E203" s="246">
        <v>1166436</v>
      </c>
      <c r="F203" s="245">
        <f t="shared" si="23"/>
        <v>152000</v>
      </c>
      <c r="G203" s="246">
        <f>SUMIFS(第1批次治理工程!$K$6:$K$9989,第1批次治理工程!$F$6:$F$9989,$C203,第1批次治理工程!$C$6:$C$9989,$A203)</f>
        <v>22000</v>
      </c>
      <c r="H203" s="246">
        <f>SUMIFS(第2批次治理工程!$K$6:$K$9994,第2批次治理工程!$F$6:$F$9994,$C203,第2批次治理工程!$C$6:$C$9994,$A203)</f>
        <v>130000</v>
      </c>
      <c r="I203" s="245">
        <f>SUMIFS(第3批次治理工程!$K$6:$K$9999,第3批次治理工程!$F$6:$F$9999,$C203,第3批次治理工程!$C$6:$C$9999,$A203)</f>
        <v>0</v>
      </c>
      <c r="J203" s="245">
        <f>SUMIFS(第4批次治理工程!$K$6:$K$9999,第4批次治理工程!$F$6:$F$9999,$C203,第4批次治理工程!$C$6:$C$9999,$A203)</f>
        <v>0</v>
      </c>
      <c r="K203" s="245">
        <f>SUMIFS(第1批次治理工程!$T$6:$T$9989,第1批次治理工程!$F$6:$F$9989,$C203,第1批次治理工程!$C$6:$C$9989,$A203)+SUMIFS(第2批次治理工程!$T$6:$T$9994,第2批次治理工程!$F$6:$F$9994,$C203,第2批次治理工程!$C$6:$C$9994,$A203)+SUMIFS(第3批次治理工程!$T$6:$T$9999,第3批次治理工程!$F$6:$F$9999,$C203,第3批次治理工程!$C$6:$C$9999,$A203)+SUMIFS(第4批次治理工程!$T$6:$T$9999,第4批次治理工程!$F$6:$F$9999,$C203,第4批次治理工程!$C$6:$C$9999,$A203)</f>
        <v>0</v>
      </c>
      <c r="L203" s="513"/>
      <c r="M203" s="513"/>
      <c r="N203" s="513"/>
      <c r="O203" s="513"/>
      <c r="P203" s="513"/>
      <c r="Q203" s="513"/>
    </row>
    <row r="204" spans="1:17" customFormat="1">
      <c r="A204" s="518" t="s">
        <v>2284</v>
      </c>
      <c r="B204" s="519" t="s">
        <v>2088</v>
      </c>
      <c r="C204" s="523" t="s">
        <v>2297</v>
      </c>
      <c r="D204" s="245">
        <v>204750</v>
      </c>
      <c r="E204" s="246">
        <v>85471</v>
      </c>
      <c r="F204" s="245">
        <f t="shared" si="23"/>
        <v>104271</v>
      </c>
      <c r="G204" s="246">
        <f>SUMIFS(第1批次治理工程!$K$6:$K$9989,第1批次治理工程!$F$6:$F$9989,$C204,第1批次治理工程!$C$6:$C$9989,$A204)</f>
        <v>78290</v>
      </c>
      <c r="H204" s="246">
        <f>SUMIFS(第2批次治理工程!$K$6:$K$9994,第2批次治理工程!$F$6:$F$9994,$C204,第2批次治理工程!$C$6:$C$9994,$A204)</f>
        <v>0</v>
      </c>
      <c r="I204" s="245">
        <f>SUMIFS(第3批次治理工程!$K$6:$K$9999,第3批次治理工程!$F$6:$F$9999,$C204,第3批次治理工程!$C$6:$C$9999,$A204)</f>
        <v>0</v>
      </c>
      <c r="J204" s="245">
        <f>SUMIFS(第4批次治理工程!$K$6:$K$9999,第4批次治理工程!$F$6:$F$9999,$C204,第4批次治理工程!$C$6:$C$9999,$A204)</f>
        <v>0</v>
      </c>
      <c r="K204" s="245">
        <f>SUMIFS(第1批次治理工程!$T$6:$T$9989,第1批次治理工程!$F$6:$F$9989,$C204,第1批次治理工程!$C$6:$C$9989,$A204)+SUMIFS(第2批次治理工程!$T$6:$T$9994,第2批次治理工程!$F$6:$F$9994,$C204,第2批次治理工程!$C$6:$C$9994,$A204)+SUMIFS(第3批次治理工程!$T$6:$T$9999,第3批次治理工程!$F$6:$F$9999,$C204,第3批次治理工程!$C$6:$C$9999,$A204)+SUMIFS(第4批次治理工程!$T$6:$T$9999,第4批次治理工程!$F$6:$F$9999,$C204,第4批次治理工程!$C$6:$C$9999,$A204)</f>
        <v>25981</v>
      </c>
      <c r="L204" s="513"/>
      <c r="M204" s="513"/>
      <c r="N204" s="513"/>
      <c r="O204" s="513"/>
      <c r="P204" s="513"/>
      <c r="Q204" s="513"/>
    </row>
    <row r="205" spans="1:17" customFormat="1">
      <c r="A205" s="518" t="s">
        <v>2284</v>
      </c>
      <c r="B205" s="519" t="s">
        <v>2088</v>
      </c>
      <c r="C205" s="523" t="s">
        <v>2298</v>
      </c>
      <c r="D205" s="245">
        <v>14000</v>
      </c>
      <c r="E205" s="246">
        <v>0</v>
      </c>
      <c r="F205" s="245">
        <f t="shared" si="23"/>
        <v>106400</v>
      </c>
      <c r="G205" s="246">
        <f>SUMIFS(第1批次治理工程!$K$6:$K$9989,第1批次治理工程!$F$6:$F$9989,$C205,第1批次治理工程!$C$6:$C$9989,$A205)</f>
        <v>0</v>
      </c>
      <c r="H205" s="246">
        <f>SUMIFS(第2批次治理工程!$K$6:$K$9994,第2批次治理工程!$F$6:$F$9994,$C205,第2批次治理工程!$C$6:$C$9994,$A205)</f>
        <v>0</v>
      </c>
      <c r="I205" s="245">
        <f>SUMIFS(第3批次治理工程!$K$6:$K$9999,第3批次治理工程!$F$6:$F$9999,$C205,第3批次治理工程!$C$6:$C$9999,$A205)</f>
        <v>0</v>
      </c>
      <c r="J205" s="245">
        <f>SUMIFS(第4批次治理工程!$K$6:$K$9999,第4批次治理工程!$F$6:$F$9999,$C205,第4批次治理工程!$C$6:$C$9999,$A205)</f>
        <v>105000</v>
      </c>
      <c r="K205" s="245">
        <f>SUMIFS(第1批次治理工程!$T$6:$T$9989,第1批次治理工程!$F$6:$F$9989,$C205,第1批次治理工程!$C$6:$C$9989,$A205)+SUMIFS(第2批次治理工程!$T$6:$T$9994,第2批次治理工程!$F$6:$F$9994,$C205,第2批次治理工程!$C$6:$C$9994,$A205)+SUMIFS(第3批次治理工程!$T$6:$T$9999,第3批次治理工程!$F$6:$F$9999,$C205,第3批次治理工程!$C$6:$C$9999,$A205)+SUMIFS(第4批次治理工程!$T$6:$T$9999,第4批次治理工程!$F$6:$F$9999,$C205,第4批次治理工程!$C$6:$C$9999,$A205)</f>
        <v>1400</v>
      </c>
      <c r="L205" s="513"/>
      <c r="M205" s="513"/>
      <c r="N205" s="513"/>
      <c r="O205" s="513"/>
      <c r="P205" s="513"/>
      <c r="Q205" s="513"/>
    </row>
    <row r="206" spans="1:17" customFormat="1">
      <c r="A206" s="518" t="s">
        <v>2284</v>
      </c>
      <c r="B206" s="519" t="s">
        <v>2088</v>
      </c>
      <c r="C206" s="523" t="s">
        <v>2299</v>
      </c>
      <c r="D206" s="245">
        <v>113710</v>
      </c>
      <c r="E206" s="246">
        <v>18000</v>
      </c>
      <c r="F206" s="245">
        <f t="shared" si="23"/>
        <v>0</v>
      </c>
      <c r="G206" s="246">
        <f>SUMIFS(第1批次治理工程!$K$6:$K$9989,第1批次治理工程!$F$6:$F$9989,$C206,第1批次治理工程!$C$6:$C$9989,$A206)</f>
        <v>0</v>
      </c>
      <c r="H206" s="246">
        <f>SUMIFS(第2批次治理工程!$K$6:$K$9994,第2批次治理工程!$F$6:$F$9994,$C206,第2批次治理工程!$C$6:$C$9994,$A206)</f>
        <v>0</v>
      </c>
      <c r="I206" s="245">
        <f>SUMIFS(第3批次治理工程!$K$6:$K$9999,第3批次治理工程!$F$6:$F$9999,$C206,第3批次治理工程!$C$6:$C$9999,$A206)</f>
        <v>0</v>
      </c>
      <c r="J206" s="245">
        <f>SUMIFS(第4批次治理工程!$K$6:$K$9999,第4批次治理工程!$F$6:$F$9999,$C206,第4批次治理工程!$C$6:$C$9999,$A206)</f>
        <v>0</v>
      </c>
      <c r="K206" s="245">
        <f>SUMIFS(第1批次治理工程!$T$6:$T$9989,第1批次治理工程!$F$6:$F$9989,$C206,第1批次治理工程!$C$6:$C$9989,$A206)+SUMIFS(第2批次治理工程!$T$6:$T$9994,第2批次治理工程!$F$6:$F$9994,$C206,第2批次治理工程!$C$6:$C$9994,$A206)+SUMIFS(第3批次治理工程!$T$6:$T$9999,第3批次治理工程!$F$6:$F$9999,$C206,第3批次治理工程!$C$6:$C$9999,$A206)+SUMIFS(第4批次治理工程!$T$6:$T$9999,第4批次治理工程!$F$6:$F$9999,$C206,第4批次治理工程!$C$6:$C$9999,$A206)</f>
        <v>0</v>
      </c>
      <c r="L206" s="513"/>
      <c r="M206" s="513"/>
      <c r="N206" s="513"/>
      <c r="O206" s="513"/>
      <c r="P206" s="513"/>
      <c r="Q206" s="513"/>
    </row>
    <row r="207" spans="1:17" customFormat="1">
      <c r="A207" s="518" t="s">
        <v>2284</v>
      </c>
      <c r="B207" s="519" t="s">
        <v>2088</v>
      </c>
      <c r="C207" s="523" t="s">
        <v>2300</v>
      </c>
      <c r="D207" s="245">
        <v>70000</v>
      </c>
      <c r="E207" s="246">
        <v>81620</v>
      </c>
      <c r="F207" s="245">
        <f t="shared" si="23"/>
        <v>0</v>
      </c>
      <c r="G207" s="246">
        <f>SUMIFS(第1批次治理工程!$K$6:$K$9989,第1批次治理工程!$F$6:$F$9989,$C207,第1批次治理工程!$C$6:$C$9989,$A207)</f>
        <v>0</v>
      </c>
      <c r="H207" s="246">
        <f>SUMIFS(第2批次治理工程!$K$6:$K$9994,第2批次治理工程!$F$6:$F$9994,$C207,第2批次治理工程!$C$6:$C$9994,$A207)</f>
        <v>0</v>
      </c>
      <c r="I207" s="245">
        <f>SUMIFS(第3批次治理工程!$K$6:$K$9999,第3批次治理工程!$F$6:$F$9999,$C207,第3批次治理工程!$C$6:$C$9999,$A207)</f>
        <v>0</v>
      </c>
      <c r="J207" s="245">
        <f>SUMIFS(第4批次治理工程!$K$6:$K$9999,第4批次治理工程!$F$6:$F$9999,$C207,第4批次治理工程!$C$6:$C$9999,$A207)</f>
        <v>0</v>
      </c>
      <c r="K207" s="245">
        <f>SUMIFS(第1批次治理工程!$T$6:$T$9989,第1批次治理工程!$F$6:$F$9989,$C207,第1批次治理工程!$C$6:$C$9989,$A207)+SUMIFS(第2批次治理工程!$T$6:$T$9994,第2批次治理工程!$F$6:$F$9994,$C207,第2批次治理工程!$C$6:$C$9994,$A207)+SUMIFS(第3批次治理工程!$T$6:$T$9999,第3批次治理工程!$F$6:$F$9999,$C207,第3批次治理工程!$C$6:$C$9999,$A207)+SUMIFS(第4批次治理工程!$T$6:$T$9999,第4批次治理工程!$F$6:$F$9999,$C207,第4批次治理工程!$C$6:$C$9999,$A207)</f>
        <v>0</v>
      </c>
      <c r="L207" s="513"/>
      <c r="M207" s="513"/>
      <c r="N207" s="513"/>
      <c r="O207" s="513"/>
      <c r="P207" s="513"/>
      <c r="Q207" s="513"/>
    </row>
    <row r="208" spans="1:17" customFormat="1" ht="33">
      <c r="A208" s="518" t="s">
        <v>2284</v>
      </c>
      <c r="B208" s="519" t="s">
        <v>2088</v>
      </c>
      <c r="C208" s="523" t="s">
        <v>2301</v>
      </c>
      <c r="D208" s="245">
        <v>0</v>
      </c>
      <c r="E208" s="246">
        <v>0</v>
      </c>
      <c r="F208" s="245">
        <f t="shared" si="23"/>
        <v>0</v>
      </c>
      <c r="G208" s="246">
        <f>SUMIFS(第1批次治理工程!$K$6:$K$9989,第1批次治理工程!$F$6:$F$9989,$C208,第1批次治理工程!$C$6:$C$9989,$A208)</f>
        <v>0</v>
      </c>
      <c r="H208" s="246">
        <f>SUMIFS(第2批次治理工程!$K$6:$K$9994,第2批次治理工程!$F$6:$F$9994,$C208,第2批次治理工程!$C$6:$C$9994,$A208)</f>
        <v>0</v>
      </c>
      <c r="I208" s="245">
        <f>SUMIFS(第3批次治理工程!$K$6:$K$9999,第3批次治理工程!$F$6:$F$9999,$C208,第3批次治理工程!$C$6:$C$9999,$A208)</f>
        <v>0</v>
      </c>
      <c r="J208" s="245">
        <f>SUMIFS(第4批次治理工程!$K$6:$K$9999,第4批次治理工程!$F$6:$F$9999,$C208,第4批次治理工程!$C$6:$C$9999,$A208)</f>
        <v>0</v>
      </c>
      <c r="K208" s="245">
        <f>SUMIFS(第1批次治理工程!$T$6:$T$9989,第1批次治理工程!$F$6:$F$9989,$C208,第1批次治理工程!$C$6:$C$9989,$A208)+SUMIFS(第2批次治理工程!$T$6:$T$9994,第2批次治理工程!$F$6:$F$9994,$C208,第2批次治理工程!$C$6:$C$9994,$A208)+SUMIFS(第3批次治理工程!$T$6:$T$9999,第3批次治理工程!$F$6:$F$9999,$C208,第3批次治理工程!$C$6:$C$9999,$A208)+SUMIFS(第4批次治理工程!$T$6:$T$9999,第4批次治理工程!$F$6:$F$9999,$C208,第4批次治理工程!$C$6:$C$9999,$A208)</f>
        <v>0</v>
      </c>
      <c r="L208" s="513"/>
      <c r="M208" s="513"/>
      <c r="N208" s="513"/>
      <c r="O208" s="513"/>
      <c r="P208" s="513"/>
      <c r="Q208" s="513"/>
    </row>
    <row r="209" spans="1:17" customFormat="1">
      <c r="A209" s="518" t="s">
        <v>2284</v>
      </c>
      <c r="B209" s="519" t="s">
        <v>2088</v>
      </c>
      <c r="C209" s="523" t="s">
        <v>2302</v>
      </c>
      <c r="D209" s="245">
        <v>2000</v>
      </c>
      <c r="E209" s="246">
        <v>0</v>
      </c>
      <c r="F209" s="245">
        <f t="shared" si="23"/>
        <v>0</v>
      </c>
      <c r="G209" s="246">
        <f>SUMIFS(第1批次治理工程!$K$6:$K$9989,第1批次治理工程!$F$6:$F$9989,$C209,第1批次治理工程!$C$6:$C$9989,$A209)</f>
        <v>0</v>
      </c>
      <c r="H209" s="246">
        <f>SUMIFS(第2批次治理工程!$K$6:$K$9994,第2批次治理工程!$F$6:$F$9994,$C209,第2批次治理工程!$C$6:$C$9994,$A209)</f>
        <v>0</v>
      </c>
      <c r="I209" s="245">
        <f>SUMIFS(第3批次治理工程!$K$6:$K$9999,第3批次治理工程!$F$6:$F$9999,$C209,第3批次治理工程!$C$6:$C$9999,$A209)</f>
        <v>0</v>
      </c>
      <c r="J209" s="245">
        <f>SUMIFS(第4批次治理工程!$K$6:$K$9999,第4批次治理工程!$F$6:$F$9999,$C209,第4批次治理工程!$C$6:$C$9999,$A209)</f>
        <v>0</v>
      </c>
      <c r="K209" s="245">
        <f>SUMIFS(第1批次治理工程!$T$6:$T$9989,第1批次治理工程!$F$6:$F$9989,$C209,第1批次治理工程!$C$6:$C$9989,$A209)+SUMIFS(第2批次治理工程!$T$6:$T$9994,第2批次治理工程!$F$6:$F$9994,$C209,第2批次治理工程!$C$6:$C$9994,$A209)+SUMIFS(第3批次治理工程!$T$6:$T$9999,第3批次治理工程!$F$6:$F$9999,$C209,第3批次治理工程!$C$6:$C$9999,$A209)+SUMIFS(第4批次治理工程!$T$6:$T$9999,第4批次治理工程!$F$6:$F$9999,$C209,第4批次治理工程!$C$6:$C$9999,$A209)</f>
        <v>0</v>
      </c>
      <c r="L209" s="513"/>
      <c r="M209" s="513"/>
      <c r="N209" s="513"/>
      <c r="O209" s="513"/>
      <c r="P209" s="513"/>
      <c r="Q209" s="513"/>
    </row>
    <row r="210" spans="1:17" customFormat="1">
      <c r="A210" s="518" t="s">
        <v>2284</v>
      </c>
      <c r="B210" s="519" t="s">
        <v>2088</v>
      </c>
      <c r="C210" s="523" t="s">
        <v>2303</v>
      </c>
      <c r="D210" s="245">
        <v>32000</v>
      </c>
      <c r="E210" s="246">
        <v>3150</v>
      </c>
      <c r="F210" s="245">
        <f t="shared" si="23"/>
        <v>63000</v>
      </c>
      <c r="G210" s="246">
        <f>SUMIFS(第1批次治理工程!$K$6:$K$9989,第1批次治理工程!$F$6:$F$9989,$C210,第1批次治理工程!$C$6:$C$9989,$A210)</f>
        <v>15000</v>
      </c>
      <c r="H210" s="246">
        <f>SUMIFS(第2批次治理工程!$K$6:$K$9994,第2批次治理工程!$F$6:$F$9994,$C210,第2批次治理工程!$C$6:$C$9994,$A210)</f>
        <v>48000</v>
      </c>
      <c r="I210" s="245">
        <f>SUMIFS(第3批次治理工程!$K$6:$K$9999,第3批次治理工程!$F$6:$F$9999,$C210,第3批次治理工程!$C$6:$C$9999,$A210)</f>
        <v>0</v>
      </c>
      <c r="J210" s="245">
        <f>SUMIFS(第4批次治理工程!$K$6:$K$9999,第4批次治理工程!$F$6:$F$9999,$C210,第4批次治理工程!$C$6:$C$9999,$A210)</f>
        <v>0</v>
      </c>
      <c r="K210" s="245">
        <f>SUMIFS(第1批次治理工程!$T$6:$T$9989,第1批次治理工程!$F$6:$F$9989,$C210,第1批次治理工程!$C$6:$C$9989,$A210)+SUMIFS(第2批次治理工程!$T$6:$T$9994,第2批次治理工程!$F$6:$F$9994,$C210,第2批次治理工程!$C$6:$C$9994,$A210)+SUMIFS(第3批次治理工程!$T$6:$T$9999,第3批次治理工程!$F$6:$F$9999,$C210,第3批次治理工程!$C$6:$C$9999,$A210)+SUMIFS(第4批次治理工程!$T$6:$T$9999,第4批次治理工程!$F$6:$F$9999,$C210,第4批次治理工程!$C$6:$C$9999,$A210)</f>
        <v>0</v>
      </c>
      <c r="L210" s="513"/>
      <c r="M210" s="513"/>
      <c r="N210" s="513"/>
      <c r="O210" s="513"/>
      <c r="P210" s="513"/>
      <c r="Q210" s="513"/>
    </row>
    <row r="211" spans="1:17" customFormat="1">
      <c r="A211" s="518" t="s">
        <v>2284</v>
      </c>
      <c r="B211" s="519" t="s">
        <v>2088</v>
      </c>
      <c r="C211" s="524" t="s">
        <v>2304</v>
      </c>
      <c r="D211" s="245">
        <v>0</v>
      </c>
      <c r="E211" s="246">
        <v>0</v>
      </c>
      <c r="F211" s="245">
        <f t="shared" si="23"/>
        <v>0</v>
      </c>
      <c r="G211" s="246">
        <f>SUMIFS(第1批次治理工程!$K$6:$K$9989,第1批次治理工程!$F$6:$F$9989,$C211,第1批次治理工程!$C$6:$C$9989,$A211)</f>
        <v>0</v>
      </c>
      <c r="H211" s="246">
        <f>SUMIFS(第2批次治理工程!$K$6:$K$9994,第2批次治理工程!$F$6:$F$9994,$C211,第2批次治理工程!$C$6:$C$9994,$A211)</f>
        <v>0</v>
      </c>
      <c r="I211" s="245">
        <f>SUMIFS(第3批次治理工程!$K$6:$K$9999,第3批次治理工程!$F$6:$F$9999,$C211,第3批次治理工程!$C$6:$C$9999,$A211)</f>
        <v>0</v>
      </c>
      <c r="J211" s="245">
        <f>SUMIFS(第4批次治理工程!$K$6:$K$9999,第4批次治理工程!$F$6:$F$9999,$C211,第4批次治理工程!$C$6:$C$9999,$A211)</f>
        <v>0</v>
      </c>
      <c r="K211" s="245">
        <f>SUMIFS(第1批次治理工程!$T$6:$T$9989,第1批次治理工程!$F$6:$F$9989,$C211,第1批次治理工程!$C$6:$C$9989,$A211)+SUMIFS(第2批次治理工程!$T$6:$T$9994,第2批次治理工程!$F$6:$F$9994,$C211,第2批次治理工程!$C$6:$C$9994,$A211)+SUMIFS(第3批次治理工程!$T$6:$T$9999,第3批次治理工程!$F$6:$F$9999,$C211,第3批次治理工程!$C$6:$C$9999,$A211)+SUMIFS(第4批次治理工程!$T$6:$T$9999,第4批次治理工程!$F$6:$F$9999,$C211,第4批次治理工程!$C$6:$C$9999,$A211)</f>
        <v>0</v>
      </c>
      <c r="L211" s="513"/>
      <c r="M211" s="513"/>
      <c r="N211" s="513"/>
      <c r="O211" s="513"/>
      <c r="P211" s="513"/>
      <c r="Q211" s="513"/>
    </row>
    <row r="212" spans="1:17" customFormat="1">
      <c r="A212" s="518" t="s">
        <v>2284</v>
      </c>
      <c r="B212" s="519" t="s">
        <v>2240</v>
      </c>
      <c r="C212" s="523" t="s">
        <v>2305</v>
      </c>
      <c r="D212" s="245">
        <v>117400</v>
      </c>
      <c r="E212" s="246">
        <v>0</v>
      </c>
      <c r="F212" s="245">
        <f t="shared" si="23"/>
        <v>0</v>
      </c>
      <c r="G212" s="246">
        <f>SUMIFS(第1批次治理工程!$K$6:$K$9989,第1批次治理工程!$F$6:$F$9989,$C212,第1批次治理工程!$C$6:$C$9989,$A212)</f>
        <v>0</v>
      </c>
      <c r="H212" s="246">
        <f>SUMIFS(第2批次治理工程!$K$6:$K$9994,第2批次治理工程!$F$6:$F$9994,$C212,第2批次治理工程!$C$6:$C$9994,$A212)</f>
        <v>0</v>
      </c>
      <c r="I212" s="245">
        <f>SUMIFS(第3批次治理工程!$K$6:$K$9999,第3批次治理工程!$F$6:$F$9999,$C212,第3批次治理工程!$C$6:$C$9999,$A212)</f>
        <v>0</v>
      </c>
      <c r="J212" s="245">
        <f>SUMIFS(第4批次治理工程!$K$6:$K$9999,第4批次治理工程!$F$6:$F$9999,$C212,第4批次治理工程!$C$6:$C$9999,$A212)</f>
        <v>0</v>
      </c>
      <c r="K212" s="245">
        <f>SUMIFS(第1批次治理工程!$T$6:$T$9989,第1批次治理工程!$F$6:$F$9989,$C212,第1批次治理工程!$C$6:$C$9989,$A212)+SUMIFS(第2批次治理工程!$T$6:$T$9994,第2批次治理工程!$F$6:$F$9994,$C212,第2批次治理工程!$C$6:$C$9994,$A212)+SUMIFS(第3批次治理工程!$T$6:$T$9999,第3批次治理工程!$F$6:$F$9999,$C212,第3批次治理工程!$C$6:$C$9999,$A212)+SUMIFS(第4批次治理工程!$T$6:$T$9999,第4批次治理工程!$F$6:$F$9999,$C212,第4批次治理工程!$C$6:$C$9999,$A212)</f>
        <v>0</v>
      </c>
      <c r="L212" s="513"/>
      <c r="M212" s="513"/>
      <c r="N212" s="513"/>
      <c r="O212" s="513"/>
      <c r="P212" s="513"/>
      <c r="Q212" s="513"/>
    </row>
    <row r="213" spans="1:17" customFormat="1">
      <c r="A213" s="518" t="s">
        <v>2284</v>
      </c>
      <c r="B213" s="519" t="s">
        <v>2240</v>
      </c>
      <c r="C213" s="523" t="s">
        <v>2306</v>
      </c>
      <c r="D213" s="245">
        <v>20000</v>
      </c>
      <c r="E213" s="246">
        <v>0</v>
      </c>
      <c r="F213" s="245">
        <f t="shared" si="23"/>
        <v>0</v>
      </c>
      <c r="G213" s="246">
        <f>SUMIFS(第1批次治理工程!$K$6:$K$9989,第1批次治理工程!$F$6:$F$9989,$C213,第1批次治理工程!$C$6:$C$9989,$A213)</f>
        <v>0</v>
      </c>
      <c r="H213" s="246">
        <f>SUMIFS(第2批次治理工程!$K$6:$K$9994,第2批次治理工程!$F$6:$F$9994,$C213,第2批次治理工程!$C$6:$C$9994,$A213)</f>
        <v>0</v>
      </c>
      <c r="I213" s="245">
        <f>SUMIFS(第3批次治理工程!$K$6:$K$9999,第3批次治理工程!$F$6:$F$9999,$C213,第3批次治理工程!$C$6:$C$9999,$A213)</f>
        <v>0</v>
      </c>
      <c r="J213" s="245">
        <f>SUMIFS(第4批次治理工程!$K$6:$K$9999,第4批次治理工程!$F$6:$F$9999,$C213,第4批次治理工程!$C$6:$C$9999,$A213)</f>
        <v>0</v>
      </c>
      <c r="K213" s="245">
        <f>SUMIFS(第1批次治理工程!$T$6:$T$9989,第1批次治理工程!$F$6:$F$9989,$C213,第1批次治理工程!$C$6:$C$9989,$A213)+SUMIFS(第2批次治理工程!$T$6:$T$9994,第2批次治理工程!$F$6:$F$9994,$C213,第2批次治理工程!$C$6:$C$9994,$A213)+SUMIFS(第3批次治理工程!$T$6:$T$9999,第3批次治理工程!$F$6:$F$9999,$C213,第3批次治理工程!$C$6:$C$9999,$A213)+SUMIFS(第4批次治理工程!$T$6:$T$9999,第4批次治理工程!$F$6:$F$9999,$C213,第4批次治理工程!$C$6:$C$9999,$A213)</f>
        <v>0</v>
      </c>
      <c r="L213" s="513"/>
      <c r="M213" s="513"/>
      <c r="N213" s="513"/>
      <c r="O213" s="513"/>
      <c r="P213" s="513"/>
      <c r="Q213" s="513"/>
    </row>
    <row r="214" spans="1:17" customFormat="1">
      <c r="A214" s="518" t="s">
        <v>2284</v>
      </c>
      <c r="B214" s="519" t="s">
        <v>2307</v>
      </c>
      <c r="C214" s="525" t="s">
        <v>2308</v>
      </c>
      <c r="D214" s="245">
        <v>0</v>
      </c>
      <c r="E214" s="245">
        <v>0</v>
      </c>
      <c r="F214" s="245">
        <f t="shared" si="23"/>
        <v>30000</v>
      </c>
      <c r="G214" s="246">
        <f>SUMIFS(第1批次治理工程!$K$6:$K$9989,第1批次治理工程!$F$6:$F$9989,$C214,第1批次治理工程!$C$6:$C$9989,$A214)</f>
        <v>0</v>
      </c>
      <c r="H214" s="246">
        <f>SUMIFS(第2批次治理工程!$K$6:$K$9994,第2批次治理工程!$F$6:$F$9994,$C214,第2批次治理工程!$C$6:$C$9994,$A214)</f>
        <v>30000</v>
      </c>
      <c r="I214" s="245">
        <f>SUMIFS(第3批次治理工程!$K$6:$K$9999,第3批次治理工程!$F$6:$F$9999,$C214,第3批次治理工程!$C$6:$C$9999,$A214)</f>
        <v>0</v>
      </c>
      <c r="J214" s="245">
        <f>SUMIFS(第4批次治理工程!$K$6:$K$9999,第4批次治理工程!$F$6:$F$9999,$C214,第4批次治理工程!$C$6:$C$9999,$A214)</f>
        <v>0</v>
      </c>
      <c r="K214" s="245">
        <f>SUMIFS(第1批次治理工程!$T$6:$T$9989,第1批次治理工程!$F$6:$F$9989,$C214,第1批次治理工程!$C$6:$C$9989,$A214)+SUMIFS(第2批次治理工程!$T$6:$T$9994,第2批次治理工程!$F$6:$F$9994,$C214,第2批次治理工程!$C$6:$C$9994,$A214)+SUMIFS(第3批次治理工程!$T$6:$T$9999,第3批次治理工程!$F$6:$F$9999,$C214,第3批次治理工程!$C$6:$C$9999,$A214)+SUMIFS(第4批次治理工程!$T$6:$T$9999,第4批次治理工程!$F$6:$F$9999,$C214,第4批次治理工程!$C$6:$C$9999,$A214)</f>
        <v>0</v>
      </c>
      <c r="L214" s="513"/>
      <c r="M214" s="513"/>
      <c r="N214" s="513"/>
      <c r="O214" s="513"/>
      <c r="P214" s="513"/>
      <c r="Q214" s="513"/>
    </row>
    <row r="215" spans="1:17" customFormat="1">
      <c r="A215" s="522"/>
      <c r="B215" s="1159" t="s">
        <v>2309</v>
      </c>
      <c r="C215" s="1159"/>
      <c r="D215" s="249">
        <f>SUM(D191:D214)</f>
        <v>6656089</v>
      </c>
      <c r="E215" s="249">
        <f t="shared" ref="E215:Q215" si="24">SUM(E191:E214)</f>
        <v>6070706.3830000004</v>
      </c>
      <c r="F215" s="249">
        <f t="shared" si="24"/>
        <v>4500167</v>
      </c>
      <c r="G215" s="249">
        <f t="shared" si="24"/>
        <v>1008496</v>
      </c>
      <c r="H215" s="249">
        <f t="shared" si="24"/>
        <v>909600</v>
      </c>
      <c r="I215" s="249">
        <f t="shared" si="24"/>
        <v>0</v>
      </c>
      <c r="J215" s="249">
        <f t="shared" si="24"/>
        <v>2280952</v>
      </c>
      <c r="K215" s="249">
        <f t="shared" si="24"/>
        <v>301119</v>
      </c>
      <c r="L215" s="249">
        <f t="shared" si="24"/>
        <v>0</v>
      </c>
      <c r="M215" s="249">
        <f t="shared" si="24"/>
        <v>0</v>
      </c>
      <c r="N215" s="249">
        <f t="shared" si="24"/>
        <v>0</v>
      </c>
      <c r="O215" s="249">
        <f t="shared" si="24"/>
        <v>0</v>
      </c>
      <c r="P215" s="249">
        <f t="shared" si="24"/>
        <v>0</v>
      </c>
      <c r="Q215" s="249">
        <f t="shared" si="24"/>
        <v>0</v>
      </c>
    </row>
    <row r="216" spans="1:17" customFormat="1">
      <c r="A216" s="518" t="s">
        <v>2310</v>
      </c>
      <c r="B216" s="519" t="s">
        <v>2088</v>
      </c>
      <c r="C216" s="523" t="s">
        <v>2311</v>
      </c>
      <c r="D216" s="245">
        <v>193824</v>
      </c>
      <c r="E216" s="246">
        <v>79053</v>
      </c>
      <c r="F216" s="245">
        <f t="shared" ref="F216:F219" si="25">SUM(G216:Q216)</f>
        <v>0</v>
      </c>
      <c r="G216" s="246">
        <f>SUMIFS(第1批次治理工程!$K$6:$K$9989,第1批次治理工程!$F$6:$F$9989,$C216,第1批次治理工程!$C$6:$C$9989,$A216)</f>
        <v>0</v>
      </c>
      <c r="H216" s="246">
        <f>SUMIFS(第2批次治理工程!$K$6:$K$9994,第2批次治理工程!$F$6:$F$9994,$C216,第2批次治理工程!$C$6:$C$9994,$A216)</f>
        <v>0</v>
      </c>
      <c r="I216" s="245">
        <f>SUMIFS(第3批次治理工程!$K$6:$K$9999,第3批次治理工程!$F$6:$F$9999,$C216,第3批次治理工程!$C$6:$C$9999,$A216)</f>
        <v>0</v>
      </c>
      <c r="J216" s="245">
        <f>SUMIFS(第4批次治理工程!$K$6:$K$9999,第4批次治理工程!$F$6:$F$9999,$C216,第4批次治理工程!$C$6:$C$9999,$A216)</f>
        <v>0</v>
      </c>
      <c r="K216" s="245">
        <f>SUMIFS(第1批次治理工程!$T$6:$T$9989,第1批次治理工程!$F$6:$F$9989,$C216,第1批次治理工程!$C$6:$C$9989,$A216)+SUMIFS(第2批次治理工程!$T$6:$T$9994,第2批次治理工程!$F$6:$F$9994,$C216,第2批次治理工程!$C$6:$C$9994,$A216)+SUMIFS(第3批次治理工程!$T$6:$T$9999,第3批次治理工程!$F$6:$F$9999,$C216,第3批次治理工程!$C$6:$C$9999,$A216)+SUMIFS(第4批次治理工程!$T$6:$T$9999,第4批次治理工程!$F$6:$F$9999,$C216,第4批次治理工程!$C$6:$C$9999,$A216)</f>
        <v>0</v>
      </c>
      <c r="L216" s="513"/>
      <c r="M216" s="513"/>
      <c r="N216" s="513"/>
      <c r="O216" s="513"/>
      <c r="P216" s="513"/>
      <c r="Q216" s="513"/>
    </row>
    <row r="217" spans="1:17" customFormat="1">
      <c r="A217" s="518" t="s">
        <v>2310</v>
      </c>
      <c r="B217" s="519" t="s">
        <v>2088</v>
      </c>
      <c r="C217" s="523" t="s">
        <v>2312</v>
      </c>
      <c r="D217" s="245">
        <v>13000</v>
      </c>
      <c r="E217" s="246">
        <v>9360</v>
      </c>
      <c r="F217" s="245">
        <f t="shared" si="25"/>
        <v>0</v>
      </c>
      <c r="G217" s="246">
        <f>SUMIFS(第1批次治理工程!$K$6:$K$9989,第1批次治理工程!$F$6:$F$9989,$C217,第1批次治理工程!$C$6:$C$9989,$A217)</f>
        <v>0</v>
      </c>
      <c r="H217" s="246">
        <f>SUMIFS(第2批次治理工程!$K$6:$K$9994,第2批次治理工程!$F$6:$F$9994,$C217,第2批次治理工程!$C$6:$C$9994,$A217)</f>
        <v>0</v>
      </c>
      <c r="I217" s="245">
        <f>SUMIFS(第3批次治理工程!$K$6:$K$9999,第3批次治理工程!$F$6:$F$9999,$C217,第3批次治理工程!$C$6:$C$9999,$A217)</f>
        <v>0</v>
      </c>
      <c r="J217" s="245">
        <f>SUMIFS(第4批次治理工程!$K$6:$K$9999,第4批次治理工程!$F$6:$F$9999,$C217,第4批次治理工程!$C$6:$C$9999,$A217)</f>
        <v>0</v>
      </c>
      <c r="K217" s="245">
        <f>SUMIFS(第1批次治理工程!$T$6:$T$9989,第1批次治理工程!$F$6:$F$9989,$C217,第1批次治理工程!$C$6:$C$9989,$A217)+SUMIFS(第2批次治理工程!$T$6:$T$9994,第2批次治理工程!$F$6:$F$9994,$C217,第2批次治理工程!$C$6:$C$9994,$A217)+SUMIFS(第3批次治理工程!$T$6:$T$9999,第3批次治理工程!$F$6:$F$9999,$C217,第3批次治理工程!$C$6:$C$9999,$A217)+SUMIFS(第4批次治理工程!$T$6:$T$9999,第4批次治理工程!$F$6:$F$9999,$C217,第4批次治理工程!$C$6:$C$9999,$A217)</f>
        <v>0</v>
      </c>
      <c r="L217" s="513"/>
      <c r="M217" s="513"/>
      <c r="N217" s="513"/>
      <c r="O217" s="513"/>
      <c r="P217" s="513"/>
      <c r="Q217" s="513"/>
    </row>
    <row r="218" spans="1:17" customFormat="1">
      <c r="A218" s="518" t="s">
        <v>2310</v>
      </c>
      <c r="B218" s="519" t="s">
        <v>2088</v>
      </c>
      <c r="C218" s="523" t="s">
        <v>2313</v>
      </c>
      <c r="D218" s="245">
        <v>600</v>
      </c>
      <c r="E218" s="246">
        <v>8658</v>
      </c>
      <c r="F218" s="245">
        <f t="shared" si="25"/>
        <v>0</v>
      </c>
      <c r="G218" s="246">
        <f>SUMIFS(第1批次治理工程!$K$6:$K$9989,第1批次治理工程!$F$6:$F$9989,$C218,第1批次治理工程!$C$6:$C$9989,$A218)</f>
        <v>0</v>
      </c>
      <c r="H218" s="246">
        <f>SUMIFS(第2批次治理工程!$K$6:$K$9994,第2批次治理工程!$F$6:$F$9994,$C218,第2批次治理工程!$C$6:$C$9994,$A218)</f>
        <v>0</v>
      </c>
      <c r="I218" s="245">
        <f>SUMIFS(第3批次治理工程!$K$6:$K$9999,第3批次治理工程!$F$6:$F$9999,$C218,第3批次治理工程!$C$6:$C$9999,$A218)</f>
        <v>0</v>
      </c>
      <c r="J218" s="245">
        <f>SUMIFS(第4批次治理工程!$K$6:$K$9999,第4批次治理工程!$F$6:$F$9999,$C218,第4批次治理工程!$C$6:$C$9999,$A218)</f>
        <v>0</v>
      </c>
      <c r="K218" s="245">
        <f>SUMIFS(第1批次治理工程!$T$6:$T$9989,第1批次治理工程!$F$6:$F$9989,$C218,第1批次治理工程!$C$6:$C$9989,$A218)+SUMIFS(第2批次治理工程!$T$6:$T$9994,第2批次治理工程!$F$6:$F$9994,$C218,第2批次治理工程!$C$6:$C$9994,$A218)+SUMIFS(第3批次治理工程!$T$6:$T$9999,第3批次治理工程!$F$6:$F$9999,$C218,第3批次治理工程!$C$6:$C$9999,$A218)+SUMIFS(第4批次治理工程!$T$6:$T$9999,第4批次治理工程!$F$6:$F$9999,$C218,第4批次治理工程!$C$6:$C$9999,$A218)</f>
        <v>0</v>
      </c>
      <c r="L218" s="513"/>
      <c r="M218" s="513"/>
      <c r="N218" s="513"/>
      <c r="O218" s="513"/>
      <c r="P218" s="513"/>
      <c r="Q218" s="513"/>
    </row>
    <row r="219" spans="1:17" customFormat="1">
      <c r="A219" s="518" t="s">
        <v>2310</v>
      </c>
      <c r="B219" s="519" t="s">
        <v>2088</v>
      </c>
      <c r="C219" s="523" t="s">
        <v>2274</v>
      </c>
      <c r="D219" s="245">
        <v>0</v>
      </c>
      <c r="E219" s="246">
        <v>0</v>
      </c>
      <c r="F219" s="245">
        <f t="shared" si="25"/>
        <v>75000</v>
      </c>
      <c r="G219" s="246">
        <f>SUMIFS(第1批次治理工程!$K$6:$K$9989,第1批次治理工程!$F$6:$F$9989,$C219,第1批次治理工程!$C$6:$C$9989,$A219)</f>
        <v>0</v>
      </c>
      <c r="H219" s="246">
        <f>SUMIFS(第2批次治理工程!$K$6:$K$9994,第2批次治理工程!$F$6:$F$9994,$C219,第2批次治理工程!$C$6:$C$9994,$A219)</f>
        <v>75000</v>
      </c>
      <c r="I219" s="245">
        <f>SUMIFS(第3批次治理工程!$K$6:$K$9999,第3批次治理工程!$F$6:$F$9999,$C219,第3批次治理工程!$C$6:$C$9999,$A219)</f>
        <v>0</v>
      </c>
      <c r="J219" s="245">
        <f>SUMIFS(第4批次治理工程!$K$6:$K$9999,第4批次治理工程!$F$6:$F$9999,$C219,第4批次治理工程!$C$6:$C$9999,$A219)</f>
        <v>0</v>
      </c>
      <c r="K219" s="245">
        <f>SUMIFS(第1批次治理工程!$T$6:$T$9989,第1批次治理工程!$F$6:$F$9989,$C219,第1批次治理工程!$C$6:$C$9989,$A219)+SUMIFS(第2批次治理工程!$T$6:$T$9994,第2批次治理工程!$F$6:$F$9994,$C219,第2批次治理工程!$C$6:$C$9994,$A219)+SUMIFS(第3批次治理工程!$T$6:$T$9999,第3批次治理工程!$F$6:$F$9999,$C219,第3批次治理工程!$C$6:$C$9999,$A219)+SUMIFS(第4批次治理工程!$T$6:$T$9999,第4批次治理工程!$F$6:$F$9999,$C219,第4批次治理工程!$C$6:$C$9999,$A219)</f>
        <v>0</v>
      </c>
      <c r="L219" s="513"/>
      <c r="M219" s="513"/>
      <c r="N219" s="513"/>
      <c r="O219" s="513"/>
      <c r="P219" s="513"/>
      <c r="Q219" s="513"/>
    </row>
    <row r="220" spans="1:17" customFormat="1">
      <c r="A220" s="522"/>
      <c r="B220" s="1159" t="s">
        <v>2314</v>
      </c>
      <c r="C220" s="1159"/>
      <c r="D220" s="249">
        <f t="shared" ref="D220:Q220" si="26">SUM(D216:D219)</f>
        <v>207424</v>
      </c>
      <c r="E220" s="249">
        <f t="shared" si="26"/>
        <v>97071</v>
      </c>
      <c r="F220" s="249">
        <f t="shared" si="26"/>
        <v>75000</v>
      </c>
      <c r="G220" s="249">
        <f t="shared" si="26"/>
        <v>0</v>
      </c>
      <c r="H220" s="249">
        <f t="shared" si="26"/>
        <v>75000</v>
      </c>
      <c r="I220" s="249">
        <f t="shared" si="26"/>
        <v>0</v>
      </c>
      <c r="J220" s="249">
        <f t="shared" si="26"/>
        <v>0</v>
      </c>
      <c r="K220" s="249">
        <f t="shared" si="26"/>
        <v>0</v>
      </c>
      <c r="L220" s="249">
        <f t="shared" si="26"/>
        <v>0</v>
      </c>
      <c r="M220" s="249">
        <f t="shared" si="26"/>
        <v>0</v>
      </c>
      <c r="N220" s="249">
        <f t="shared" si="26"/>
        <v>0</v>
      </c>
      <c r="O220" s="249">
        <f t="shared" si="26"/>
        <v>0</v>
      </c>
      <c r="P220" s="249">
        <f t="shared" si="26"/>
        <v>0</v>
      </c>
      <c r="Q220" s="249">
        <f t="shared" si="26"/>
        <v>0</v>
      </c>
    </row>
    <row r="221" spans="1:17" customFormat="1" ht="33">
      <c r="A221" s="518" t="s">
        <v>2315</v>
      </c>
      <c r="B221" s="519" t="s">
        <v>2088</v>
      </c>
      <c r="C221" s="524" t="s">
        <v>2316</v>
      </c>
      <c r="D221" s="245">
        <v>381530</v>
      </c>
      <c r="E221" s="246">
        <v>192439</v>
      </c>
      <c r="F221" s="245">
        <f t="shared" ref="F221:F250" si="27">SUM(G221:Q221)</f>
        <v>125830</v>
      </c>
      <c r="G221" s="246">
        <f>SUMIFS(第1批次治理工程!$K$6:$K$9989,第1批次治理工程!$F$6:$F$9989,$C221,第1批次治理工程!$C$6:$C$9989,$A221)</f>
        <v>10000</v>
      </c>
      <c r="H221" s="246">
        <f>SUMIFS(第2批次治理工程!$K$6:$K$9994,第2批次治理工程!$F$6:$F$9994,$C221,第2批次治理工程!$C$6:$C$9994,$A221)</f>
        <v>60000</v>
      </c>
      <c r="I221" s="245">
        <f>SUMIFS(第3批次治理工程!$K$6:$K$9999,第3批次治理工程!$F$6:$F$9999,$C221,第3批次治理工程!$C$6:$C$9999,$A221)</f>
        <v>0</v>
      </c>
      <c r="J221" s="245">
        <f>SUMIFS(第4批次治理工程!$K$6:$K$9999,第4批次治理工程!$F$6:$F$9999,$C221,第4批次治理工程!$C$6:$C$9999,$A221)</f>
        <v>0</v>
      </c>
      <c r="K221" s="245">
        <f>SUMIFS(第1批次治理工程!$T$6:$T$9989,第1批次治理工程!$F$6:$F$9989,$C221,第1批次治理工程!$C$6:$C$9989,$A221)+SUMIFS(第2批次治理工程!$T$6:$T$9994,第2批次治理工程!$F$6:$F$9994,$C221,第2批次治理工程!$C$6:$C$9994,$A221)+SUMIFS(第3批次治理工程!$T$6:$T$9999,第3批次治理工程!$F$6:$F$9999,$C221,第3批次治理工程!$C$6:$C$9999,$A221)+SUMIFS(第4批次治理工程!$T$6:$T$9999,第4批次治理工程!$F$6:$F$9999,$C221,第4批次治理工程!$C$6:$C$9999,$A221)</f>
        <v>55830</v>
      </c>
      <c r="L221" s="513"/>
      <c r="M221" s="513"/>
      <c r="N221" s="513"/>
      <c r="O221" s="513"/>
      <c r="P221" s="513"/>
      <c r="Q221" s="513"/>
    </row>
    <row r="222" spans="1:17" customFormat="1">
      <c r="A222" s="518" t="s">
        <v>2317</v>
      </c>
      <c r="B222" s="519" t="s">
        <v>2088</v>
      </c>
      <c r="C222" s="523" t="s">
        <v>2318</v>
      </c>
      <c r="D222" s="245">
        <v>123937</v>
      </c>
      <c r="E222" s="246">
        <v>0</v>
      </c>
      <c r="F222" s="245">
        <f t="shared" si="27"/>
        <v>0</v>
      </c>
      <c r="G222" s="246">
        <f>SUMIFS(第1批次治理工程!$K$6:$K$9989,第1批次治理工程!$F$6:$F$9989,$C222,第1批次治理工程!$C$6:$C$9989,$A222)</f>
        <v>0</v>
      </c>
      <c r="H222" s="246">
        <f>SUMIFS(第2批次治理工程!$K$6:$K$9994,第2批次治理工程!$F$6:$F$9994,$C222,第2批次治理工程!$C$6:$C$9994,$A222)</f>
        <v>0</v>
      </c>
      <c r="I222" s="245">
        <f>SUMIFS(第3批次治理工程!$K$6:$K$9999,第3批次治理工程!$F$6:$F$9999,$C222,第3批次治理工程!$C$6:$C$9999,$A222)</f>
        <v>0</v>
      </c>
      <c r="J222" s="245">
        <f>SUMIFS(第4批次治理工程!$K$6:$K$9999,第4批次治理工程!$F$6:$F$9999,$C222,第4批次治理工程!$C$6:$C$9999,$A222)</f>
        <v>0</v>
      </c>
      <c r="K222" s="245">
        <f>SUMIFS(第1批次治理工程!$T$6:$T$9989,第1批次治理工程!$F$6:$F$9989,$C222,第1批次治理工程!$C$6:$C$9989,$A222)+SUMIFS(第2批次治理工程!$T$6:$T$9994,第2批次治理工程!$F$6:$F$9994,$C222,第2批次治理工程!$C$6:$C$9994,$A222)+SUMIFS(第3批次治理工程!$T$6:$T$9999,第3批次治理工程!$F$6:$F$9999,$C222,第3批次治理工程!$C$6:$C$9999,$A222)+SUMIFS(第4批次治理工程!$T$6:$T$9999,第4批次治理工程!$F$6:$F$9999,$C222,第4批次治理工程!$C$6:$C$9999,$A222)</f>
        <v>0</v>
      </c>
      <c r="L222" s="513"/>
      <c r="M222" s="513"/>
      <c r="N222" s="513"/>
      <c r="O222" s="513"/>
      <c r="P222" s="513"/>
      <c r="Q222" s="513"/>
    </row>
    <row r="223" spans="1:17" customFormat="1">
      <c r="A223" s="518" t="s">
        <v>2317</v>
      </c>
      <c r="B223" s="519" t="s">
        <v>2088</v>
      </c>
      <c r="C223" s="523" t="s">
        <v>2319</v>
      </c>
      <c r="D223" s="245">
        <v>752170</v>
      </c>
      <c r="E223" s="246">
        <v>607305</v>
      </c>
      <c r="F223" s="245">
        <f t="shared" si="27"/>
        <v>175996</v>
      </c>
      <c r="G223" s="246">
        <f>SUMIFS(第1批次治理工程!$K$6:$K$9989,第1批次治理工程!$F$6:$F$9989,$C223,第1批次治理工程!$C$6:$C$9989,$A223)</f>
        <v>80000</v>
      </c>
      <c r="H223" s="246">
        <f>SUMIFS(第2批次治理工程!$K$6:$K$9994,第2批次治理工程!$F$6:$F$9994,$C223,第2批次治理工程!$C$6:$C$9994,$A223)</f>
        <v>0</v>
      </c>
      <c r="I223" s="245">
        <f>SUMIFS(第3批次治理工程!$K$6:$K$9999,第3批次治理工程!$F$6:$F$9999,$C223,第3批次治理工程!$C$6:$C$9999,$A223)</f>
        <v>0</v>
      </c>
      <c r="J223" s="245">
        <f>SUMIFS(第4批次治理工程!$K$6:$K$9999,第4批次治理工程!$F$6:$F$9999,$C223,第4批次治理工程!$C$6:$C$9999,$A223)</f>
        <v>10000</v>
      </c>
      <c r="K223" s="245">
        <f>SUMIFS(第1批次治理工程!$T$6:$T$9989,第1批次治理工程!$F$6:$F$9989,$C223,第1批次治理工程!$C$6:$C$9989,$A223)+SUMIFS(第2批次治理工程!$T$6:$T$9994,第2批次治理工程!$F$6:$F$9994,$C223,第2批次治理工程!$C$6:$C$9994,$A223)+SUMIFS(第3批次治理工程!$T$6:$T$9999,第3批次治理工程!$F$6:$F$9999,$C223,第3批次治理工程!$C$6:$C$9999,$A223)+SUMIFS(第4批次治理工程!$T$6:$T$9999,第4批次治理工程!$F$6:$F$9999,$C223,第4批次治理工程!$C$6:$C$9999,$A223)</f>
        <v>85996</v>
      </c>
      <c r="L223" s="513"/>
      <c r="M223" s="513"/>
      <c r="N223" s="513"/>
      <c r="O223" s="513"/>
      <c r="P223" s="513"/>
      <c r="Q223" s="513"/>
    </row>
    <row r="224" spans="1:17" customFormat="1">
      <c r="A224" s="518" t="s">
        <v>2317</v>
      </c>
      <c r="B224" s="519" t="s">
        <v>2088</v>
      </c>
      <c r="C224" s="523" t="s">
        <v>2320</v>
      </c>
      <c r="D224" s="245">
        <v>109762</v>
      </c>
      <c r="E224" s="246">
        <v>17160</v>
      </c>
      <c r="F224" s="245">
        <f t="shared" si="27"/>
        <v>0</v>
      </c>
      <c r="G224" s="246">
        <f>SUMIFS(第1批次治理工程!$K$6:$K$9989,第1批次治理工程!$F$6:$F$9989,$C224,第1批次治理工程!$C$6:$C$9989,$A224)</f>
        <v>0</v>
      </c>
      <c r="H224" s="246">
        <f>SUMIFS(第2批次治理工程!$K$6:$K$9994,第2批次治理工程!$F$6:$F$9994,$C224,第2批次治理工程!$C$6:$C$9994,$A224)</f>
        <v>0</v>
      </c>
      <c r="I224" s="245">
        <f>SUMIFS(第3批次治理工程!$K$6:$K$9999,第3批次治理工程!$F$6:$F$9999,$C224,第3批次治理工程!$C$6:$C$9999,$A224)</f>
        <v>0</v>
      </c>
      <c r="J224" s="245">
        <f>SUMIFS(第4批次治理工程!$K$6:$K$9999,第4批次治理工程!$F$6:$F$9999,$C224,第4批次治理工程!$C$6:$C$9999,$A224)</f>
        <v>0</v>
      </c>
      <c r="K224" s="245">
        <f>SUMIFS(第1批次治理工程!$T$6:$T$9989,第1批次治理工程!$F$6:$F$9989,$C224,第1批次治理工程!$C$6:$C$9989,$A224)+SUMIFS(第2批次治理工程!$T$6:$T$9994,第2批次治理工程!$F$6:$F$9994,$C224,第2批次治理工程!$C$6:$C$9994,$A224)+SUMIFS(第3批次治理工程!$T$6:$T$9999,第3批次治理工程!$F$6:$F$9999,$C224,第3批次治理工程!$C$6:$C$9999,$A224)+SUMIFS(第4批次治理工程!$T$6:$T$9999,第4批次治理工程!$F$6:$F$9999,$C224,第4批次治理工程!$C$6:$C$9999,$A224)</f>
        <v>0</v>
      </c>
      <c r="L224" s="513"/>
      <c r="M224" s="513"/>
      <c r="N224" s="513"/>
      <c r="O224" s="513"/>
      <c r="P224" s="513"/>
      <c r="Q224" s="513"/>
    </row>
    <row r="225" spans="1:17" customFormat="1">
      <c r="A225" s="518" t="s">
        <v>2317</v>
      </c>
      <c r="B225" s="519" t="s">
        <v>2088</v>
      </c>
      <c r="C225" s="523" t="s">
        <v>2321</v>
      </c>
      <c r="D225" s="245">
        <v>3136902.2149999999</v>
      </c>
      <c r="E225" s="246">
        <v>1653715</v>
      </c>
      <c r="F225" s="245">
        <f t="shared" si="27"/>
        <v>83240</v>
      </c>
      <c r="G225" s="246">
        <f>SUMIFS(第1批次治理工程!$K$6:$K$9989,第1批次治理工程!$F$6:$F$9989,$C225,第1批次治理工程!$C$6:$C$9989,$A225)</f>
        <v>10000</v>
      </c>
      <c r="H225" s="246">
        <f>SUMIFS(第2批次治理工程!$K$6:$K$9994,第2批次治理工程!$F$6:$F$9994,$C225,第2批次治理工程!$C$6:$C$9994,$A225)</f>
        <v>73240</v>
      </c>
      <c r="I225" s="245">
        <f>SUMIFS(第3批次治理工程!$K$6:$K$9999,第3批次治理工程!$F$6:$F$9999,$C225,第3批次治理工程!$C$6:$C$9999,$A225)</f>
        <v>0</v>
      </c>
      <c r="J225" s="245">
        <f>SUMIFS(第4批次治理工程!$K$6:$K$9999,第4批次治理工程!$F$6:$F$9999,$C225,第4批次治理工程!$C$6:$C$9999,$A225)</f>
        <v>0</v>
      </c>
      <c r="K225" s="245">
        <f>SUMIFS(第1批次治理工程!$T$6:$T$9989,第1批次治理工程!$F$6:$F$9989,$C225,第1批次治理工程!$C$6:$C$9989,$A225)+SUMIFS(第2批次治理工程!$T$6:$T$9994,第2批次治理工程!$F$6:$F$9994,$C225,第2批次治理工程!$C$6:$C$9994,$A225)+SUMIFS(第3批次治理工程!$T$6:$T$9999,第3批次治理工程!$F$6:$F$9999,$C225,第3批次治理工程!$C$6:$C$9999,$A225)+SUMIFS(第4批次治理工程!$T$6:$T$9999,第4批次治理工程!$F$6:$F$9999,$C225,第4批次治理工程!$C$6:$C$9999,$A225)</f>
        <v>0</v>
      </c>
      <c r="L225" s="513"/>
      <c r="M225" s="513"/>
      <c r="N225" s="513"/>
      <c r="O225" s="513"/>
      <c r="P225" s="513"/>
      <c r="Q225" s="513"/>
    </row>
    <row r="226" spans="1:17" customFormat="1">
      <c r="A226" s="518" t="s">
        <v>2317</v>
      </c>
      <c r="B226" s="519" t="s">
        <v>2088</v>
      </c>
      <c r="C226" s="523" t="s">
        <v>2322</v>
      </c>
      <c r="D226" s="245">
        <v>197501</v>
      </c>
      <c r="E226" s="246">
        <v>342151</v>
      </c>
      <c r="F226" s="245">
        <f t="shared" si="27"/>
        <v>243200</v>
      </c>
      <c r="G226" s="246">
        <f>SUMIFS(第1批次治理工程!$K$6:$K$9989,第1批次治理工程!$F$6:$F$9989,$C226,第1批次治理工程!$C$6:$C$9989,$A226)</f>
        <v>155000</v>
      </c>
      <c r="H226" s="246">
        <f>SUMIFS(第2批次治理工程!$K$6:$K$9994,第2批次治理工程!$F$6:$F$9994,$C226,第2批次治理工程!$C$6:$C$9994,$A226)</f>
        <v>0</v>
      </c>
      <c r="I226" s="245">
        <f>SUMIFS(第3批次治理工程!$K$6:$K$9999,第3批次治理工程!$F$6:$F$9999,$C226,第3批次治理工程!$C$6:$C$9999,$A226)</f>
        <v>0</v>
      </c>
      <c r="J226" s="245">
        <f>SUMIFS(第4批次治理工程!$K$6:$K$9999,第4批次治理工程!$F$6:$F$9999,$C226,第4批次治理工程!$C$6:$C$9999,$A226)</f>
        <v>0</v>
      </c>
      <c r="K226" s="245">
        <f>SUMIFS(第1批次治理工程!$T$6:$T$9989,第1批次治理工程!$F$6:$F$9989,$C226,第1批次治理工程!$C$6:$C$9989,$A226)+SUMIFS(第2批次治理工程!$T$6:$T$9994,第2批次治理工程!$F$6:$F$9994,$C226,第2批次治理工程!$C$6:$C$9994,$A226)+SUMIFS(第3批次治理工程!$T$6:$T$9999,第3批次治理工程!$F$6:$F$9999,$C226,第3批次治理工程!$C$6:$C$9999,$A226)+SUMIFS(第4批次治理工程!$T$6:$T$9999,第4批次治理工程!$F$6:$F$9999,$C226,第4批次治理工程!$C$6:$C$9999,$A226)</f>
        <v>88200</v>
      </c>
      <c r="L226" s="513"/>
      <c r="M226" s="513"/>
      <c r="N226" s="513"/>
      <c r="O226" s="513"/>
      <c r="P226" s="513"/>
      <c r="Q226" s="513"/>
    </row>
    <row r="227" spans="1:17" customFormat="1">
      <c r="A227" s="518" t="s">
        <v>2317</v>
      </c>
      <c r="B227" s="519" t="s">
        <v>2088</v>
      </c>
      <c r="C227" s="523" t="s">
        <v>2323</v>
      </c>
      <c r="D227" s="245">
        <v>1741280</v>
      </c>
      <c r="E227" s="246">
        <v>666518</v>
      </c>
      <c r="F227" s="245">
        <f t="shared" si="27"/>
        <v>45000</v>
      </c>
      <c r="G227" s="246">
        <f>SUMIFS(第1批次治理工程!$K$6:$K$9989,第1批次治理工程!$F$6:$F$9989,$C227,第1批次治理工程!$C$6:$C$9989,$A227)</f>
        <v>0</v>
      </c>
      <c r="H227" s="246">
        <f>SUMIFS(第2批次治理工程!$K$6:$K$9994,第2批次治理工程!$F$6:$F$9994,$C227,第2批次治理工程!$C$6:$C$9994,$A227)</f>
        <v>45000</v>
      </c>
      <c r="I227" s="245">
        <f>SUMIFS(第3批次治理工程!$K$6:$K$9999,第3批次治理工程!$F$6:$F$9999,$C227,第3批次治理工程!$C$6:$C$9999,$A227)</f>
        <v>0</v>
      </c>
      <c r="J227" s="245">
        <f>SUMIFS(第4批次治理工程!$K$6:$K$9999,第4批次治理工程!$F$6:$F$9999,$C227,第4批次治理工程!$C$6:$C$9999,$A227)</f>
        <v>0</v>
      </c>
      <c r="K227" s="245">
        <f>SUMIFS(第1批次治理工程!$T$6:$T$9989,第1批次治理工程!$F$6:$F$9989,$C227,第1批次治理工程!$C$6:$C$9989,$A227)+SUMIFS(第2批次治理工程!$T$6:$T$9994,第2批次治理工程!$F$6:$F$9994,$C227,第2批次治理工程!$C$6:$C$9994,$A227)+SUMIFS(第3批次治理工程!$T$6:$T$9999,第3批次治理工程!$F$6:$F$9999,$C227,第3批次治理工程!$C$6:$C$9999,$A227)+SUMIFS(第4批次治理工程!$T$6:$T$9999,第4批次治理工程!$F$6:$F$9999,$C227,第4批次治理工程!$C$6:$C$9999,$A227)</f>
        <v>0</v>
      </c>
      <c r="L227" s="513"/>
      <c r="M227" s="513"/>
      <c r="N227" s="513"/>
      <c r="O227" s="513"/>
      <c r="P227" s="513"/>
      <c r="Q227" s="513"/>
    </row>
    <row r="228" spans="1:17" customFormat="1">
      <c r="A228" s="518" t="s">
        <v>2317</v>
      </c>
      <c r="B228" s="519" t="s">
        <v>2088</v>
      </c>
      <c r="C228" s="523" t="s">
        <v>2324</v>
      </c>
      <c r="D228" s="245">
        <v>170183</v>
      </c>
      <c r="E228" s="246">
        <v>19500</v>
      </c>
      <c r="F228" s="245">
        <f t="shared" si="27"/>
        <v>0</v>
      </c>
      <c r="G228" s="246">
        <f>SUMIFS(第1批次治理工程!$K$6:$K$9989,第1批次治理工程!$F$6:$F$9989,$C228,第1批次治理工程!$C$6:$C$9989,$A228)</f>
        <v>0</v>
      </c>
      <c r="H228" s="246">
        <f>SUMIFS(第2批次治理工程!$K$6:$K$9994,第2批次治理工程!$F$6:$F$9994,$C228,第2批次治理工程!$C$6:$C$9994,$A228)</f>
        <v>0</v>
      </c>
      <c r="I228" s="245">
        <f>SUMIFS(第3批次治理工程!$K$6:$K$9999,第3批次治理工程!$F$6:$F$9999,$C228,第3批次治理工程!$C$6:$C$9999,$A228)</f>
        <v>0</v>
      </c>
      <c r="J228" s="245">
        <f>SUMIFS(第4批次治理工程!$K$6:$K$9999,第4批次治理工程!$F$6:$F$9999,$C228,第4批次治理工程!$C$6:$C$9999,$A228)</f>
        <v>0</v>
      </c>
      <c r="K228" s="245">
        <f>SUMIFS(第1批次治理工程!$T$6:$T$9989,第1批次治理工程!$F$6:$F$9989,$C228,第1批次治理工程!$C$6:$C$9989,$A228)+SUMIFS(第2批次治理工程!$T$6:$T$9994,第2批次治理工程!$F$6:$F$9994,$C228,第2批次治理工程!$C$6:$C$9994,$A228)+SUMIFS(第3批次治理工程!$T$6:$T$9999,第3批次治理工程!$F$6:$F$9999,$C228,第3批次治理工程!$C$6:$C$9999,$A228)+SUMIFS(第4批次治理工程!$T$6:$T$9999,第4批次治理工程!$F$6:$F$9999,$C228,第4批次治理工程!$C$6:$C$9999,$A228)</f>
        <v>0</v>
      </c>
      <c r="L228" s="513"/>
      <c r="M228" s="513"/>
      <c r="N228" s="513"/>
      <c r="O228" s="513"/>
      <c r="P228" s="513"/>
      <c r="Q228" s="513"/>
    </row>
    <row r="229" spans="1:17" customFormat="1">
      <c r="A229" s="518" t="s">
        <v>2317</v>
      </c>
      <c r="B229" s="519" t="s">
        <v>2088</v>
      </c>
      <c r="C229" s="523" t="s">
        <v>1897</v>
      </c>
      <c r="D229" s="245">
        <v>165100</v>
      </c>
      <c r="E229" s="246">
        <v>57630</v>
      </c>
      <c r="F229" s="245">
        <f t="shared" si="27"/>
        <v>109500</v>
      </c>
      <c r="G229" s="246">
        <f>SUMIFS(第1批次治理工程!$K$6:$K$9989,第1批次治理工程!$F$6:$F$9989,$C229,第1批次治理工程!$C$6:$C$9989,$A229)</f>
        <v>0</v>
      </c>
      <c r="H229" s="246">
        <f>SUMIFS(第2批次治理工程!$K$6:$K$9994,第2批次治理工程!$F$6:$F$9994,$C229,第2批次治理工程!$C$6:$C$9994,$A229)</f>
        <v>36000</v>
      </c>
      <c r="I229" s="245">
        <f>SUMIFS(第3批次治理工程!$K$6:$K$9999,第3批次治理工程!$F$6:$F$9999,$C229,第3批次治理工程!$C$6:$C$9999,$A229)</f>
        <v>0</v>
      </c>
      <c r="J229" s="245">
        <f>SUMIFS(第4批次治理工程!$K$6:$K$9999,第4批次治理工程!$F$6:$F$9999,$C229,第4批次治理工程!$C$6:$C$9999,$A229)</f>
        <v>73500</v>
      </c>
      <c r="K229" s="245">
        <f>SUMIFS(第1批次治理工程!$T$6:$T$9989,第1批次治理工程!$F$6:$F$9989,$C229,第1批次治理工程!$C$6:$C$9989,$A229)+SUMIFS(第2批次治理工程!$T$6:$T$9994,第2批次治理工程!$F$6:$F$9994,$C229,第2批次治理工程!$C$6:$C$9994,$A229)+SUMIFS(第3批次治理工程!$T$6:$T$9999,第3批次治理工程!$F$6:$F$9999,$C229,第3批次治理工程!$C$6:$C$9999,$A229)+SUMIFS(第4批次治理工程!$T$6:$T$9999,第4批次治理工程!$F$6:$F$9999,$C229,第4批次治理工程!$C$6:$C$9999,$A229)</f>
        <v>0</v>
      </c>
      <c r="L229" s="513"/>
      <c r="M229" s="513"/>
      <c r="N229" s="513"/>
      <c r="O229" s="513"/>
      <c r="P229" s="513"/>
      <c r="Q229" s="513"/>
    </row>
    <row r="230" spans="1:17" customFormat="1">
      <c r="A230" s="518" t="s">
        <v>2317</v>
      </c>
      <c r="B230" s="519" t="s">
        <v>2088</v>
      </c>
      <c r="C230" s="523" t="s">
        <v>2325</v>
      </c>
      <c r="D230" s="245">
        <v>1300</v>
      </c>
      <c r="E230" s="246">
        <v>0</v>
      </c>
      <c r="F230" s="245">
        <f t="shared" si="27"/>
        <v>0</v>
      </c>
      <c r="G230" s="246">
        <f>SUMIFS(第1批次治理工程!$K$6:$K$9989,第1批次治理工程!$F$6:$F$9989,$C230,第1批次治理工程!$C$6:$C$9989,$A230)</f>
        <v>0</v>
      </c>
      <c r="H230" s="246">
        <f>SUMIFS(第2批次治理工程!$K$6:$K$9994,第2批次治理工程!$F$6:$F$9994,$C230,第2批次治理工程!$C$6:$C$9994,$A230)</f>
        <v>0</v>
      </c>
      <c r="I230" s="245">
        <f>SUMIFS(第3批次治理工程!$K$6:$K$9999,第3批次治理工程!$F$6:$F$9999,$C230,第3批次治理工程!$C$6:$C$9999,$A230)</f>
        <v>0</v>
      </c>
      <c r="J230" s="245">
        <f>SUMIFS(第4批次治理工程!$K$6:$K$9999,第4批次治理工程!$F$6:$F$9999,$C230,第4批次治理工程!$C$6:$C$9999,$A230)</f>
        <v>0</v>
      </c>
      <c r="K230" s="245">
        <f>SUMIFS(第1批次治理工程!$T$6:$T$9989,第1批次治理工程!$F$6:$F$9989,$C230,第1批次治理工程!$C$6:$C$9989,$A230)+SUMIFS(第2批次治理工程!$T$6:$T$9994,第2批次治理工程!$F$6:$F$9994,$C230,第2批次治理工程!$C$6:$C$9994,$A230)+SUMIFS(第3批次治理工程!$T$6:$T$9999,第3批次治理工程!$F$6:$F$9999,$C230,第3批次治理工程!$C$6:$C$9999,$A230)+SUMIFS(第4批次治理工程!$T$6:$T$9999,第4批次治理工程!$F$6:$F$9999,$C230,第4批次治理工程!$C$6:$C$9999,$A230)</f>
        <v>0</v>
      </c>
      <c r="L230" s="513"/>
      <c r="M230" s="513"/>
      <c r="N230" s="513"/>
      <c r="O230" s="513"/>
      <c r="P230" s="513"/>
      <c r="Q230" s="513"/>
    </row>
    <row r="231" spans="1:17" customFormat="1">
      <c r="A231" s="518" t="s">
        <v>2317</v>
      </c>
      <c r="B231" s="519" t="s">
        <v>2088</v>
      </c>
      <c r="C231" s="523" t="s">
        <v>2326</v>
      </c>
      <c r="D231" s="245">
        <v>96300</v>
      </c>
      <c r="E231" s="246">
        <v>14040</v>
      </c>
      <c r="F231" s="245">
        <f t="shared" si="27"/>
        <v>45000</v>
      </c>
      <c r="G231" s="246">
        <f>SUMIFS(第1批次治理工程!$K$6:$K$9989,第1批次治理工程!$F$6:$F$9989,$C231,第1批次治理工程!$C$6:$C$9989,$A231)</f>
        <v>0</v>
      </c>
      <c r="H231" s="246">
        <f>SUMIFS(第2批次治理工程!$K$6:$K$9994,第2批次治理工程!$F$6:$F$9994,$C231,第2批次治理工程!$C$6:$C$9994,$A231)</f>
        <v>45000</v>
      </c>
      <c r="I231" s="245">
        <f>SUMIFS(第3批次治理工程!$K$6:$K$9999,第3批次治理工程!$F$6:$F$9999,$C231,第3批次治理工程!$C$6:$C$9999,$A231)</f>
        <v>0</v>
      </c>
      <c r="J231" s="245">
        <f>SUMIFS(第4批次治理工程!$K$6:$K$9999,第4批次治理工程!$F$6:$F$9999,$C231,第4批次治理工程!$C$6:$C$9999,$A231)</f>
        <v>0</v>
      </c>
      <c r="K231" s="245">
        <f>SUMIFS(第1批次治理工程!$T$6:$T$9989,第1批次治理工程!$F$6:$F$9989,$C231,第1批次治理工程!$C$6:$C$9989,$A231)+SUMIFS(第2批次治理工程!$T$6:$T$9994,第2批次治理工程!$F$6:$F$9994,$C231,第2批次治理工程!$C$6:$C$9994,$A231)+SUMIFS(第3批次治理工程!$T$6:$T$9999,第3批次治理工程!$F$6:$F$9999,$C231,第3批次治理工程!$C$6:$C$9999,$A231)+SUMIFS(第4批次治理工程!$T$6:$T$9999,第4批次治理工程!$F$6:$F$9999,$C231,第4批次治理工程!$C$6:$C$9999,$A231)</f>
        <v>0</v>
      </c>
      <c r="L231" s="513"/>
      <c r="M231" s="513"/>
      <c r="N231" s="513"/>
      <c r="O231" s="513"/>
      <c r="P231" s="513"/>
      <c r="Q231" s="513"/>
    </row>
    <row r="232" spans="1:17" customFormat="1">
      <c r="A232" s="518" t="s">
        <v>2317</v>
      </c>
      <c r="B232" s="519" t="s">
        <v>2088</v>
      </c>
      <c r="C232" s="523" t="s">
        <v>2327</v>
      </c>
      <c r="D232" s="245">
        <v>89440</v>
      </c>
      <c r="E232" s="246">
        <v>21840</v>
      </c>
      <c r="F232" s="245">
        <f t="shared" si="27"/>
        <v>0</v>
      </c>
      <c r="G232" s="246">
        <f>SUMIFS(第1批次治理工程!$K$6:$K$9989,第1批次治理工程!$F$6:$F$9989,$C232,第1批次治理工程!$C$6:$C$9989,$A232)</f>
        <v>0</v>
      </c>
      <c r="H232" s="246">
        <f>SUMIFS(第2批次治理工程!$K$6:$K$9994,第2批次治理工程!$F$6:$F$9994,$C232,第2批次治理工程!$C$6:$C$9994,$A232)</f>
        <v>0</v>
      </c>
      <c r="I232" s="245">
        <f>SUMIFS(第3批次治理工程!$K$6:$K$9999,第3批次治理工程!$F$6:$F$9999,$C232,第3批次治理工程!$C$6:$C$9999,$A232)</f>
        <v>0</v>
      </c>
      <c r="J232" s="245">
        <f>SUMIFS(第4批次治理工程!$K$6:$K$9999,第4批次治理工程!$F$6:$F$9999,$C232,第4批次治理工程!$C$6:$C$9999,$A232)</f>
        <v>0</v>
      </c>
      <c r="K232" s="245">
        <f>SUMIFS(第1批次治理工程!$T$6:$T$9989,第1批次治理工程!$F$6:$F$9989,$C232,第1批次治理工程!$C$6:$C$9989,$A232)+SUMIFS(第2批次治理工程!$T$6:$T$9994,第2批次治理工程!$F$6:$F$9994,$C232,第2批次治理工程!$C$6:$C$9994,$A232)+SUMIFS(第3批次治理工程!$T$6:$T$9999,第3批次治理工程!$F$6:$F$9999,$C232,第3批次治理工程!$C$6:$C$9999,$A232)+SUMIFS(第4批次治理工程!$T$6:$T$9999,第4批次治理工程!$F$6:$F$9999,$C232,第4批次治理工程!$C$6:$C$9999,$A232)</f>
        <v>0</v>
      </c>
      <c r="L232" s="513"/>
      <c r="M232" s="513"/>
      <c r="N232" s="513"/>
      <c r="O232" s="513"/>
      <c r="P232" s="513"/>
      <c r="Q232" s="513"/>
    </row>
    <row r="233" spans="1:17" customFormat="1">
      <c r="A233" s="518" t="s">
        <v>2317</v>
      </c>
      <c r="B233" s="519" t="s">
        <v>2088</v>
      </c>
      <c r="C233" s="523" t="s">
        <v>2328</v>
      </c>
      <c r="D233" s="245">
        <v>404852</v>
      </c>
      <c r="E233" s="246">
        <v>87300</v>
      </c>
      <c r="F233" s="245">
        <f t="shared" si="27"/>
        <v>67600</v>
      </c>
      <c r="G233" s="246">
        <f>SUMIFS(第1批次治理工程!$K$6:$K$9989,第1批次治理工程!$F$6:$F$9989,$C233,第1批次治理工程!$C$6:$C$9989,$A233)</f>
        <v>0</v>
      </c>
      <c r="H233" s="246">
        <f>SUMIFS(第2批次治理工程!$K$6:$K$9994,第2批次治理工程!$F$6:$F$9994,$C233,第2批次治理工程!$C$6:$C$9994,$A233)</f>
        <v>67600</v>
      </c>
      <c r="I233" s="245">
        <f>SUMIFS(第3批次治理工程!$K$6:$K$9999,第3批次治理工程!$F$6:$F$9999,$C233,第3批次治理工程!$C$6:$C$9999,$A233)</f>
        <v>0</v>
      </c>
      <c r="J233" s="245">
        <f>SUMIFS(第4批次治理工程!$K$6:$K$9999,第4批次治理工程!$F$6:$F$9999,$C233,第4批次治理工程!$C$6:$C$9999,$A233)</f>
        <v>0</v>
      </c>
      <c r="K233" s="245">
        <f>SUMIFS(第1批次治理工程!$T$6:$T$9989,第1批次治理工程!$F$6:$F$9989,$C233,第1批次治理工程!$C$6:$C$9989,$A233)+SUMIFS(第2批次治理工程!$T$6:$T$9994,第2批次治理工程!$F$6:$F$9994,$C233,第2批次治理工程!$C$6:$C$9994,$A233)+SUMIFS(第3批次治理工程!$T$6:$T$9999,第3批次治理工程!$F$6:$F$9999,$C233,第3批次治理工程!$C$6:$C$9999,$A233)+SUMIFS(第4批次治理工程!$T$6:$T$9999,第4批次治理工程!$F$6:$F$9999,$C233,第4批次治理工程!$C$6:$C$9999,$A233)</f>
        <v>0</v>
      </c>
      <c r="L233" s="513"/>
      <c r="M233" s="513"/>
      <c r="N233" s="513"/>
      <c r="O233" s="513"/>
      <c r="P233" s="513"/>
      <c r="Q233" s="513"/>
    </row>
    <row r="234" spans="1:17" customFormat="1">
      <c r="A234" s="518" t="s">
        <v>2317</v>
      </c>
      <c r="B234" s="519" t="s">
        <v>2088</v>
      </c>
      <c r="C234" s="523" t="s">
        <v>2329</v>
      </c>
      <c r="D234" s="245">
        <v>334766</v>
      </c>
      <c r="E234" s="246">
        <v>200150</v>
      </c>
      <c r="F234" s="245">
        <f t="shared" si="27"/>
        <v>61600</v>
      </c>
      <c r="G234" s="246">
        <f>SUMIFS(第1批次治理工程!$K$6:$K$9989,第1批次治理工程!$F$6:$F$9989,$C234,第1批次治理工程!$C$6:$C$9989,$A234)</f>
        <v>17500</v>
      </c>
      <c r="H234" s="246">
        <f>SUMIFS(第2批次治理工程!$K$6:$K$9994,第2批次治理工程!$F$6:$F$9994,$C234,第2批次治理工程!$C$6:$C$9994,$A234)</f>
        <v>0</v>
      </c>
      <c r="I234" s="245">
        <f>SUMIFS(第3批次治理工程!$K$6:$K$9999,第3批次治理工程!$F$6:$F$9999,$C234,第3批次治理工程!$C$6:$C$9999,$A234)</f>
        <v>0</v>
      </c>
      <c r="J234" s="245">
        <f>SUMIFS(第4批次治理工程!$K$6:$K$9999,第4批次治理工程!$F$6:$F$9999,$C234,第4批次治理工程!$C$6:$C$9999,$A234)</f>
        <v>0</v>
      </c>
      <c r="K234" s="245">
        <f>SUMIFS(第1批次治理工程!$T$6:$T$9989,第1批次治理工程!$F$6:$F$9989,$C234,第1批次治理工程!$C$6:$C$9989,$A234)+SUMIFS(第2批次治理工程!$T$6:$T$9994,第2批次治理工程!$F$6:$F$9994,$C234,第2批次治理工程!$C$6:$C$9994,$A234)+SUMIFS(第3批次治理工程!$T$6:$T$9999,第3批次治理工程!$F$6:$F$9999,$C234,第3批次治理工程!$C$6:$C$9999,$A234)+SUMIFS(第4批次治理工程!$T$6:$T$9999,第4批次治理工程!$F$6:$F$9999,$C234,第4批次治理工程!$C$6:$C$9999,$A234)</f>
        <v>44100</v>
      </c>
      <c r="L234" s="513"/>
      <c r="M234" s="513"/>
      <c r="N234" s="513"/>
      <c r="O234" s="513"/>
      <c r="P234" s="513"/>
      <c r="Q234" s="513"/>
    </row>
    <row r="235" spans="1:17" customFormat="1">
      <c r="A235" s="518" t="s">
        <v>2317</v>
      </c>
      <c r="B235" s="519" t="s">
        <v>2088</v>
      </c>
      <c r="C235" s="523" t="s">
        <v>2330</v>
      </c>
      <c r="D235" s="245">
        <v>1092565</v>
      </c>
      <c r="E235" s="246">
        <v>789316</v>
      </c>
      <c r="F235" s="245">
        <f t="shared" si="27"/>
        <v>3155000</v>
      </c>
      <c r="G235" s="246">
        <f>SUMIFS(第1批次治理工程!$K$6:$K$9989,第1批次治理工程!$F$6:$F$9989,$C235,第1批次治理工程!$C$6:$C$9989,$A235)</f>
        <v>0</v>
      </c>
      <c r="H235" s="246">
        <f>SUMIFS(第2批次治理工程!$K$6:$K$9994,第2批次治理工程!$F$6:$F$9994,$C235,第2批次治理工程!$C$6:$C$9994,$A235)</f>
        <v>0</v>
      </c>
      <c r="I235" s="245">
        <f>SUMIFS(第3批次治理工程!$K$6:$K$9999,第3批次治理工程!$F$6:$F$9999,$C235,第3批次治理工程!$C$6:$C$9999,$A235)</f>
        <v>2555000</v>
      </c>
      <c r="J235" s="245">
        <f>SUMIFS(第4批次治理工程!$K$6:$K$9999,第4批次治理工程!$F$6:$F$9999,$C235,第4批次治理工程!$C$6:$C$9999,$A235)</f>
        <v>0</v>
      </c>
      <c r="K235" s="245">
        <f>SUMIFS(第1批次治理工程!$T$6:$T$9989,第1批次治理工程!$F$6:$F$9989,$C235,第1批次治理工程!$C$6:$C$9989,$A235)+SUMIFS(第2批次治理工程!$T$6:$T$9994,第2批次治理工程!$F$6:$F$9994,$C235,第2批次治理工程!$C$6:$C$9994,$A235)+SUMIFS(第3批次治理工程!$T$6:$T$9999,第3批次治理工程!$F$6:$F$9999,$C235,第3批次治理工程!$C$6:$C$9999,$A235)+SUMIFS(第4批次治理工程!$T$6:$T$9999,第4批次治理工程!$F$6:$F$9999,$C235,第4批次治理工程!$C$6:$C$9999,$A235)</f>
        <v>600000</v>
      </c>
      <c r="L235" s="513"/>
      <c r="M235" s="513"/>
      <c r="N235" s="513"/>
      <c r="O235" s="513"/>
      <c r="P235" s="513"/>
      <c r="Q235" s="513"/>
    </row>
    <row r="236" spans="1:17" customFormat="1">
      <c r="A236" s="518" t="s">
        <v>2317</v>
      </c>
      <c r="B236" s="519" t="s">
        <v>2088</v>
      </c>
      <c r="C236" s="523" t="s">
        <v>2331</v>
      </c>
      <c r="D236" s="245">
        <v>43017</v>
      </c>
      <c r="E236" s="246">
        <v>66856</v>
      </c>
      <c r="F236" s="245">
        <f t="shared" si="27"/>
        <v>145800</v>
      </c>
      <c r="G236" s="246">
        <f>SUMIFS(第1批次治理工程!$K$6:$K$9989,第1批次治理工程!$F$6:$F$9989,$C236,第1批次治理工程!$C$6:$C$9989,$A236)</f>
        <v>0</v>
      </c>
      <c r="H236" s="246">
        <f>SUMIFS(第2批次治理工程!$K$6:$K$9994,第2批次治理工程!$F$6:$F$9994,$C236,第2批次治理工程!$C$6:$C$9994,$A236)</f>
        <v>145800</v>
      </c>
      <c r="I236" s="245">
        <f>SUMIFS(第3批次治理工程!$K$6:$K$9999,第3批次治理工程!$F$6:$F$9999,$C236,第3批次治理工程!$C$6:$C$9999,$A236)</f>
        <v>0</v>
      </c>
      <c r="J236" s="245">
        <f>SUMIFS(第4批次治理工程!$K$6:$K$9999,第4批次治理工程!$F$6:$F$9999,$C236,第4批次治理工程!$C$6:$C$9999,$A236)</f>
        <v>0</v>
      </c>
      <c r="K236" s="245">
        <f>SUMIFS(第1批次治理工程!$T$6:$T$9989,第1批次治理工程!$F$6:$F$9989,$C236,第1批次治理工程!$C$6:$C$9989,$A236)+SUMIFS(第2批次治理工程!$T$6:$T$9994,第2批次治理工程!$F$6:$F$9994,$C236,第2批次治理工程!$C$6:$C$9994,$A236)+SUMIFS(第3批次治理工程!$T$6:$T$9999,第3批次治理工程!$F$6:$F$9999,$C236,第3批次治理工程!$C$6:$C$9999,$A236)+SUMIFS(第4批次治理工程!$T$6:$T$9999,第4批次治理工程!$F$6:$F$9999,$C236,第4批次治理工程!$C$6:$C$9999,$A236)</f>
        <v>0</v>
      </c>
      <c r="L236" s="513"/>
      <c r="M236" s="513"/>
      <c r="N236" s="513"/>
      <c r="O236" s="513"/>
      <c r="P236" s="513"/>
      <c r="Q236" s="513"/>
    </row>
    <row r="237" spans="1:17" customFormat="1">
      <c r="A237" s="518" t="s">
        <v>2317</v>
      </c>
      <c r="B237" s="519" t="s">
        <v>2088</v>
      </c>
      <c r="C237" s="523" t="s">
        <v>2332</v>
      </c>
      <c r="D237" s="245">
        <v>3000</v>
      </c>
      <c r="E237" s="246">
        <v>0</v>
      </c>
      <c r="F237" s="245">
        <f t="shared" si="27"/>
        <v>0</v>
      </c>
      <c r="G237" s="246">
        <f>SUMIFS(第1批次治理工程!$K$6:$K$9989,第1批次治理工程!$F$6:$F$9989,$C237,第1批次治理工程!$C$6:$C$9989,$A237)</f>
        <v>0</v>
      </c>
      <c r="H237" s="246">
        <f>SUMIFS(第2批次治理工程!$K$6:$K$9994,第2批次治理工程!$F$6:$F$9994,$C237,第2批次治理工程!$C$6:$C$9994,$A237)</f>
        <v>0</v>
      </c>
      <c r="I237" s="245">
        <f>SUMIFS(第3批次治理工程!$K$6:$K$9999,第3批次治理工程!$F$6:$F$9999,$C237,第3批次治理工程!$C$6:$C$9999,$A237)</f>
        <v>0</v>
      </c>
      <c r="J237" s="245">
        <f>SUMIFS(第4批次治理工程!$K$6:$K$9999,第4批次治理工程!$F$6:$F$9999,$C237,第4批次治理工程!$C$6:$C$9999,$A237)</f>
        <v>0</v>
      </c>
      <c r="K237" s="245">
        <f>SUMIFS(第1批次治理工程!$T$6:$T$9989,第1批次治理工程!$F$6:$F$9989,$C237,第1批次治理工程!$C$6:$C$9989,$A237)+SUMIFS(第2批次治理工程!$T$6:$T$9994,第2批次治理工程!$F$6:$F$9994,$C237,第2批次治理工程!$C$6:$C$9994,$A237)+SUMIFS(第3批次治理工程!$T$6:$T$9999,第3批次治理工程!$F$6:$F$9999,$C237,第3批次治理工程!$C$6:$C$9999,$A237)+SUMIFS(第4批次治理工程!$T$6:$T$9999,第4批次治理工程!$F$6:$F$9999,$C237,第4批次治理工程!$C$6:$C$9999,$A237)</f>
        <v>0</v>
      </c>
      <c r="L237" s="513"/>
      <c r="M237" s="513"/>
      <c r="N237" s="513"/>
      <c r="O237" s="513"/>
      <c r="P237" s="513"/>
      <c r="Q237" s="513"/>
    </row>
    <row r="238" spans="1:17" customFormat="1" ht="66">
      <c r="A238" s="518" t="s">
        <v>2317</v>
      </c>
      <c r="B238" s="519" t="s">
        <v>2088</v>
      </c>
      <c r="C238" s="523" t="s">
        <v>2333</v>
      </c>
      <c r="D238" s="245">
        <v>981263</v>
      </c>
      <c r="E238" s="246">
        <v>711374</v>
      </c>
      <c r="F238" s="245">
        <f t="shared" si="27"/>
        <v>903300</v>
      </c>
      <c r="G238" s="246">
        <f>SUMIFS(第1批次治理工程!$K$6:$K$9989,第1批次治理工程!$F$6:$F$9989,$C238,第1批次治理工程!$C$6:$C$9989,$A238)</f>
        <v>100000</v>
      </c>
      <c r="H238" s="246">
        <f>SUMIFS(第2批次治理工程!$K$6:$K$9994,第2批次治理工程!$F$6:$F$9994,$C238,第2批次治理工程!$C$6:$C$9994,$A238)</f>
        <v>13000</v>
      </c>
      <c r="I238" s="245">
        <f>SUMIFS(第3批次治理工程!$K$6:$K$9999,第3批次治理工程!$F$6:$F$9999,$C238,第3批次治理工程!$C$6:$C$9999,$A238)</f>
        <v>0</v>
      </c>
      <c r="J238" s="245">
        <f>SUMIFS(第4批次治理工程!$K$6:$K$9999,第4批次治理工程!$F$6:$F$9999,$C238,第4批次治理工程!$C$6:$C$9999,$A238)</f>
        <v>380800</v>
      </c>
      <c r="K238" s="245">
        <f>SUMIFS(第1批次治理工程!$T$6:$T$9989,第1批次治理工程!$F$6:$F$9989,$C238,第1批次治理工程!$C$6:$C$9989,$A238)+SUMIFS(第2批次治理工程!$T$6:$T$9994,第2批次治理工程!$F$6:$F$9994,$C238,第2批次治理工程!$C$6:$C$9994,$A238)+SUMIFS(第3批次治理工程!$T$6:$T$9999,第3批次治理工程!$F$6:$F$9999,$C238,第3批次治理工程!$C$6:$C$9999,$A238)+SUMIFS(第4批次治理工程!$T$6:$T$9999,第4批次治理工程!$F$6:$F$9999,$C238,第4批次治理工程!$C$6:$C$9999,$A238)</f>
        <v>409500</v>
      </c>
      <c r="L238" s="513"/>
      <c r="M238" s="513"/>
      <c r="N238" s="513"/>
      <c r="O238" s="513"/>
      <c r="P238" s="513"/>
      <c r="Q238" s="513"/>
    </row>
    <row r="239" spans="1:17" customFormat="1">
      <c r="A239" s="518" t="s">
        <v>2317</v>
      </c>
      <c r="B239" s="519" t="s">
        <v>2088</v>
      </c>
      <c r="C239" s="523" t="s">
        <v>2334</v>
      </c>
      <c r="D239" s="245">
        <v>9800</v>
      </c>
      <c r="E239" s="246">
        <v>0</v>
      </c>
      <c r="F239" s="245">
        <f t="shared" si="27"/>
        <v>0</v>
      </c>
      <c r="G239" s="246">
        <f>SUMIFS(第1批次治理工程!$K$6:$K$9989,第1批次治理工程!$F$6:$F$9989,$C239,第1批次治理工程!$C$6:$C$9989,$A239)</f>
        <v>0</v>
      </c>
      <c r="H239" s="246">
        <f>SUMIFS(第2批次治理工程!$K$6:$K$9994,第2批次治理工程!$F$6:$F$9994,$C239,第2批次治理工程!$C$6:$C$9994,$A239)</f>
        <v>0</v>
      </c>
      <c r="I239" s="245">
        <f>SUMIFS(第3批次治理工程!$K$6:$K$9999,第3批次治理工程!$F$6:$F$9999,$C239,第3批次治理工程!$C$6:$C$9999,$A239)</f>
        <v>0</v>
      </c>
      <c r="J239" s="245">
        <f>SUMIFS(第4批次治理工程!$K$6:$K$9999,第4批次治理工程!$F$6:$F$9999,$C239,第4批次治理工程!$C$6:$C$9999,$A239)</f>
        <v>0</v>
      </c>
      <c r="K239" s="245">
        <f>SUMIFS(第1批次治理工程!$T$6:$T$9989,第1批次治理工程!$F$6:$F$9989,$C239,第1批次治理工程!$C$6:$C$9989,$A239)+SUMIFS(第2批次治理工程!$T$6:$T$9994,第2批次治理工程!$F$6:$F$9994,$C239,第2批次治理工程!$C$6:$C$9994,$A239)+SUMIFS(第3批次治理工程!$T$6:$T$9999,第3批次治理工程!$F$6:$F$9999,$C239,第3批次治理工程!$C$6:$C$9999,$A239)+SUMIFS(第4批次治理工程!$T$6:$T$9999,第4批次治理工程!$F$6:$F$9999,$C239,第4批次治理工程!$C$6:$C$9999,$A239)</f>
        <v>0</v>
      </c>
      <c r="L239" s="513"/>
      <c r="M239" s="513"/>
      <c r="N239" s="513"/>
      <c r="O239" s="513"/>
      <c r="P239" s="513"/>
      <c r="Q239" s="513"/>
    </row>
    <row r="240" spans="1:17" customFormat="1" ht="66">
      <c r="A240" s="518" t="s">
        <v>2317</v>
      </c>
      <c r="B240" s="519" t="s">
        <v>2088</v>
      </c>
      <c r="C240" s="523" t="s">
        <v>2335</v>
      </c>
      <c r="D240" s="245">
        <v>171390</v>
      </c>
      <c r="E240" s="246">
        <v>88015</v>
      </c>
      <c r="F240" s="245">
        <f t="shared" si="27"/>
        <v>185000</v>
      </c>
      <c r="G240" s="246">
        <f>SUMIFS(第1批次治理工程!$K$6:$K$9989,第1批次治理工程!$F$6:$F$9989,$C240,第1批次治理工程!$C$6:$C$9989,$A240)</f>
        <v>140000</v>
      </c>
      <c r="H240" s="246">
        <f>SUMIFS(第2批次治理工程!$K$6:$K$9994,第2批次治理工程!$F$6:$F$9994,$C240,第2批次治理工程!$C$6:$C$9994,$A240)</f>
        <v>45000</v>
      </c>
      <c r="I240" s="245">
        <f>SUMIFS(第3批次治理工程!$K$6:$K$9999,第3批次治理工程!$F$6:$F$9999,$C240,第3批次治理工程!$C$6:$C$9999,$A240)</f>
        <v>0</v>
      </c>
      <c r="J240" s="245">
        <f>SUMIFS(第4批次治理工程!$K$6:$K$9999,第4批次治理工程!$F$6:$F$9999,$C240,第4批次治理工程!$C$6:$C$9999,$A240)</f>
        <v>0</v>
      </c>
      <c r="K240" s="245">
        <f>SUMIFS(第1批次治理工程!$T$6:$T$9989,第1批次治理工程!$F$6:$F$9989,$C240,第1批次治理工程!$C$6:$C$9989,$A240)+SUMIFS(第2批次治理工程!$T$6:$T$9994,第2批次治理工程!$F$6:$F$9994,$C240,第2批次治理工程!$C$6:$C$9994,$A240)+SUMIFS(第3批次治理工程!$T$6:$T$9999,第3批次治理工程!$F$6:$F$9999,$C240,第3批次治理工程!$C$6:$C$9999,$A240)+SUMIFS(第4批次治理工程!$T$6:$T$9999,第4批次治理工程!$F$6:$F$9999,$C240,第4批次治理工程!$C$6:$C$9999,$A240)</f>
        <v>0</v>
      </c>
      <c r="L240" s="513"/>
      <c r="M240" s="513"/>
      <c r="N240" s="513"/>
      <c r="O240" s="513"/>
      <c r="P240" s="513"/>
      <c r="Q240" s="513"/>
    </row>
    <row r="241" spans="1:17" customFormat="1" ht="49.5">
      <c r="A241" s="518" t="s">
        <v>2317</v>
      </c>
      <c r="B241" s="519" t="s">
        <v>2088</v>
      </c>
      <c r="C241" s="523" t="s">
        <v>2336</v>
      </c>
      <c r="D241" s="245">
        <v>0</v>
      </c>
      <c r="E241" s="246">
        <v>0</v>
      </c>
      <c r="F241" s="245">
        <f t="shared" si="27"/>
        <v>0</v>
      </c>
      <c r="G241" s="246">
        <f>SUMIFS(第1批次治理工程!$K$6:$K$9989,第1批次治理工程!$F$6:$F$9989,$C241,第1批次治理工程!$C$6:$C$9989,$A241)</f>
        <v>0</v>
      </c>
      <c r="H241" s="246">
        <f>SUMIFS(第2批次治理工程!$K$6:$K$9994,第2批次治理工程!$F$6:$F$9994,$C241,第2批次治理工程!$C$6:$C$9994,$A241)</f>
        <v>0</v>
      </c>
      <c r="I241" s="245">
        <f>SUMIFS(第3批次治理工程!$K$6:$K$9999,第3批次治理工程!$F$6:$F$9999,$C241,第3批次治理工程!$C$6:$C$9999,$A241)</f>
        <v>0</v>
      </c>
      <c r="J241" s="245">
        <f>SUMIFS(第4批次治理工程!$K$6:$K$9999,第4批次治理工程!$F$6:$F$9999,$C241,第4批次治理工程!$C$6:$C$9999,$A241)</f>
        <v>0</v>
      </c>
      <c r="K241" s="245">
        <f>SUMIFS(第1批次治理工程!$T$6:$T$9989,第1批次治理工程!$F$6:$F$9989,$C241,第1批次治理工程!$C$6:$C$9989,$A241)+SUMIFS(第2批次治理工程!$T$6:$T$9994,第2批次治理工程!$F$6:$F$9994,$C241,第2批次治理工程!$C$6:$C$9994,$A241)+SUMIFS(第3批次治理工程!$T$6:$T$9999,第3批次治理工程!$F$6:$F$9999,$C241,第3批次治理工程!$C$6:$C$9999,$A241)+SUMIFS(第4批次治理工程!$T$6:$T$9999,第4批次治理工程!$F$6:$F$9999,$C241,第4批次治理工程!$C$6:$C$9999,$A241)</f>
        <v>0</v>
      </c>
      <c r="L241" s="513"/>
      <c r="M241" s="513"/>
      <c r="N241" s="513"/>
      <c r="O241" s="513"/>
      <c r="P241" s="513"/>
      <c r="Q241" s="513"/>
    </row>
    <row r="242" spans="1:17" customFormat="1" ht="33">
      <c r="A242" s="518" t="s">
        <v>2317</v>
      </c>
      <c r="B242" s="519" t="s">
        <v>2088</v>
      </c>
      <c r="C242" s="523" t="s">
        <v>2337</v>
      </c>
      <c r="D242" s="245">
        <v>0</v>
      </c>
      <c r="E242" s="246">
        <v>0</v>
      </c>
      <c r="F242" s="245">
        <f t="shared" si="27"/>
        <v>0</v>
      </c>
      <c r="G242" s="246">
        <f>SUMIFS(第1批次治理工程!$K$6:$K$9989,第1批次治理工程!$F$6:$F$9989,$C242,第1批次治理工程!$C$6:$C$9989,$A242)</f>
        <v>0</v>
      </c>
      <c r="H242" s="246">
        <f>SUMIFS(第2批次治理工程!$K$6:$K$9994,第2批次治理工程!$F$6:$F$9994,$C242,第2批次治理工程!$C$6:$C$9994,$A242)</f>
        <v>0</v>
      </c>
      <c r="I242" s="245">
        <f>SUMIFS(第3批次治理工程!$K$6:$K$9999,第3批次治理工程!$F$6:$F$9999,$C242,第3批次治理工程!$C$6:$C$9999,$A242)</f>
        <v>0</v>
      </c>
      <c r="J242" s="245">
        <f>SUMIFS(第4批次治理工程!$K$6:$K$9999,第4批次治理工程!$F$6:$F$9999,$C242,第4批次治理工程!$C$6:$C$9999,$A242)</f>
        <v>0</v>
      </c>
      <c r="K242" s="245">
        <f>SUMIFS(第1批次治理工程!$T$6:$T$9989,第1批次治理工程!$F$6:$F$9989,$C242,第1批次治理工程!$C$6:$C$9989,$A242)+SUMIFS(第2批次治理工程!$T$6:$T$9994,第2批次治理工程!$F$6:$F$9994,$C242,第2批次治理工程!$C$6:$C$9994,$A242)+SUMIFS(第3批次治理工程!$T$6:$T$9999,第3批次治理工程!$F$6:$F$9999,$C242,第3批次治理工程!$C$6:$C$9999,$A242)+SUMIFS(第4批次治理工程!$T$6:$T$9999,第4批次治理工程!$F$6:$F$9999,$C242,第4批次治理工程!$C$6:$C$9999,$A242)</f>
        <v>0</v>
      </c>
      <c r="L242" s="513"/>
      <c r="M242" s="513"/>
      <c r="N242" s="513"/>
      <c r="O242" s="513"/>
      <c r="P242" s="513"/>
      <c r="Q242" s="513"/>
    </row>
    <row r="243" spans="1:17" customFormat="1">
      <c r="A243" s="518" t="s">
        <v>2317</v>
      </c>
      <c r="B243" s="519" t="s">
        <v>2088</v>
      </c>
      <c r="C243" s="523" t="s">
        <v>2338</v>
      </c>
      <c r="D243" s="245">
        <v>30000</v>
      </c>
      <c r="E243" s="246">
        <v>0</v>
      </c>
      <c r="F243" s="245">
        <f t="shared" si="27"/>
        <v>0</v>
      </c>
      <c r="G243" s="246">
        <f>SUMIFS(第1批次治理工程!$K$6:$K$9989,第1批次治理工程!$F$6:$F$9989,$C243,第1批次治理工程!$C$6:$C$9989,$A243)</f>
        <v>0</v>
      </c>
      <c r="H243" s="246">
        <f>SUMIFS(第2批次治理工程!$K$6:$K$9994,第2批次治理工程!$F$6:$F$9994,$C243,第2批次治理工程!$C$6:$C$9994,$A243)</f>
        <v>0</v>
      </c>
      <c r="I243" s="245">
        <f>SUMIFS(第3批次治理工程!$K$6:$K$9999,第3批次治理工程!$F$6:$F$9999,$C243,第3批次治理工程!$C$6:$C$9999,$A243)</f>
        <v>0</v>
      </c>
      <c r="J243" s="245">
        <f>SUMIFS(第4批次治理工程!$K$6:$K$9999,第4批次治理工程!$F$6:$F$9999,$C243,第4批次治理工程!$C$6:$C$9999,$A243)</f>
        <v>0</v>
      </c>
      <c r="K243" s="245">
        <f>SUMIFS(第1批次治理工程!$T$6:$T$9989,第1批次治理工程!$F$6:$F$9989,$C243,第1批次治理工程!$C$6:$C$9989,$A243)+SUMIFS(第2批次治理工程!$T$6:$T$9994,第2批次治理工程!$F$6:$F$9994,$C243,第2批次治理工程!$C$6:$C$9994,$A243)+SUMIFS(第3批次治理工程!$T$6:$T$9999,第3批次治理工程!$F$6:$F$9999,$C243,第3批次治理工程!$C$6:$C$9999,$A243)+SUMIFS(第4批次治理工程!$T$6:$T$9999,第4批次治理工程!$F$6:$F$9999,$C243,第4批次治理工程!$C$6:$C$9999,$A243)</f>
        <v>0</v>
      </c>
      <c r="L243" s="513"/>
      <c r="M243" s="513"/>
      <c r="N243" s="513"/>
      <c r="O243" s="513"/>
      <c r="P243" s="513"/>
      <c r="Q243" s="513"/>
    </row>
    <row r="244" spans="1:17" customFormat="1">
      <c r="A244" s="518" t="s">
        <v>2317</v>
      </c>
      <c r="B244" s="519" t="s">
        <v>2088</v>
      </c>
      <c r="C244" s="523" t="s">
        <v>2339</v>
      </c>
      <c r="D244" s="245">
        <v>4000</v>
      </c>
      <c r="E244" s="246">
        <v>204010</v>
      </c>
      <c r="F244" s="245">
        <f t="shared" si="27"/>
        <v>105000</v>
      </c>
      <c r="G244" s="246">
        <f>SUMIFS(第1批次治理工程!$K$6:$K$9989,第1批次治理工程!$F$6:$F$9989,$C244,第1批次治理工程!$C$6:$C$9989,$A244)</f>
        <v>70000</v>
      </c>
      <c r="H244" s="246">
        <f>SUMIFS(第2批次治理工程!$K$6:$K$9994,第2批次治理工程!$F$6:$F$9994,$C244,第2批次治理工程!$C$6:$C$9994,$A244)</f>
        <v>35000</v>
      </c>
      <c r="I244" s="245">
        <f>SUMIFS(第3批次治理工程!$K$6:$K$9999,第3批次治理工程!$F$6:$F$9999,$C244,第3批次治理工程!$C$6:$C$9999,$A244)</f>
        <v>0</v>
      </c>
      <c r="J244" s="245">
        <f>SUMIFS(第4批次治理工程!$K$6:$K$9999,第4批次治理工程!$F$6:$F$9999,$C244,第4批次治理工程!$C$6:$C$9999,$A244)</f>
        <v>0</v>
      </c>
      <c r="K244" s="245">
        <f>SUMIFS(第1批次治理工程!$T$6:$T$9989,第1批次治理工程!$F$6:$F$9989,$C244,第1批次治理工程!$C$6:$C$9989,$A244)+SUMIFS(第2批次治理工程!$T$6:$T$9994,第2批次治理工程!$F$6:$F$9994,$C244,第2批次治理工程!$C$6:$C$9994,$A244)+SUMIFS(第3批次治理工程!$T$6:$T$9999,第3批次治理工程!$F$6:$F$9999,$C244,第3批次治理工程!$C$6:$C$9999,$A244)+SUMIFS(第4批次治理工程!$T$6:$T$9999,第4批次治理工程!$F$6:$F$9999,$C244,第4批次治理工程!$C$6:$C$9999,$A244)</f>
        <v>0</v>
      </c>
      <c r="L244" s="513"/>
      <c r="M244" s="513"/>
      <c r="N244" s="513"/>
      <c r="O244" s="513"/>
      <c r="P244" s="513"/>
      <c r="Q244" s="513"/>
    </row>
    <row r="245" spans="1:17" customFormat="1">
      <c r="A245" s="518" t="s">
        <v>2317</v>
      </c>
      <c r="B245" s="519" t="s">
        <v>2088</v>
      </c>
      <c r="C245" s="523" t="s">
        <v>2340</v>
      </c>
      <c r="D245" s="245">
        <v>490649.72600000002</v>
      </c>
      <c r="E245" s="246">
        <v>0</v>
      </c>
      <c r="F245" s="245">
        <f t="shared" si="27"/>
        <v>85000</v>
      </c>
      <c r="G245" s="246">
        <f>SUMIFS(第1批次治理工程!$K$6:$K$9989,第1批次治理工程!$F$6:$F$9989,$C245,第1批次治理工程!$C$6:$C$9989,$A245)</f>
        <v>0</v>
      </c>
      <c r="H245" s="246">
        <f>SUMIFS(第2批次治理工程!$K$6:$K$9994,第2批次治理工程!$F$6:$F$9994,$C245,第2批次治理工程!$C$6:$C$9994,$A245)</f>
        <v>85000</v>
      </c>
      <c r="I245" s="245">
        <f>SUMIFS(第3批次治理工程!$K$6:$K$9999,第3批次治理工程!$F$6:$F$9999,$C245,第3批次治理工程!$C$6:$C$9999,$A245)</f>
        <v>0</v>
      </c>
      <c r="J245" s="245">
        <f>SUMIFS(第4批次治理工程!$K$6:$K$9999,第4批次治理工程!$F$6:$F$9999,$C245,第4批次治理工程!$C$6:$C$9999,$A245)</f>
        <v>0</v>
      </c>
      <c r="K245" s="245">
        <f>SUMIFS(第1批次治理工程!$T$6:$T$9989,第1批次治理工程!$F$6:$F$9989,$C245,第1批次治理工程!$C$6:$C$9989,$A245)+SUMIFS(第2批次治理工程!$T$6:$T$9994,第2批次治理工程!$F$6:$F$9994,$C245,第2批次治理工程!$C$6:$C$9994,$A245)+SUMIFS(第3批次治理工程!$T$6:$T$9999,第3批次治理工程!$F$6:$F$9999,$C245,第3批次治理工程!$C$6:$C$9999,$A245)+SUMIFS(第4批次治理工程!$T$6:$T$9999,第4批次治理工程!$F$6:$F$9999,$C245,第4批次治理工程!$C$6:$C$9999,$A245)</f>
        <v>0</v>
      </c>
      <c r="L245" s="513"/>
      <c r="M245" s="513"/>
      <c r="N245" s="513"/>
      <c r="O245" s="513"/>
      <c r="P245" s="513"/>
      <c r="Q245" s="513"/>
    </row>
    <row r="246" spans="1:17" customFormat="1">
      <c r="A246" s="518" t="s">
        <v>2317</v>
      </c>
      <c r="B246" s="519" t="s">
        <v>2088</v>
      </c>
      <c r="C246" s="523" t="s">
        <v>2341</v>
      </c>
      <c r="D246" s="245">
        <v>533081.17200000002</v>
      </c>
      <c r="E246" s="246">
        <v>248810</v>
      </c>
      <c r="F246" s="245">
        <f t="shared" si="27"/>
        <v>13500</v>
      </c>
      <c r="G246" s="246">
        <f>SUMIFS(第1批次治理工程!$K$6:$K$9989,第1批次治理工程!$F$6:$F$9989,$C246,第1批次治理工程!$C$6:$C$9989,$A246)</f>
        <v>0</v>
      </c>
      <c r="H246" s="246">
        <f>SUMIFS(第2批次治理工程!$K$6:$K$9994,第2批次治理工程!$F$6:$F$9994,$C246,第2批次治理工程!$C$6:$C$9994,$A246)</f>
        <v>13500</v>
      </c>
      <c r="I246" s="245">
        <f>SUMIFS(第3批次治理工程!$K$6:$K$9999,第3批次治理工程!$F$6:$F$9999,$C246,第3批次治理工程!$C$6:$C$9999,$A246)</f>
        <v>0</v>
      </c>
      <c r="J246" s="245">
        <f>SUMIFS(第4批次治理工程!$K$6:$K$9999,第4批次治理工程!$F$6:$F$9999,$C246,第4批次治理工程!$C$6:$C$9999,$A246)</f>
        <v>0</v>
      </c>
      <c r="K246" s="245">
        <f>SUMIFS(第1批次治理工程!$T$6:$T$9989,第1批次治理工程!$F$6:$F$9989,$C246,第1批次治理工程!$C$6:$C$9989,$A246)+SUMIFS(第2批次治理工程!$T$6:$T$9994,第2批次治理工程!$F$6:$F$9994,$C246,第2批次治理工程!$C$6:$C$9994,$A246)+SUMIFS(第3批次治理工程!$T$6:$T$9999,第3批次治理工程!$F$6:$F$9999,$C246,第3批次治理工程!$C$6:$C$9999,$A246)+SUMIFS(第4批次治理工程!$T$6:$T$9999,第4批次治理工程!$F$6:$F$9999,$C246,第4批次治理工程!$C$6:$C$9999,$A246)</f>
        <v>0</v>
      </c>
      <c r="L246" s="513"/>
      <c r="M246" s="513"/>
      <c r="N246" s="513"/>
      <c r="O246" s="513"/>
      <c r="P246" s="513"/>
      <c r="Q246" s="513"/>
    </row>
    <row r="247" spans="1:17" customFormat="1" ht="33">
      <c r="A247" s="518" t="s">
        <v>2317</v>
      </c>
      <c r="B247" s="519" t="s">
        <v>2088</v>
      </c>
      <c r="C247" s="523" t="s">
        <v>2342</v>
      </c>
      <c r="D247" s="245">
        <v>750159</v>
      </c>
      <c r="E247" s="246">
        <v>780302.6</v>
      </c>
      <c r="F247" s="245">
        <f t="shared" si="27"/>
        <v>1211310</v>
      </c>
      <c r="G247" s="246">
        <f>SUMIFS(第1批次治理工程!$K$6:$K$9989,第1批次治理工程!$F$6:$F$9989,$C247,第1批次治理工程!$C$6:$C$9989,$A247)</f>
        <v>235000</v>
      </c>
      <c r="H247" s="246">
        <f>SUMIFS(第2批次治理工程!$K$6:$K$9994,第2批次治理工程!$F$6:$F$9994,$C247,第2批次治理工程!$C$6:$C$9994,$A247)</f>
        <v>0</v>
      </c>
      <c r="I247" s="245">
        <f>SUMIFS(第3批次治理工程!$K$6:$K$9999,第3批次治理工程!$F$6:$F$9999,$C247,第3批次治理工程!$C$6:$C$9999,$A247)</f>
        <v>0</v>
      </c>
      <c r="J247" s="245">
        <f>SUMIFS(第4批次治理工程!$K$6:$K$9999,第4批次治理工程!$F$6:$F$9999,$C247,第4批次治理工程!$C$6:$C$9999,$A247)</f>
        <v>470700</v>
      </c>
      <c r="K247" s="245">
        <f>SUMIFS(第1批次治理工程!$T$6:$T$9989,第1批次治理工程!$F$6:$F$9989,$C247,第1批次治理工程!$C$6:$C$9989,$A247)+SUMIFS(第2批次治理工程!$T$6:$T$9994,第2批次治理工程!$F$6:$F$9994,$C247,第2批次治理工程!$C$6:$C$9994,$A247)+SUMIFS(第3批次治理工程!$T$6:$T$9999,第3批次治理工程!$F$6:$F$9999,$C247,第3批次治理工程!$C$6:$C$9999,$A247)+SUMIFS(第4批次治理工程!$T$6:$T$9999,第4批次治理工程!$F$6:$F$9999,$C247,第4批次治理工程!$C$6:$C$9999,$A247)</f>
        <v>505610</v>
      </c>
      <c r="L247" s="513"/>
      <c r="M247" s="513"/>
      <c r="N247" s="513"/>
      <c r="O247" s="513"/>
      <c r="P247" s="513"/>
      <c r="Q247" s="513"/>
    </row>
    <row r="248" spans="1:17" customFormat="1">
      <c r="A248" s="518" t="s">
        <v>2317</v>
      </c>
      <c r="B248" s="519" t="s">
        <v>2088</v>
      </c>
      <c r="C248" s="523" t="s">
        <v>2343</v>
      </c>
      <c r="D248" s="245">
        <v>2363891</v>
      </c>
      <c r="E248" s="246">
        <v>0</v>
      </c>
      <c r="F248" s="245">
        <f t="shared" si="27"/>
        <v>0</v>
      </c>
      <c r="G248" s="246">
        <f>SUMIFS(第1批次治理工程!$K$6:$K$9989,第1批次治理工程!$F$6:$F$9989,$C248,第1批次治理工程!$C$6:$C$9989,$A248)</f>
        <v>0</v>
      </c>
      <c r="H248" s="246">
        <f>SUMIFS(第2批次治理工程!$K$6:$K$9994,第2批次治理工程!$F$6:$F$9994,$C248,第2批次治理工程!$C$6:$C$9994,$A248)</f>
        <v>0</v>
      </c>
      <c r="I248" s="245">
        <f>SUMIFS(第3批次治理工程!$K$6:$K$9999,第3批次治理工程!$F$6:$F$9999,$C248,第3批次治理工程!$C$6:$C$9999,$A248)</f>
        <v>0</v>
      </c>
      <c r="J248" s="245">
        <f>SUMIFS(第4批次治理工程!$K$6:$K$9999,第4批次治理工程!$F$6:$F$9999,$C248,第4批次治理工程!$C$6:$C$9999,$A248)</f>
        <v>0</v>
      </c>
      <c r="K248" s="245">
        <f>SUMIFS(第1批次治理工程!$T$6:$T$9989,第1批次治理工程!$F$6:$F$9989,$C248,第1批次治理工程!$C$6:$C$9989,$A248)+SUMIFS(第2批次治理工程!$T$6:$T$9994,第2批次治理工程!$F$6:$F$9994,$C248,第2批次治理工程!$C$6:$C$9994,$A248)+SUMIFS(第3批次治理工程!$T$6:$T$9999,第3批次治理工程!$F$6:$F$9999,$C248,第3批次治理工程!$C$6:$C$9999,$A248)+SUMIFS(第4批次治理工程!$T$6:$T$9999,第4批次治理工程!$F$6:$F$9999,$C248,第4批次治理工程!$C$6:$C$9999,$A248)</f>
        <v>0</v>
      </c>
      <c r="L248" s="513"/>
      <c r="M248" s="513"/>
      <c r="N248" s="513"/>
      <c r="O248" s="513"/>
      <c r="P248" s="513"/>
      <c r="Q248" s="513"/>
    </row>
    <row r="249" spans="1:17" customFormat="1">
      <c r="A249" s="518" t="s">
        <v>2317</v>
      </c>
      <c r="B249" s="519" t="s">
        <v>2088</v>
      </c>
      <c r="C249" s="525" t="s">
        <v>2344</v>
      </c>
      <c r="D249" s="245">
        <v>0</v>
      </c>
      <c r="E249" s="246">
        <v>0</v>
      </c>
      <c r="F249" s="245">
        <f t="shared" si="27"/>
        <v>20000</v>
      </c>
      <c r="G249" s="246">
        <f>SUMIFS(第1批次治理工程!$K$6:$K$9989,第1批次治理工程!$F$6:$F$9989,$C249,第1批次治理工程!$C$6:$C$9989,$A249)</f>
        <v>20000</v>
      </c>
      <c r="H249" s="246">
        <f>SUMIFS(第2批次治理工程!$K$6:$K$9994,第2批次治理工程!$F$6:$F$9994,$C249,第2批次治理工程!$C$6:$C$9994,$A249)</f>
        <v>0</v>
      </c>
      <c r="I249" s="245">
        <f>SUMIFS(第3批次治理工程!$K$6:$K$9999,第3批次治理工程!$F$6:$F$9999,$C249,第3批次治理工程!$C$6:$C$9999,$A249)</f>
        <v>0</v>
      </c>
      <c r="J249" s="245">
        <f>SUMIFS(第4批次治理工程!$K$6:$K$9999,第4批次治理工程!$F$6:$F$9999,$C249,第4批次治理工程!$C$6:$C$9999,$A249)</f>
        <v>0</v>
      </c>
      <c r="K249" s="245">
        <f>SUMIFS(第1批次治理工程!$T$6:$T$9989,第1批次治理工程!$F$6:$F$9989,$C249,第1批次治理工程!$C$6:$C$9989,$A249)+SUMIFS(第2批次治理工程!$T$6:$T$9994,第2批次治理工程!$F$6:$F$9994,$C249,第2批次治理工程!$C$6:$C$9994,$A249)+SUMIFS(第3批次治理工程!$T$6:$T$9999,第3批次治理工程!$F$6:$F$9999,$C249,第3批次治理工程!$C$6:$C$9999,$A249)+SUMIFS(第4批次治理工程!$T$6:$T$9999,第4批次治理工程!$F$6:$F$9999,$C249,第4批次治理工程!$C$6:$C$9999,$A249)</f>
        <v>0</v>
      </c>
      <c r="L249" s="513"/>
      <c r="M249" s="513"/>
      <c r="N249" s="513"/>
      <c r="O249" s="513"/>
      <c r="P249" s="513"/>
      <c r="Q249" s="513"/>
    </row>
    <row r="250" spans="1:17" customFormat="1">
      <c r="A250" s="518" t="s">
        <v>2317</v>
      </c>
      <c r="B250" s="519" t="s">
        <v>2088</v>
      </c>
      <c r="C250" s="525" t="s">
        <v>2345</v>
      </c>
      <c r="D250" s="245">
        <v>0</v>
      </c>
      <c r="E250" s="246">
        <v>0</v>
      </c>
      <c r="F250" s="245">
        <f t="shared" si="27"/>
        <v>47000</v>
      </c>
      <c r="G250" s="246">
        <f>SUMIFS(第1批次治理工程!$K$6:$K$9989,第1批次治理工程!$F$6:$F$9989,$C250,第1批次治理工程!$C$6:$C$9989,$A250)</f>
        <v>47000</v>
      </c>
      <c r="H250" s="246">
        <f>SUMIFS(第2批次治理工程!$K$6:$K$9994,第2批次治理工程!$F$6:$F$9994,$C250,第2批次治理工程!$C$6:$C$9994,$A250)</f>
        <v>0</v>
      </c>
      <c r="I250" s="245">
        <f>SUMIFS(第3批次治理工程!$K$6:$K$9999,第3批次治理工程!$F$6:$F$9999,$C250,第3批次治理工程!$C$6:$C$9999,$A250)</f>
        <v>0</v>
      </c>
      <c r="J250" s="245">
        <f>SUMIFS(第4批次治理工程!$K$6:$K$9999,第4批次治理工程!$F$6:$F$9999,$C250,第4批次治理工程!$C$6:$C$9999,$A250)</f>
        <v>0</v>
      </c>
      <c r="K250" s="245">
        <f>SUMIFS(第1批次治理工程!$T$6:$T$9989,第1批次治理工程!$F$6:$F$9989,$C250,第1批次治理工程!$C$6:$C$9989,$A250)+SUMIFS(第2批次治理工程!$T$6:$T$9994,第2批次治理工程!$F$6:$F$9994,$C250,第2批次治理工程!$C$6:$C$9994,$A250)+SUMIFS(第3批次治理工程!$T$6:$T$9999,第3批次治理工程!$F$6:$F$9999,$C250,第3批次治理工程!$C$6:$C$9999,$A250)+SUMIFS(第4批次治理工程!$T$6:$T$9999,第4批次治理工程!$F$6:$F$9999,$C250,第4批次治理工程!$C$6:$C$9999,$A250)</f>
        <v>0</v>
      </c>
      <c r="L250" s="513"/>
      <c r="M250" s="513"/>
      <c r="N250" s="513"/>
      <c r="O250" s="513"/>
      <c r="P250" s="513"/>
      <c r="Q250" s="513"/>
    </row>
    <row r="251" spans="1:17" customFormat="1">
      <c r="A251" s="522"/>
      <c r="B251" s="1159" t="s">
        <v>2346</v>
      </c>
      <c r="C251" s="1159"/>
      <c r="D251" s="249">
        <f>SUM(D221:D250)</f>
        <v>14177839.113</v>
      </c>
      <c r="E251" s="249">
        <f t="shared" ref="E251:Q251" si="28">SUM(E221:E250)</f>
        <v>6768431.5999999996</v>
      </c>
      <c r="F251" s="249">
        <f t="shared" si="28"/>
        <v>6827876</v>
      </c>
      <c r="G251" s="249">
        <f t="shared" si="28"/>
        <v>884500</v>
      </c>
      <c r="H251" s="249">
        <f t="shared" si="28"/>
        <v>664140</v>
      </c>
      <c r="I251" s="249">
        <f t="shared" si="28"/>
        <v>2555000</v>
      </c>
      <c r="J251" s="249">
        <f t="shared" si="28"/>
        <v>935000</v>
      </c>
      <c r="K251" s="249">
        <f t="shared" si="28"/>
        <v>1789236</v>
      </c>
      <c r="L251" s="249">
        <f t="shared" si="28"/>
        <v>0</v>
      </c>
      <c r="M251" s="249">
        <f t="shared" si="28"/>
        <v>0</v>
      </c>
      <c r="N251" s="249">
        <f t="shared" si="28"/>
        <v>0</v>
      </c>
      <c r="O251" s="249">
        <f t="shared" si="28"/>
        <v>0</v>
      </c>
      <c r="P251" s="249">
        <f t="shared" si="28"/>
        <v>0</v>
      </c>
      <c r="Q251" s="249">
        <f t="shared" si="28"/>
        <v>0</v>
      </c>
    </row>
    <row r="252" spans="1:17" customFormat="1">
      <c r="A252" s="518" t="s">
        <v>1874</v>
      </c>
      <c r="B252" s="519" t="s">
        <v>2088</v>
      </c>
      <c r="C252" s="523" t="s">
        <v>2347</v>
      </c>
      <c r="D252" s="245">
        <v>202148</v>
      </c>
      <c r="E252" s="246">
        <v>9360</v>
      </c>
      <c r="F252" s="245">
        <f t="shared" ref="F252:F271" si="29">SUM(G252:Q252)</f>
        <v>0</v>
      </c>
      <c r="G252" s="246">
        <f>SUMIFS(第1批次治理工程!$K$6:$K$9989,第1批次治理工程!$F$6:$F$9989,$C252,第1批次治理工程!$C$6:$C$9989,$A252)</f>
        <v>0</v>
      </c>
      <c r="H252" s="246">
        <f>SUMIFS(第2批次治理工程!$K$6:$K$9994,第2批次治理工程!$F$6:$F$9994,$C252,第2批次治理工程!$C$6:$C$9994,$A252)</f>
        <v>0</v>
      </c>
      <c r="I252" s="245">
        <f>SUMIFS(第3批次治理工程!$K$6:$K$9999,第3批次治理工程!$F$6:$F$9999,$C252,第3批次治理工程!$C$6:$C$9999,$A252)</f>
        <v>0</v>
      </c>
      <c r="J252" s="245">
        <f>SUMIFS(第4批次治理工程!$K$6:$K$9999,第4批次治理工程!$F$6:$F$9999,$C252,第4批次治理工程!$C$6:$C$9999,$A252)</f>
        <v>0</v>
      </c>
      <c r="K252" s="245">
        <f>SUMIFS(第1批次治理工程!$T$6:$T$9989,第1批次治理工程!$F$6:$F$9989,$C252,第1批次治理工程!$C$6:$C$9989,$A252)+SUMIFS(第2批次治理工程!$T$6:$T$9994,第2批次治理工程!$F$6:$F$9994,$C252,第2批次治理工程!$C$6:$C$9994,$A252)+SUMIFS(第3批次治理工程!$T$6:$T$9999,第3批次治理工程!$F$6:$F$9999,$C252,第3批次治理工程!$C$6:$C$9999,$A252)+SUMIFS(第4批次治理工程!$T$6:$T$9999,第4批次治理工程!$F$6:$F$9999,$C252,第4批次治理工程!$C$6:$C$9999,$A252)</f>
        <v>0</v>
      </c>
      <c r="L252" s="513"/>
      <c r="M252" s="513"/>
      <c r="N252" s="513"/>
      <c r="O252" s="513"/>
      <c r="P252" s="513"/>
      <c r="Q252" s="513"/>
    </row>
    <row r="253" spans="1:17" customFormat="1">
      <c r="A253" s="518" t="s">
        <v>1874</v>
      </c>
      <c r="B253" s="519" t="s">
        <v>2088</v>
      </c>
      <c r="C253" s="523" t="s">
        <v>2348</v>
      </c>
      <c r="D253" s="245">
        <v>1644735</v>
      </c>
      <c r="E253" s="246">
        <v>565420.04399999999</v>
      </c>
      <c r="F253" s="245">
        <f t="shared" si="29"/>
        <v>90700</v>
      </c>
      <c r="G253" s="246">
        <f>SUMIFS(第1批次治理工程!$K$6:$K$9989,第1批次治理工程!$F$6:$F$9989,$C253,第1批次治理工程!$C$6:$C$9989,$A253)</f>
        <v>15500</v>
      </c>
      <c r="H253" s="246">
        <f>SUMIFS(第2批次治理工程!$K$6:$K$9994,第2批次治理工程!$F$6:$F$9994,$C253,第2批次治理工程!$C$6:$C$9994,$A253)</f>
        <v>65200</v>
      </c>
      <c r="I253" s="245">
        <f>SUMIFS(第3批次治理工程!$K$6:$K$9999,第3批次治理工程!$F$6:$F$9999,$C253,第3批次治理工程!$C$6:$C$9999,$A253)</f>
        <v>0</v>
      </c>
      <c r="J253" s="245">
        <f>SUMIFS(第4批次治理工程!$K$6:$K$9999,第4批次治理工程!$F$6:$F$9999,$C253,第4批次治理工程!$C$6:$C$9999,$A253)</f>
        <v>10000</v>
      </c>
      <c r="K253" s="245">
        <f>SUMIFS(第1批次治理工程!$T$6:$T$9989,第1批次治理工程!$F$6:$F$9989,$C253,第1批次治理工程!$C$6:$C$9989,$A253)+SUMIFS(第2批次治理工程!$T$6:$T$9994,第2批次治理工程!$F$6:$F$9994,$C253,第2批次治理工程!$C$6:$C$9994,$A253)+SUMIFS(第3批次治理工程!$T$6:$T$9999,第3批次治理工程!$F$6:$F$9999,$C253,第3批次治理工程!$C$6:$C$9999,$A253)+SUMIFS(第4批次治理工程!$T$6:$T$9999,第4批次治理工程!$F$6:$F$9999,$C253,第4批次治理工程!$C$6:$C$9999,$A253)</f>
        <v>0</v>
      </c>
      <c r="L253" s="513"/>
      <c r="M253" s="513"/>
      <c r="N253" s="513"/>
      <c r="O253" s="513"/>
      <c r="P253" s="513"/>
      <c r="Q253" s="513"/>
    </row>
    <row r="254" spans="1:17" customFormat="1">
      <c r="A254" s="518" t="s">
        <v>1874</v>
      </c>
      <c r="B254" s="519" t="s">
        <v>2088</v>
      </c>
      <c r="C254" s="523" t="s">
        <v>2349</v>
      </c>
      <c r="D254" s="245">
        <v>2939701.4780000001</v>
      </c>
      <c r="E254" s="246">
        <v>513045</v>
      </c>
      <c r="F254" s="245">
        <f t="shared" si="29"/>
        <v>14000</v>
      </c>
      <c r="G254" s="246">
        <f>SUMIFS(第1批次治理工程!$K$6:$K$9989,第1批次治理工程!$F$6:$F$9989,$C254,第1批次治理工程!$C$6:$C$9989,$A254)</f>
        <v>0</v>
      </c>
      <c r="H254" s="246">
        <f>SUMIFS(第2批次治理工程!$K$6:$K$9994,第2批次治理工程!$F$6:$F$9994,$C254,第2批次治理工程!$C$6:$C$9994,$A254)</f>
        <v>14000</v>
      </c>
      <c r="I254" s="245">
        <f>SUMIFS(第3批次治理工程!$K$6:$K$9999,第3批次治理工程!$F$6:$F$9999,$C254,第3批次治理工程!$C$6:$C$9999,$A254)</f>
        <v>0</v>
      </c>
      <c r="J254" s="245">
        <f>SUMIFS(第4批次治理工程!$K$6:$K$9999,第4批次治理工程!$F$6:$F$9999,$C254,第4批次治理工程!$C$6:$C$9999,$A254)</f>
        <v>0</v>
      </c>
      <c r="K254" s="245">
        <f>SUMIFS(第1批次治理工程!$T$6:$T$9989,第1批次治理工程!$F$6:$F$9989,$C254,第1批次治理工程!$C$6:$C$9989,$A254)+SUMIFS(第2批次治理工程!$T$6:$T$9994,第2批次治理工程!$F$6:$F$9994,$C254,第2批次治理工程!$C$6:$C$9994,$A254)+SUMIFS(第3批次治理工程!$T$6:$T$9999,第3批次治理工程!$F$6:$F$9999,$C254,第3批次治理工程!$C$6:$C$9999,$A254)+SUMIFS(第4批次治理工程!$T$6:$T$9999,第4批次治理工程!$F$6:$F$9999,$C254,第4批次治理工程!$C$6:$C$9999,$A254)</f>
        <v>0</v>
      </c>
      <c r="L254" s="513"/>
      <c r="M254" s="513"/>
      <c r="N254" s="513"/>
      <c r="O254" s="513"/>
      <c r="P254" s="513"/>
      <c r="Q254" s="513"/>
    </row>
    <row r="255" spans="1:17" customFormat="1">
      <c r="A255" s="518" t="s">
        <v>1874</v>
      </c>
      <c r="B255" s="519" t="s">
        <v>2088</v>
      </c>
      <c r="C255" s="524" t="s">
        <v>2350</v>
      </c>
      <c r="D255" s="245">
        <v>1386411.3089999999</v>
      </c>
      <c r="E255" s="246">
        <v>186982</v>
      </c>
      <c r="F255" s="245">
        <f t="shared" si="29"/>
        <v>673615</v>
      </c>
      <c r="G255" s="246">
        <f>SUMIFS(第1批次治理工程!$K$6:$K$9989,第1批次治理工程!$F$6:$F$9989,$C255,第1批次治理工程!$C$6:$C$9989,$A255)</f>
        <v>100000</v>
      </c>
      <c r="H255" s="246">
        <f>SUMIFS(第2批次治理工程!$K$6:$K$9994,第2批次治理工程!$F$6:$F$9994,$C255,第2批次治理工程!$C$6:$C$9994,$A255)</f>
        <v>123900</v>
      </c>
      <c r="I255" s="245">
        <f>SUMIFS(第3批次治理工程!$K$6:$K$9999,第3批次治理工程!$F$6:$F$9999,$C255,第3批次治理工程!$C$6:$C$9999,$A255)</f>
        <v>0</v>
      </c>
      <c r="J255" s="245">
        <f>SUMIFS(第4批次治理工程!$K$6:$K$9999,第4批次治理工程!$F$6:$F$9999,$C255,第4批次治理工程!$C$6:$C$9999,$A255)</f>
        <v>23700</v>
      </c>
      <c r="K255" s="245">
        <f>SUMIFS(第1批次治理工程!$T$6:$T$9989,第1批次治理工程!$F$6:$F$9989,$C255,第1批次治理工程!$C$6:$C$9989,$A255)+SUMIFS(第2批次治理工程!$T$6:$T$9994,第2批次治理工程!$F$6:$F$9994,$C255,第2批次治理工程!$C$6:$C$9994,$A255)+SUMIFS(第3批次治理工程!$T$6:$T$9999,第3批次治理工程!$F$6:$F$9999,$C255,第3批次治理工程!$C$6:$C$9999,$A255)+SUMIFS(第4批次治理工程!$T$6:$T$9999,第4批次治理工程!$F$6:$F$9999,$C255,第4批次治理工程!$C$6:$C$9999,$A255)</f>
        <v>426015</v>
      </c>
      <c r="L255" s="513"/>
      <c r="M255" s="513"/>
      <c r="N255" s="513"/>
      <c r="O255" s="513"/>
      <c r="P255" s="513"/>
      <c r="Q255" s="513"/>
    </row>
    <row r="256" spans="1:17" customFormat="1">
      <c r="A256" s="518" t="s">
        <v>1874</v>
      </c>
      <c r="B256" s="519" t="s">
        <v>2088</v>
      </c>
      <c r="C256" s="523" t="s">
        <v>2351</v>
      </c>
      <c r="D256" s="245">
        <v>1629050.8769999999</v>
      </c>
      <c r="E256" s="246">
        <v>521467.1</v>
      </c>
      <c r="F256" s="245">
        <f t="shared" si="29"/>
        <v>0</v>
      </c>
      <c r="G256" s="246">
        <f>SUMIFS(第1批次治理工程!$K$6:$K$9989,第1批次治理工程!$F$6:$F$9989,$C256,第1批次治理工程!$C$6:$C$9989,$A256)</f>
        <v>0</v>
      </c>
      <c r="H256" s="246">
        <f>SUMIFS(第2批次治理工程!$K$6:$K$9994,第2批次治理工程!$F$6:$F$9994,$C256,第2批次治理工程!$C$6:$C$9994,$A256)</f>
        <v>0</v>
      </c>
      <c r="I256" s="245">
        <f>SUMIFS(第3批次治理工程!$K$6:$K$9999,第3批次治理工程!$F$6:$F$9999,$C256,第3批次治理工程!$C$6:$C$9999,$A256)</f>
        <v>0</v>
      </c>
      <c r="J256" s="245">
        <f>SUMIFS(第4批次治理工程!$K$6:$K$9999,第4批次治理工程!$F$6:$F$9999,$C256,第4批次治理工程!$C$6:$C$9999,$A256)</f>
        <v>0</v>
      </c>
      <c r="K256" s="245">
        <f>SUMIFS(第1批次治理工程!$T$6:$T$9989,第1批次治理工程!$F$6:$F$9989,$C256,第1批次治理工程!$C$6:$C$9989,$A256)+SUMIFS(第2批次治理工程!$T$6:$T$9994,第2批次治理工程!$F$6:$F$9994,$C256,第2批次治理工程!$C$6:$C$9994,$A256)+SUMIFS(第3批次治理工程!$T$6:$T$9999,第3批次治理工程!$F$6:$F$9999,$C256,第3批次治理工程!$C$6:$C$9999,$A256)+SUMIFS(第4批次治理工程!$T$6:$T$9999,第4批次治理工程!$F$6:$F$9999,$C256,第4批次治理工程!$C$6:$C$9999,$A256)</f>
        <v>0</v>
      </c>
      <c r="L256" s="513"/>
      <c r="M256" s="513"/>
      <c r="N256" s="513"/>
      <c r="O256" s="513"/>
      <c r="P256" s="513"/>
      <c r="Q256" s="513"/>
    </row>
    <row r="257" spans="1:17" customFormat="1">
      <c r="A257" s="518" t="s">
        <v>1874</v>
      </c>
      <c r="B257" s="519" t="s">
        <v>2088</v>
      </c>
      <c r="C257" s="523" t="s">
        <v>2352</v>
      </c>
      <c r="D257" s="245">
        <v>141550</v>
      </c>
      <c r="E257" s="246">
        <v>61900</v>
      </c>
      <c r="F257" s="245">
        <f t="shared" si="29"/>
        <v>573651</v>
      </c>
      <c r="G257" s="246">
        <f>SUMIFS(第1批次治理工程!$K$6:$K$9989,第1批次治理工程!$F$6:$F$9989,$C257,第1批次治理工程!$C$6:$C$9989,$A257)</f>
        <v>269477</v>
      </c>
      <c r="H257" s="246">
        <f>SUMIFS(第2批次治理工程!$K$6:$K$9994,第2批次治理工程!$F$6:$F$9994,$C257,第2批次治理工程!$C$6:$C$9994,$A257)</f>
        <v>76160</v>
      </c>
      <c r="I257" s="245">
        <f>SUMIFS(第3批次治理工程!$K$6:$K$9999,第3批次治理工程!$F$6:$F$9999,$C257,第3批次治理工程!$C$6:$C$9999,$A257)</f>
        <v>0</v>
      </c>
      <c r="J257" s="245">
        <f>SUMIFS(第4批次治理工程!$K$6:$K$9999,第4批次治理工程!$F$6:$F$9999,$C257,第4批次治理工程!$C$6:$C$9999,$A257)</f>
        <v>69139</v>
      </c>
      <c r="K257" s="245">
        <f>SUMIFS(第1批次治理工程!$T$6:$T$9989,第1批次治理工程!$F$6:$F$9989,$C257,第1批次治理工程!$C$6:$C$9989,$A257)+SUMIFS(第2批次治理工程!$T$6:$T$9994,第2批次治理工程!$F$6:$F$9994,$C257,第2批次治理工程!$C$6:$C$9994,$A257)+SUMIFS(第3批次治理工程!$T$6:$T$9999,第3批次治理工程!$F$6:$F$9999,$C257,第3批次治理工程!$C$6:$C$9999,$A257)+SUMIFS(第4批次治理工程!$T$6:$T$9999,第4批次治理工程!$F$6:$F$9999,$C257,第4批次治理工程!$C$6:$C$9999,$A257)</f>
        <v>158875</v>
      </c>
      <c r="L257" s="513"/>
      <c r="M257" s="513"/>
      <c r="N257" s="513"/>
      <c r="O257" s="513"/>
      <c r="P257" s="513"/>
      <c r="Q257" s="513"/>
    </row>
    <row r="258" spans="1:17" customFormat="1">
      <c r="A258" s="518" t="s">
        <v>1874</v>
      </c>
      <c r="B258" s="519" t="s">
        <v>2088</v>
      </c>
      <c r="C258" s="526" t="s">
        <v>2353</v>
      </c>
      <c r="D258" s="245">
        <v>49996</v>
      </c>
      <c r="E258" s="246">
        <v>49569.2</v>
      </c>
      <c r="F258" s="245">
        <f t="shared" si="29"/>
        <v>35100</v>
      </c>
      <c r="G258" s="246">
        <f>SUMIFS(第1批次治理工程!$K$6:$K$9989,第1批次治理工程!$F$6:$F$9989,$C258,第1批次治理工程!$C$6:$C$9989,$A258)</f>
        <v>0</v>
      </c>
      <c r="H258" s="246">
        <f>SUMIFS(第2批次治理工程!$K$6:$K$9994,第2批次治理工程!$F$6:$F$9994,$C258,第2批次治理工程!$C$6:$C$9994,$A258)</f>
        <v>35100</v>
      </c>
      <c r="I258" s="245">
        <f>SUMIFS(第3批次治理工程!$K$6:$K$9999,第3批次治理工程!$F$6:$F$9999,$C258,第3批次治理工程!$C$6:$C$9999,$A258)</f>
        <v>0</v>
      </c>
      <c r="J258" s="245">
        <f>SUMIFS(第4批次治理工程!$K$6:$K$9999,第4批次治理工程!$F$6:$F$9999,$C258,第4批次治理工程!$C$6:$C$9999,$A258)</f>
        <v>0</v>
      </c>
      <c r="K258" s="245">
        <f>SUMIFS(第1批次治理工程!$T$6:$T$9989,第1批次治理工程!$F$6:$F$9989,$C258,第1批次治理工程!$C$6:$C$9989,$A258)+SUMIFS(第2批次治理工程!$T$6:$T$9994,第2批次治理工程!$F$6:$F$9994,$C258,第2批次治理工程!$C$6:$C$9994,$A258)+SUMIFS(第3批次治理工程!$T$6:$T$9999,第3批次治理工程!$F$6:$F$9999,$C258,第3批次治理工程!$C$6:$C$9999,$A258)+SUMIFS(第4批次治理工程!$T$6:$T$9999,第4批次治理工程!$F$6:$F$9999,$C258,第4批次治理工程!$C$6:$C$9999,$A258)</f>
        <v>0</v>
      </c>
      <c r="L258" s="513"/>
      <c r="M258" s="513"/>
      <c r="N258" s="513"/>
      <c r="O258" s="513"/>
      <c r="P258" s="513"/>
      <c r="Q258" s="513"/>
    </row>
    <row r="259" spans="1:17" customFormat="1">
      <c r="A259" s="518" t="s">
        <v>1874</v>
      </c>
      <c r="B259" s="519" t="s">
        <v>2088</v>
      </c>
      <c r="C259" s="523" t="s">
        <v>2354</v>
      </c>
      <c r="D259" s="245">
        <v>1500</v>
      </c>
      <c r="E259" s="246">
        <v>62920</v>
      </c>
      <c r="F259" s="245">
        <f t="shared" si="29"/>
        <v>0</v>
      </c>
      <c r="G259" s="246">
        <f>SUMIFS(第1批次治理工程!$K$6:$K$9989,第1批次治理工程!$F$6:$F$9989,$C259,第1批次治理工程!$C$6:$C$9989,$A259)</f>
        <v>0</v>
      </c>
      <c r="H259" s="246">
        <f>SUMIFS(第2批次治理工程!$K$6:$K$9994,第2批次治理工程!$F$6:$F$9994,$C259,第2批次治理工程!$C$6:$C$9994,$A259)</f>
        <v>0</v>
      </c>
      <c r="I259" s="245">
        <f>SUMIFS(第3批次治理工程!$K$6:$K$9999,第3批次治理工程!$F$6:$F$9999,$C259,第3批次治理工程!$C$6:$C$9999,$A259)</f>
        <v>0</v>
      </c>
      <c r="J259" s="245">
        <f>SUMIFS(第4批次治理工程!$K$6:$K$9999,第4批次治理工程!$F$6:$F$9999,$C259,第4批次治理工程!$C$6:$C$9999,$A259)</f>
        <v>0</v>
      </c>
      <c r="K259" s="245">
        <f>SUMIFS(第1批次治理工程!$T$6:$T$9989,第1批次治理工程!$F$6:$F$9989,$C259,第1批次治理工程!$C$6:$C$9989,$A259)+SUMIFS(第2批次治理工程!$T$6:$T$9994,第2批次治理工程!$F$6:$F$9994,$C259,第2批次治理工程!$C$6:$C$9994,$A259)+SUMIFS(第3批次治理工程!$T$6:$T$9999,第3批次治理工程!$F$6:$F$9999,$C259,第3批次治理工程!$C$6:$C$9999,$A259)+SUMIFS(第4批次治理工程!$T$6:$T$9999,第4批次治理工程!$F$6:$F$9999,$C259,第4批次治理工程!$C$6:$C$9999,$A259)</f>
        <v>0</v>
      </c>
      <c r="L259" s="513"/>
      <c r="M259" s="513"/>
      <c r="N259" s="513"/>
      <c r="O259" s="513"/>
      <c r="P259" s="513"/>
      <c r="Q259" s="513"/>
    </row>
    <row r="260" spans="1:17" customFormat="1">
      <c r="A260" s="518" t="s">
        <v>1874</v>
      </c>
      <c r="B260" s="519" t="s">
        <v>2088</v>
      </c>
      <c r="C260" s="524" t="s">
        <v>2355</v>
      </c>
      <c r="D260" s="245">
        <v>475600</v>
      </c>
      <c r="E260" s="246">
        <v>50388</v>
      </c>
      <c r="F260" s="245">
        <f t="shared" si="29"/>
        <v>0</v>
      </c>
      <c r="G260" s="246">
        <f>SUMIFS(第1批次治理工程!$K$6:$K$9989,第1批次治理工程!$F$6:$F$9989,$C260,第1批次治理工程!$C$6:$C$9989,$A260)</f>
        <v>0</v>
      </c>
      <c r="H260" s="246">
        <f>SUMIFS(第2批次治理工程!$K$6:$K$9994,第2批次治理工程!$F$6:$F$9994,$C260,第2批次治理工程!$C$6:$C$9994,$A260)</f>
        <v>0</v>
      </c>
      <c r="I260" s="245">
        <f>SUMIFS(第3批次治理工程!$K$6:$K$9999,第3批次治理工程!$F$6:$F$9999,$C260,第3批次治理工程!$C$6:$C$9999,$A260)</f>
        <v>0</v>
      </c>
      <c r="J260" s="245">
        <f>SUMIFS(第4批次治理工程!$K$6:$K$9999,第4批次治理工程!$F$6:$F$9999,$C260,第4批次治理工程!$C$6:$C$9999,$A260)</f>
        <v>0</v>
      </c>
      <c r="K260" s="245">
        <f>SUMIFS(第1批次治理工程!$T$6:$T$9989,第1批次治理工程!$F$6:$F$9989,$C260,第1批次治理工程!$C$6:$C$9989,$A260)+SUMIFS(第2批次治理工程!$T$6:$T$9994,第2批次治理工程!$F$6:$F$9994,$C260,第2批次治理工程!$C$6:$C$9994,$A260)+SUMIFS(第3批次治理工程!$T$6:$T$9999,第3批次治理工程!$F$6:$F$9999,$C260,第3批次治理工程!$C$6:$C$9999,$A260)+SUMIFS(第4批次治理工程!$T$6:$T$9999,第4批次治理工程!$F$6:$F$9999,$C260,第4批次治理工程!$C$6:$C$9999,$A260)</f>
        <v>0</v>
      </c>
      <c r="L260" s="513"/>
      <c r="M260" s="513"/>
      <c r="N260" s="513"/>
      <c r="O260" s="513"/>
      <c r="P260" s="513"/>
      <c r="Q260" s="513"/>
    </row>
    <row r="261" spans="1:17" customFormat="1" ht="33">
      <c r="A261" s="518" t="s">
        <v>1874</v>
      </c>
      <c r="B261" s="519" t="s">
        <v>2088</v>
      </c>
      <c r="C261" s="523" t="s">
        <v>2356</v>
      </c>
      <c r="D261" s="245">
        <v>36500</v>
      </c>
      <c r="E261" s="246">
        <v>7800</v>
      </c>
      <c r="F261" s="245">
        <f t="shared" si="29"/>
        <v>0</v>
      </c>
      <c r="G261" s="246">
        <f>SUMIFS(第1批次治理工程!$K$6:$K$9989,第1批次治理工程!$F$6:$F$9989,$C261,第1批次治理工程!$C$6:$C$9989,$A261)</f>
        <v>0</v>
      </c>
      <c r="H261" s="246">
        <f>SUMIFS(第2批次治理工程!$K$6:$K$9994,第2批次治理工程!$F$6:$F$9994,$C261,第2批次治理工程!$C$6:$C$9994,$A261)</f>
        <v>0</v>
      </c>
      <c r="I261" s="245">
        <f>SUMIFS(第3批次治理工程!$K$6:$K$9999,第3批次治理工程!$F$6:$F$9999,$C261,第3批次治理工程!$C$6:$C$9999,$A261)</f>
        <v>0</v>
      </c>
      <c r="J261" s="245">
        <f>SUMIFS(第4批次治理工程!$K$6:$K$9999,第4批次治理工程!$F$6:$F$9999,$C261,第4批次治理工程!$C$6:$C$9999,$A261)</f>
        <v>0</v>
      </c>
      <c r="K261" s="245">
        <f>SUMIFS(第1批次治理工程!$T$6:$T$9989,第1批次治理工程!$F$6:$F$9989,$C261,第1批次治理工程!$C$6:$C$9989,$A261)+SUMIFS(第2批次治理工程!$T$6:$T$9994,第2批次治理工程!$F$6:$F$9994,$C261,第2批次治理工程!$C$6:$C$9994,$A261)+SUMIFS(第3批次治理工程!$T$6:$T$9999,第3批次治理工程!$F$6:$F$9999,$C261,第3批次治理工程!$C$6:$C$9999,$A261)+SUMIFS(第4批次治理工程!$T$6:$T$9999,第4批次治理工程!$F$6:$F$9999,$C261,第4批次治理工程!$C$6:$C$9999,$A261)</f>
        <v>0</v>
      </c>
      <c r="L261" s="513"/>
      <c r="M261" s="513"/>
      <c r="N261" s="513"/>
      <c r="O261" s="513"/>
      <c r="P261" s="513"/>
      <c r="Q261" s="513"/>
    </row>
    <row r="262" spans="1:17" customFormat="1" ht="49.5">
      <c r="A262" s="518" t="s">
        <v>1874</v>
      </c>
      <c r="B262" s="519" t="s">
        <v>2088</v>
      </c>
      <c r="C262" s="523" t="s">
        <v>2357</v>
      </c>
      <c r="D262" s="245">
        <v>0</v>
      </c>
      <c r="E262" s="246">
        <v>433842.1</v>
      </c>
      <c r="F262" s="245">
        <f t="shared" si="29"/>
        <v>0</v>
      </c>
      <c r="G262" s="246">
        <f>SUMIFS(第1批次治理工程!$K$6:$K$9989,第1批次治理工程!$F$6:$F$9989,$C262,第1批次治理工程!$C$6:$C$9989,$A262)</f>
        <v>0</v>
      </c>
      <c r="H262" s="246">
        <f>SUMIFS(第2批次治理工程!$K$6:$K$9994,第2批次治理工程!$F$6:$F$9994,$C262,第2批次治理工程!$C$6:$C$9994,$A262)</f>
        <v>0</v>
      </c>
      <c r="I262" s="245">
        <f>SUMIFS(第3批次治理工程!$K$6:$K$9999,第3批次治理工程!$F$6:$F$9999,$C262,第3批次治理工程!$C$6:$C$9999,$A262)</f>
        <v>0</v>
      </c>
      <c r="J262" s="245">
        <f>SUMIFS(第4批次治理工程!$K$6:$K$9999,第4批次治理工程!$F$6:$F$9999,$C262,第4批次治理工程!$C$6:$C$9999,$A262)</f>
        <v>0</v>
      </c>
      <c r="K262" s="245">
        <f>SUMIFS(第1批次治理工程!$T$6:$T$9989,第1批次治理工程!$F$6:$F$9989,$C262,第1批次治理工程!$C$6:$C$9989,$A262)+SUMIFS(第2批次治理工程!$T$6:$T$9994,第2批次治理工程!$F$6:$F$9994,$C262,第2批次治理工程!$C$6:$C$9994,$A262)+SUMIFS(第3批次治理工程!$T$6:$T$9999,第3批次治理工程!$F$6:$F$9999,$C262,第3批次治理工程!$C$6:$C$9999,$A262)+SUMIFS(第4批次治理工程!$T$6:$T$9999,第4批次治理工程!$F$6:$F$9999,$C262,第4批次治理工程!$C$6:$C$9999,$A262)</f>
        <v>0</v>
      </c>
      <c r="L262" s="513"/>
      <c r="M262" s="513"/>
      <c r="N262" s="513"/>
      <c r="O262" s="513"/>
      <c r="P262" s="513"/>
      <c r="Q262" s="513"/>
    </row>
    <row r="263" spans="1:17" customFormat="1">
      <c r="A263" s="518" t="s">
        <v>1874</v>
      </c>
      <c r="B263" s="519" t="s">
        <v>2088</v>
      </c>
      <c r="C263" s="523" t="s">
        <v>2358</v>
      </c>
      <c r="D263" s="245">
        <v>413146</v>
      </c>
      <c r="E263" s="246">
        <v>109730</v>
      </c>
      <c r="F263" s="245">
        <f t="shared" si="29"/>
        <v>0</v>
      </c>
      <c r="G263" s="246">
        <f>SUMIFS(第1批次治理工程!$K$6:$K$9989,第1批次治理工程!$F$6:$F$9989,$C263,第1批次治理工程!$C$6:$C$9989,$A263)</f>
        <v>0</v>
      </c>
      <c r="H263" s="246">
        <f>SUMIFS(第2批次治理工程!$K$6:$K$9994,第2批次治理工程!$F$6:$F$9994,$C263,第2批次治理工程!$C$6:$C$9994,$A263)</f>
        <v>0</v>
      </c>
      <c r="I263" s="245">
        <f>SUMIFS(第3批次治理工程!$K$6:$K$9999,第3批次治理工程!$F$6:$F$9999,$C263,第3批次治理工程!$C$6:$C$9999,$A263)</f>
        <v>0</v>
      </c>
      <c r="J263" s="245">
        <f>SUMIFS(第4批次治理工程!$K$6:$K$9999,第4批次治理工程!$F$6:$F$9999,$C263,第4批次治理工程!$C$6:$C$9999,$A263)</f>
        <v>0</v>
      </c>
      <c r="K263" s="245">
        <f>SUMIFS(第1批次治理工程!$T$6:$T$9989,第1批次治理工程!$F$6:$F$9989,$C263,第1批次治理工程!$C$6:$C$9989,$A263)+SUMIFS(第2批次治理工程!$T$6:$T$9994,第2批次治理工程!$F$6:$F$9994,$C263,第2批次治理工程!$C$6:$C$9994,$A263)+SUMIFS(第3批次治理工程!$T$6:$T$9999,第3批次治理工程!$F$6:$F$9999,$C263,第3批次治理工程!$C$6:$C$9999,$A263)+SUMIFS(第4批次治理工程!$T$6:$T$9999,第4批次治理工程!$F$6:$F$9999,$C263,第4批次治理工程!$C$6:$C$9999,$A263)</f>
        <v>0</v>
      </c>
      <c r="L263" s="513"/>
      <c r="M263" s="513"/>
      <c r="N263" s="513"/>
      <c r="O263" s="513"/>
      <c r="P263" s="513"/>
      <c r="Q263" s="513"/>
    </row>
    <row r="264" spans="1:17" customFormat="1">
      <c r="A264" s="518" t="s">
        <v>1874</v>
      </c>
      <c r="B264" s="519" t="s">
        <v>2088</v>
      </c>
      <c r="C264" s="523" t="s">
        <v>2359</v>
      </c>
      <c r="D264" s="245">
        <v>74000</v>
      </c>
      <c r="E264" s="246">
        <v>275160</v>
      </c>
      <c r="F264" s="245">
        <f t="shared" si="29"/>
        <v>126466</v>
      </c>
      <c r="G264" s="246">
        <f>SUMIFS(第1批次治理工程!$K$6:$K$9989,第1批次治理工程!$F$6:$F$9989,$C264,第1批次治理工程!$C$6:$C$9989,$A264)</f>
        <v>0</v>
      </c>
      <c r="H264" s="246">
        <f>SUMIFS(第2批次治理工程!$K$6:$K$9994,第2批次治理工程!$F$6:$F$9994,$C264,第2批次治理工程!$C$6:$C$9994,$A264)</f>
        <v>20000</v>
      </c>
      <c r="I264" s="245">
        <f>SUMIFS(第3批次治理工程!$K$6:$K$9999,第3批次治理工程!$F$6:$F$9999,$C264,第3批次治理工程!$C$6:$C$9999,$A264)</f>
        <v>0</v>
      </c>
      <c r="J264" s="245">
        <f>SUMIFS(第4批次治理工程!$K$6:$K$9999,第4批次治理工程!$F$6:$F$9999,$C264,第4批次治理工程!$C$6:$C$9999,$A264)</f>
        <v>102056</v>
      </c>
      <c r="K264" s="245">
        <f>SUMIFS(第1批次治理工程!$T$6:$T$9989,第1批次治理工程!$F$6:$F$9989,$C264,第1批次治理工程!$C$6:$C$9989,$A264)+SUMIFS(第2批次治理工程!$T$6:$T$9994,第2批次治理工程!$F$6:$F$9994,$C264,第2批次治理工程!$C$6:$C$9994,$A264)+SUMIFS(第3批次治理工程!$T$6:$T$9999,第3批次治理工程!$F$6:$F$9999,$C264,第3批次治理工程!$C$6:$C$9999,$A264)+SUMIFS(第4批次治理工程!$T$6:$T$9999,第4批次治理工程!$F$6:$F$9999,$C264,第4批次治理工程!$C$6:$C$9999,$A264)</f>
        <v>4410</v>
      </c>
      <c r="L264" s="513"/>
      <c r="M264" s="513"/>
      <c r="N264" s="513"/>
      <c r="O264" s="513"/>
      <c r="P264" s="513"/>
      <c r="Q264" s="513"/>
    </row>
    <row r="265" spans="1:17" customFormat="1">
      <c r="A265" s="518" t="s">
        <v>1874</v>
      </c>
      <c r="B265" s="519" t="s">
        <v>2088</v>
      </c>
      <c r="C265" s="523" t="s">
        <v>2360</v>
      </c>
      <c r="D265" s="245">
        <v>26500</v>
      </c>
      <c r="E265" s="246">
        <v>0</v>
      </c>
      <c r="F265" s="245">
        <f t="shared" si="29"/>
        <v>0</v>
      </c>
      <c r="G265" s="246">
        <f>SUMIFS(第1批次治理工程!$K$6:$K$9989,第1批次治理工程!$F$6:$F$9989,$C265,第1批次治理工程!$C$6:$C$9989,$A265)</f>
        <v>0</v>
      </c>
      <c r="H265" s="246">
        <f>SUMIFS(第2批次治理工程!$K$6:$K$9994,第2批次治理工程!$F$6:$F$9994,$C265,第2批次治理工程!$C$6:$C$9994,$A265)</f>
        <v>0</v>
      </c>
      <c r="I265" s="245">
        <f>SUMIFS(第3批次治理工程!$K$6:$K$9999,第3批次治理工程!$F$6:$F$9999,$C265,第3批次治理工程!$C$6:$C$9999,$A265)</f>
        <v>0</v>
      </c>
      <c r="J265" s="245">
        <f>SUMIFS(第4批次治理工程!$K$6:$K$9999,第4批次治理工程!$F$6:$F$9999,$C265,第4批次治理工程!$C$6:$C$9999,$A265)</f>
        <v>0</v>
      </c>
      <c r="K265" s="245">
        <f>SUMIFS(第1批次治理工程!$T$6:$T$9989,第1批次治理工程!$F$6:$F$9989,$C265,第1批次治理工程!$C$6:$C$9989,$A265)+SUMIFS(第2批次治理工程!$T$6:$T$9994,第2批次治理工程!$F$6:$F$9994,$C265,第2批次治理工程!$C$6:$C$9994,$A265)+SUMIFS(第3批次治理工程!$T$6:$T$9999,第3批次治理工程!$F$6:$F$9999,$C265,第3批次治理工程!$C$6:$C$9999,$A265)+SUMIFS(第4批次治理工程!$T$6:$T$9999,第4批次治理工程!$F$6:$F$9999,$C265,第4批次治理工程!$C$6:$C$9999,$A265)</f>
        <v>0</v>
      </c>
      <c r="L265" s="513"/>
      <c r="M265" s="513"/>
      <c r="N265" s="513"/>
      <c r="O265" s="513"/>
      <c r="P265" s="513"/>
      <c r="Q265" s="513"/>
    </row>
    <row r="266" spans="1:17" customFormat="1">
      <c r="A266" s="518" t="s">
        <v>1874</v>
      </c>
      <c r="B266" s="519" t="s">
        <v>2088</v>
      </c>
      <c r="C266" s="523" t="s">
        <v>2361</v>
      </c>
      <c r="D266" s="245">
        <v>26500</v>
      </c>
      <c r="E266" s="246">
        <v>15210</v>
      </c>
      <c r="F266" s="245">
        <f t="shared" si="29"/>
        <v>145247</v>
      </c>
      <c r="G266" s="246">
        <f>SUMIFS(第1批次治理工程!$K$6:$K$9989,第1批次治理工程!$F$6:$F$9989,$C266,第1批次治理工程!$C$6:$C$9989,$A266)</f>
        <v>72647</v>
      </c>
      <c r="H266" s="246">
        <f>SUMIFS(第2批次治理工程!$K$6:$K$9994,第2批次治理工程!$F$6:$F$9994,$C266,第2批次治理工程!$C$6:$C$9994,$A266)</f>
        <v>60000</v>
      </c>
      <c r="I266" s="245">
        <f>SUMIFS(第3批次治理工程!$K$6:$K$9999,第3批次治理工程!$F$6:$F$9999,$C266,第3批次治理工程!$C$6:$C$9999,$A266)</f>
        <v>0</v>
      </c>
      <c r="J266" s="245">
        <f>SUMIFS(第4批次治理工程!$K$6:$K$9999,第4批次治理工程!$F$6:$F$9999,$C266,第4批次治理工程!$C$6:$C$9999,$A266)</f>
        <v>0</v>
      </c>
      <c r="K266" s="245">
        <f>SUMIFS(第1批次治理工程!$T$6:$T$9989,第1批次治理工程!$F$6:$F$9989,$C266,第1批次治理工程!$C$6:$C$9989,$A266)+SUMIFS(第2批次治理工程!$T$6:$T$9994,第2批次治理工程!$F$6:$F$9994,$C266,第2批次治理工程!$C$6:$C$9994,$A266)+SUMIFS(第3批次治理工程!$T$6:$T$9999,第3批次治理工程!$F$6:$F$9999,$C266,第3批次治理工程!$C$6:$C$9999,$A266)+SUMIFS(第4批次治理工程!$T$6:$T$9999,第4批次治理工程!$F$6:$F$9999,$C266,第4批次治理工程!$C$6:$C$9999,$A266)</f>
        <v>12600</v>
      </c>
      <c r="L266" s="513"/>
      <c r="M266" s="513"/>
      <c r="N266" s="513"/>
      <c r="O266" s="513"/>
      <c r="P266" s="513"/>
      <c r="Q266" s="513"/>
    </row>
    <row r="267" spans="1:17" ht="33">
      <c r="A267" s="518" t="s">
        <v>1874</v>
      </c>
      <c r="B267" s="519" t="s">
        <v>2088</v>
      </c>
      <c r="C267" s="527" t="s">
        <v>2362</v>
      </c>
      <c r="D267" s="245">
        <v>93500</v>
      </c>
      <c r="E267" s="255">
        <v>334109</v>
      </c>
      <c r="F267" s="245">
        <f t="shared" si="29"/>
        <v>66600</v>
      </c>
      <c r="G267" s="255">
        <f>SUMIFS(第1批次治理工程!$K$6:$K$9989,第1批次治理工程!$F$6:$F$9989,$C267,第1批次治理工程!$C$6:$C$9989,$A267)</f>
        <v>0</v>
      </c>
      <c r="H267" s="255">
        <f>SUMIFS(第2批次治理工程!$K$6:$K$9994,第2批次治理工程!$F$6:$F$9994,$C267,第2批次治理工程!$C$6:$C$9994,$A267)</f>
        <v>66600</v>
      </c>
      <c r="I267" s="245">
        <f>SUMIFS(第3批次治理工程!$K$6:$K$9999,第3批次治理工程!$F$6:$F$9999,$C267,第3批次治理工程!$C$6:$C$9999,$A267)</f>
        <v>0</v>
      </c>
      <c r="J267" s="245">
        <f>SUMIFS(第4批次治理工程!$K$6:$K$9999,第4批次治理工程!$F$6:$F$9999,$C267,第4批次治理工程!$C$6:$C$9999,$A267)</f>
        <v>0</v>
      </c>
      <c r="K267" s="245">
        <f>SUMIFS(第1批次治理工程!$T$6:$T$9989,第1批次治理工程!$F$6:$F$9989,$C267,第1批次治理工程!$C$6:$C$9989,$A267)+SUMIFS(第2批次治理工程!$T$6:$T$9994,第2批次治理工程!$F$6:$F$9994,$C267,第2批次治理工程!$C$6:$C$9994,$A267)+SUMIFS(第3批次治理工程!$T$6:$T$9999,第3批次治理工程!$F$6:$F$9999,$C267,第3批次治理工程!$C$6:$C$9999,$A267)+SUMIFS(第4批次治理工程!$T$6:$T$9999,第4批次治理工程!$F$6:$F$9999,$C267,第4批次治理工程!$C$6:$C$9999,$A267)</f>
        <v>0</v>
      </c>
      <c r="L267" s="528"/>
      <c r="M267" s="528"/>
      <c r="N267" s="528"/>
      <c r="O267" s="528"/>
      <c r="P267" s="528"/>
      <c r="Q267" s="528"/>
    </row>
    <row r="268" spans="1:17" customFormat="1">
      <c r="A268" s="518" t="s">
        <v>1874</v>
      </c>
      <c r="B268" s="519" t="s">
        <v>2307</v>
      </c>
      <c r="C268" s="523" t="s">
        <v>2363</v>
      </c>
      <c r="D268" s="245">
        <v>0</v>
      </c>
      <c r="E268" s="245">
        <v>0</v>
      </c>
      <c r="F268" s="245">
        <f t="shared" si="29"/>
        <v>13000</v>
      </c>
      <c r="G268" s="246">
        <f>SUMIFS(第1批次治理工程!$K$6:$K$9989,第1批次治理工程!$F$6:$F$9989,$C268,第1批次治理工程!$C$6:$C$9989,$A268)</f>
        <v>8000</v>
      </c>
      <c r="H268" s="246">
        <f>SUMIFS(第2批次治理工程!$K$6:$K$9994,第2批次治理工程!$F$6:$F$9994,$C268,第2批次治理工程!$C$6:$C$9994,$A268)</f>
        <v>5000</v>
      </c>
      <c r="I268" s="245">
        <f>SUMIFS(第3批次治理工程!$K$6:$K$9999,第3批次治理工程!$F$6:$F$9999,$C268,第3批次治理工程!$C$6:$C$9999,$A268)</f>
        <v>0</v>
      </c>
      <c r="J268" s="245">
        <f>SUMIFS(第4批次治理工程!$K$6:$K$9999,第4批次治理工程!$F$6:$F$9999,$C268,第4批次治理工程!$C$6:$C$9999,$A268)</f>
        <v>0</v>
      </c>
      <c r="K268" s="245">
        <f>SUMIFS(第1批次治理工程!$T$6:$T$9989,第1批次治理工程!$F$6:$F$9989,$C268,第1批次治理工程!$C$6:$C$9989,$A268)+SUMIFS(第2批次治理工程!$T$6:$T$9994,第2批次治理工程!$F$6:$F$9994,$C268,第2批次治理工程!$C$6:$C$9994,$A268)+SUMIFS(第3批次治理工程!$T$6:$T$9999,第3批次治理工程!$F$6:$F$9999,$C268,第3批次治理工程!$C$6:$C$9999,$A268)+SUMIFS(第4批次治理工程!$T$6:$T$9999,第4批次治理工程!$F$6:$F$9999,$C268,第4批次治理工程!$C$6:$C$9999,$A268)</f>
        <v>0</v>
      </c>
      <c r="L268" s="513"/>
      <c r="M268" s="513"/>
      <c r="N268" s="513"/>
      <c r="O268" s="513"/>
      <c r="P268" s="513"/>
      <c r="Q268" s="513"/>
    </row>
    <row r="269" spans="1:17" customFormat="1">
      <c r="A269" s="518" t="s">
        <v>1874</v>
      </c>
      <c r="B269" s="519" t="s">
        <v>2307</v>
      </c>
      <c r="C269" s="523" t="s">
        <v>2364</v>
      </c>
      <c r="D269" s="245">
        <v>0</v>
      </c>
      <c r="E269" s="245">
        <v>0</v>
      </c>
      <c r="F269" s="245">
        <f t="shared" si="29"/>
        <v>4915</v>
      </c>
      <c r="G269" s="246">
        <f>SUMIFS(第1批次治理工程!$K$6:$K$9989,第1批次治理工程!$F$6:$F$9989,$C269,第1批次治理工程!$C$6:$C$9989,$A269)</f>
        <v>4915</v>
      </c>
      <c r="H269" s="246">
        <f>SUMIFS(第2批次治理工程!$K$6:$K$9994,第2批次治理工程!$F$6:$F$9994,$C269,第2批次治理工程!$C$6:$C$9994,$A269)</f>
        <v>0</v>
      </c>
      <c r="I269" s="245">
        <f>SUMIFS(第3批次治理工程!$K$6:$K$9999,第3批次治理工程!$F$6:$F$9999,$C269,第3批次治理工程!$C$6:$C$9999,$A269)</f>
        <v>0</v>
      </c>
      <c r="J269" s="245">
        <f>SUMIFS(第4批次治理工程!$K$6:$K$9999,第4批次治理工程!$F$6:$F$9999,$C269,第4批次治理工程!$C$6:$C$9999,$A269)</f>
        <v>0</v>
      </c>
      <c r="K269" s="245">
        <f>SUMIFS(第1批次治理工程!$T$6:$T$9989,第1批次治理工程!$F$6:$F$9989,$C269,第1批次治理工程!$C$6:$C$9989,$A269)+SUMIFS(第2批次治理工程!$T$6:$T$9994,第2批次治理工程!$F$6:$F$9994,$C269,第2批次治理工程!$C$6:$C$9994,$A269)+SUMIFS(第3批次治理工程!$T$6:$T$9999,第3批次治理工程!$F$6:$F$9999,$C269,第3批次治理工程!$C$6:$C$9999,$A269)+SUMIFS(第4批次治理工程!$T$6:$T$9999,第4批次治理工程!$F$6:$F$9999,$C269,第4批次治理工程!$C$6:$C$9999,$A269)</f>
        <v>0</v>
      </c>
      <c r="L269" s="513"/>
      <c r="M269" s="513"/>
      <c r="N269" s="513"/>
      <c r="O269" s="513"/>
      <c r="P269" s="513"/>
      <c r="Q269" s="513"/>
    </row>
    <row r="270" spans="1:17" customFormat="1">
      <c r="A270" s="518" t="s">
        <v>1874</v>
      </c>
      <c r="B270" s="519" t="s">
        <v>2307</v>
      </c>
      <c r="C270" s="523" t="s">
        <v>2365</v>
      </c>
      <c r="D270" s="245">
        <v>0</v>
      </c>
      <c r="E270" s="245">
        <v>0</v>
      </c>
      <c r="F270" s="245">
        <f t="shared" si="29"/>
        <v>10000</v>
      </c>
      <c r="G270" s="246">
        <f>SUMIFS(第1批次治理工程!$K$6:$K$9989,第1批次治理工程!$F$6:$F$9989,$C270,第1批次治理工程!$C$6:$C$9989,$A270)</f>
        <v>0</v>
      </c>
      <c r="H270" s="246">
        <f>SUMIFS(第2批次治理工程!$K$6:$K$9994,第2批次治理工程!$F$6:$F$9994,$C270,第2批次治理工程!$C$6:$C$9994,$A270)</f>
        <v>10000</v>
      </c>
      <c r="I270" s="245">
        <f>SUMIFS(第3批次治理工程!$K$6:$K$9999,第3批次治理工程!$F$6:$F$9999,$C270,第3批次治理工程!$C$6:$C$9999,$A270)</f>
        <v>0</v>
      </c>
      <c r="J270" s="245">
        <f>SUMIFS(第4批次治理工程!$K$6:$K$9999,第4批次治理工程!$F$6:$F$9999,$C270,第4批次治理工程!$C$6:$C$9999,$A270)</f>
        <v>0</v>
      </c>
      <c r="K270" s="245">
        <f>SUMIFS(第1批次治理工程!$T$6:$T$9989,第1批次治理工程!$F$6:$F$9989,$C270,第1批次治理工程!$C$6:$C$9989,$A270)+SUMIFS(第2批次治理工程!$T$6:$T$9994,第2批次治理工程!$F$6:$F$9994,$C270,第2批次治理工程!$C$6:$C$9994,$A270)+SUMIFS(第3批次治理工程!$T$6:$T$9999,第3批次治理工程!$F$6:$F$9999,$C270,第3批次治理工程!$C$6:$C$9999,$A270)+SUMIFS(第4批次治理工程!$T$6:$T$9999,第4批次治理工程!$F$6:$F$9999,$C270,第4批次治理工程!$C$6:$C$9999,$A270)</f>
        <v>0</v>
      </c>
      <c r="L270" s="513"/>
      <c r="M270" s="513"/>
      <c r="N270" s="513"/>
      <c r="O270" s="513"/>
      <c r="P270" s="513"/>
      <c r="Q270" s="513"/>
    </row>
    <row r="271" spans="1:17">
      <c r="A271" s="518" t="s">
        <v>1874</v>
      </c>
      <c r="B271" s="519" t="s">
        <v>2088</v>
      </c>
      <c r="C271" s="529" t="s">
        <v>2366</v>
      </c>
      <c r="D271" s="245">
        <v>0</v>
      </c>
      <c r="E271" s="245">
        <v>0</v>
      </c>
      <c r="F271" s="245">
        <f t="shared" si="29"/>
        <v>11000</v>
      </c>
      <c r="G271" s="246">
        <f>SUMIFS(第1批次治理工程!$K$6:$K$9989,第1批次治理工程!$F$6:$F$9989,$C271,第1批次治理工程!$C$6:$C$9989,$A271)</f>
        <v>0</v>
      </c>
      <c r="H271" s="246">
        <f>SUMIFS(第2批次治理工程!$K$6:$K$9994,第2批次治理工程!$F$6:$F$9994,$C271,第2批次治理工程!$C$6:$C$9994,$A271)</f>
        <v>11000</v>
      </c>
      <c r="I271" s="245">
        <f>SUMIFS(第3批次治理工程!$K$6:$K$9999,第3批次治理工程!$F$6:$F$9999,$C271,第3批次治理工程!$C$6:$C$9999,$A271)</f>
        <v>0</v>
      </c>
      <c r="J271" s="245">
        <f>SUMIFS(第4批次治理工程!$K$6:$K$9999,第4批次治理工程!$F$6:$F$9999,$C271,第4批次治理工程!$C$6:$C$9999,$A271)</f>
        <v>0</v>
      </c>
      <c r="K271" s="245">
        <f>SUMIFS(第1批次治理工程!$T$6:$T$9989,第1批次治理工程!$F$6:$F$9989,$C271,第1批次治理工程!$C$6:$C$9989,$A271)+SUMIFS(第2批次治理工程!$T$6:$T$9994,第2批次治理工程!$F$6:$F$9994,$C271,第2批次治理工程!$C$6:$C$9994,$A271)+SUMIFS(第3批次治理工程!$T$6:$T$9999,第3批次治理工程!$F$6:$F$9999,$C271,第3批次治理工程!$C$6:$C$9999,$A271)+SUMIFS(第4批次治理工程!$T$6:$T$9999,第4批次治理工程!$F$6:$F$9999,$C271,第4批次治理工程!$C$6:$C$9999,$A271)</f>
        <v>0</v>
      </c>
      <c r="L271" s="528"/>
      <c r="M271" s="528"/>
      <c r="N271" s="528"/>
      <c r="O271" s="528"/>
      <c r="P271" s="528"/>
      <c r="Q271" s="528"/>
    </row>
    <row r="272" spans="1:17">
      <c r="A272" s="518" t="s">
        <v>1874</v>
      </c>
      <c r="B272" s="519" t="s">
        <v>2307</v>
      </c>
      <c r="C272" s="529" t="s">
        <v>2367</v>
      </c>
      <c r="D272" s="245">
        <v>0</v>
      </c>
      <c r="E272" s="245">
        <v>0</v>
      </c>
      <c r="F272" s="245"/>
      <c r="G272" s="246">
        <f>SUMIFS(第1批次治理工程!$K$6:$K$9989,第1批次治理工程!$F$6:$F$9989,$C272,第1批次治理工程!$C$6:$C$9989,$A272)</f>
        <v>0</v>
      </c>
      <c r="H272" s="246">
        <f>SUMIFS(第2批次治理工程!$K$6:$K$9994,第2批次治理工程!$F$6:$F$9994,$C272,第2批次治理工程!$C$6:$C$9994,$A272)</f>
        <v>0</v>
      </c>
      <c r="I272" s="245">
        <f>SUMIFS(第3批次治理工程!$K$6:$K$9999,第3批次治理工程!$F$6:$F$9999,$C272,第3批次治理工程!$C$6:$C$9999,$A272)</f>
        <v>0</v>
      </c>
      <c r="J272" s="245">
        <f>SUMIFS(第4批次治理工程!$K$6:$K$9999,第4批次治理工程!$F$6:$F$9999,$C272,第4批次治理工程!$C$6:$C$9999,$A272)</f>
        <v>5200</v>
      </c>
      <c r="K272" s="245">
        <f>SUMIFS(第1批次治理工程!$T$6:$T$9989,第1批次治理工程!$F$6:$F$9989,$C272,第1批次治理工程!$C$6:$C$9989,$A272)+SUMIFS(第2批次治理工程!$T$6:$T$9994,第2批次治理工程!$F$6:$F$9994,$C272,第2批次治理工程!$C$6:$C$9994,$A272)+SUMIFS(第3批次治理工程!$T$6:$T$9999,第3批次治理工程!$F$6:$F$9999,$C272,第3批次治理工程!$C$6:$C$9999,$A272)+SUMIFS(第4批次治理工程!$T$6:$T$9999,第4批次治理工程!$F$6:$F$9999,$C272,第4批次治理工程!$C$6:$C$9999,$A272)</f>
        <v>0</v>
      </c>
      <c r="L272" s="528"/>
      <c r="M272" s="528"/>
      <c r="N272" s="528"/>
      <c r="O272" s="528"/>
      <c r="P272" s="528"/>
      <c r="Q272" s="528"/>
    </row>
    <row r="273" spans="1:17" customFormat="1">
      <c r="A273" s="522"/>
      <c r="B273" s="1159" t="s">
        <v>2368</v>
      </c>
      <c r="C273" s="1159"/>
      <c r="D273" s="249">
        <f t="shared" ref="D273" si="30">SUM(D252:D272)</f>
        <v>9140838.6640000008</v>
      </c>
      <c r="E273" s="249">
        <f t="shared" ref="E273" si="31">SUM(E252:E272)</f>
        <v>3196902.4439999997</v>
      </c>
      <c r="F273" s="249">
        <f t="shared" ref="F273" si="32">SUM(F252:F272)</f>
        <v>1764294</v>
      </c>
      <c r="G273" s="249">
        <f t="shared" ref="G273" si="33">SUM(G252:G272)</f>
        <v>470539</v>
      </c>
      <c r="H273" s="249">
        <f t="shared" ref="H273" si="34">SUM(H252:H272)</f>
        <v>486960</v>
      </c>
      <c r="I273" s="249">
        <f t="shared" ref="I273" si="35">SUM(I252:I272)</f>
        <v>0</v>
      </c>
      <c r="J273" s="249">
        <f>SUM(J252:J272)</f>
        <v>210095</v>
      </c>
      <c r="K273" s="249">
        <f t="shared" ref="K273:Q273" si="36">SUM(K252:K272)</f>
        <v>601900</v>
      </c>
      <c r="L273" s="249">
        <f t="shared" si="36"/>
        <v>0</v>
      </c>
      <c r="M273" s="249">
        <f t="shared" si="36"/>
        <v>0</v>
      </c>
      <c r="N273" s="249">
        <f t="shared" si="36"/>
        <v>0</v>
      </c>
      <c r="O273" s="249">
        <f t="shared" si="36"/>
        <v>0</v>
      </c>
      <c r="P273" s="249">
        <f t="shared" si="36"/>
        <v>0</v>
      </c>
      <c r="Q273" s="249">
        <f t="shared" si="36"/>
        <v>0</v>
      </c>
    </row>
    <row r="274" spans="1:17" customFormat="1">
      <c r="A274" s="518" t="s">
        <v>2369</v>
      </c>
      <c r="B274" s="519" t="s">
        <v>2148</v>
      </c>
      <c r="C274" s="523" t="s">
        <v>2370</v>
      </c>
      <c r="D274" s="245">
        <v>842268</v>
      </c>
      <c r="E274" s="246">
        <v>114711</v>
      </c>
      <c r="F274" s="245">
        <f t="shared" ref="F274:F287" si="37">SUM(G274:Q274)</f>
        <v>109000</v>
      </c>
      <c r="G274" s="246">
        <f>SUMIFS(第1批次治理工程!$K$6:$K$9989,第1批次治理工程!$F$6:$F$9989,$C274,第1批次治理工程!$C$6:$C$9989,$A274)</f>
        <v>32000</v>
      </c>
      <c r="H274" s="246">
        <f>SUMIFS(第2批次治理工程!$K$6:$K$9994,第2批次治理工程!$F$6:$F$9994,$C274,第2批次治理工程!$C$6:$C$9994,$A274)</f>
        <v>70000</v>
      </c>
      <c r="I274" s="245">
        <f>SUMIFS(第3批次治理工程!$K$6:$K$9999,第3批次治理工程!$F$6:$F$9999,$C274,第3批次治理工程!$C$6:$C$9999,$A274)</f>
        <v>0</v>
      </c>
      <c r="J274" s="245">
        <f>SUMIFS(第4批次治理工程!$K$6:$K$9999,第4批次治理工程!$F$6:$F$9999,$C274,第4批次治理工程!$C$6:$C$9999,$A274)</f>
        <v>0</v>
      </c>
      <c r="K274" s="245">
        <f>SUMIFS(第1批次治理工程!$T$6:$T$9989,第1批次治理工程!$F$6:$F$9989,$C274,第1批次治理工程!$C$6:$C$9989,$A274)+SUMIFS(第2批次治理工程!$T$6:$T$9994,第2批次治理工程!$F$6:$F$9994,$C274,第2批次治理工程!$C$6:$C$9994,$A274)+SUMIFS(第3批次治理工程!$T$6:$T$9999,第3批次治理工程!$F$6:$F$9999,$C274,第3批次治理工程!$C$6:$C$9999,$A274)+SUMIFS(第4批次治理工程!$T$6:$T$9999,第4批次治理工程!$F$6:$F$9999,$C274,第4批次治理工程!$C$6:$C$9999,$A274)</f>
        <v>7000</v>
      </c>
      <c r="L274" s="513"/>
      <c r="M274" s="513"/>
      <c r="N274" s="513"/>
      <c r="O274" s="513"/>
      <c r="P274" s="513"/>
      <c r="Q274" s="513"/>
    </row>
    <row r="275" spans="1:17" customFormat="1">
      <c r="A275" s="518" t="s">
        <v>2371</v>
      </c>
      <c r="B275" s="519" t="s">
        <v>2085</v>
      </c>
      <c r="C275" s="530" t="s">
        <v>2372</v>
      </c>
      <c r="D275" s="245">
        <v>887772.78</v>
      </c>
      <c r="E275" s="246">
        <v>895193</v>
      </c>
      <c r="F275" s="245">
        <f t="shared" si="37"/>
        <v>98000</v>
      </c>
      <c r="G275" s="246">
        <f>SUMIFS(第1批次治理工程!$K$6:$K$9989,第1批次治理工程!$F$6:$F$9989,$C275,第1批次治理工程!$C$6:$C$9989,$A275)</f>
        <v>56000</v>
      </c>
      <c r="H275" s="246">
        <f>SUMIFS(第2批次治理工程!$K$6:$K$9994,第2批次治理工程!$F$6:$F$9994,$C275,第2批次治理工程!$C$6:$C$9994,$A275)</f>
        <v>0</v>
      </c>
      <c r="I275" s="245">
        <f>SUMIFS(第3批次治理工程!$K$6:$K$9999,第3批次治理工程!$F$6:$F$9999,$C275,第3批次治理工程!$C$6:$C$9999,$A275)</f>
        <v>0</v>
      </c>
      <c r="J275" s="245">
        <f>SUMIFS(第4批次治理工程!$K$6:$K$9999,第4批次治理工程!$F$6:$F$9999,$C275,第4批次治理工程!$C$6:$C$9999,$A275)</f>
        <v>0</v>
      </c>
      <c r="K275" s="245">
        <f>SUMIFS(第1批次治理工程!$T$6:$T$9989,第1批次治理工程!$F$6:$F$9989,$C275,第1批次治理工程!$C$6:$C$9989,$A275)+SUMIFS(第2批次治理工程!$T$6:$T$9994,第2批次治理工程!$F$6:$F$9994,$C275,第2批次治理工程!$C$6:$C$9994,$A275)+SUMIFS(第3批次治理工程!$T$6:$T$9999,第3批次治理工程!$F$6:$F$9999,$C275,第3批次治理工程!$C$6:$C$9999,$A275)+SUMIFS(第4批次治理工程!$T$6:$T$9999,第4批次治理工程!$F$6:$F$9999,$C275,第4批次治理工程!$C$6:$C$9999,$A275)</f>
        <v>42000</v>
      </c>
      <c r="L275" s="513"/>
      <c r="M275" s="513"/>
      <c r="N275" s="513"/>
      <c r="O275" s="513"/>
      <c r="P275" s="513"/>
      <c r="Q275" s="513"/>
    </row>
    <row r="276" spans="1:17" customFormat="1">
      <c r="A276" s="518" t="s">
        <v>2371</v>
      </c>
      <c r="B276" s="519" t="s">
        <v>2085</v>
      </c>
      <c r="C276" s="523" t="s">
        <v>2373</v>
      </c>
      <c r="D276" s="245">
        <v>26400</v>
      </c>
      <c r="E276" s="246">
        <v>49500</v>
      </c>
      <c r="F276" s="245">
        <f t="shared" si="37"/>
        <v>0</v>
      </c>
      <c r="G276" s="246">
        <f>SUMIFS(第1批次治理工程!$K$6:$K$9989,第1批次治理工程!$F$6:$F$9989,$C276,第1批次治理工程!$C$6:$C$9989,$A276)</f>
        <v>0</v>
      </c>
      <c r="H276" s="246">
        <f>SUMIFS(第2批次治理工程!$K$6:$K$9994,第2批次治理工程!$F$6:$F$9994,$C276,第2批次治理工程!$C$6:$C$9994,$A276)</f>
        <v>0</v>
      </c>
      <c r="I276" s="245">
        <f>SUMIFS(第3批次治理工程!$K$6:$K$9999,第3批次治理工程!$F$6:$F$9999,$C276,第3批次治理工程!$C$6:$C$9999,$A276)</f>
        <v>0</v>
      </c>
      <c r="J276" s="245">
        <f>SUMIFS(第4批次治理工程!$K$6:$K$9999,第4批次治理工程!$F$6:$F$9999,$C276,第4批次治理工程!$C$6:$C$9999,$A276)</f>
        <v>0</v>
      </c>
      <c r="K276" s="245">
        <f>SUMIFS(第1批次治理工程!$T$6:$T$9989,第1批次治理工程!$F$6:$F$9989,$C276,第1批次治理工程!$C$6:$C$9989,$A276)+SUMIFS(第2批次治理工程!$T$6:$T$9994,第2批次治理工程!$F$6:$F$9994,$C276,第2批次治理工程!$C$6:$C$9994,$A276)+SUMIFS(第3批次治理工程!$T$6:$T$9999,第3批次治理工程!$F$6:$F$9999,$C276,第3批次治理工程!$C$6:$C$9999,$A276)+SUMIFS(第4批次治理工程!$T$6:$T$9999,第4批次治理工程!$F$6:$F$9999,$C276,第4批次治理工程!$C$6:$C$9999,$A276)</f>
        <v>0</v>
      </c>
      <c r="L276" s="513"/>
      <c r="M276" s="513"/>
      <c r="N276" s="513"/>
      <c r="O276" s="513"/>
      <c r="P276" s="513"/>
      <c r="Q276" s="513"/>
    </row>
    <row r="277" spans="1:17" customFormat="1">
      <c r="A277" s="518" t="s">
        <v>2371</v>
      </c>
      <c r="B277" s="519" t="s">
        <v>2085</v>
      </c>
      <c r="C277" s="523" t="s">
        <v>2374</v>
      </c>
      <c r="D277" s="245">
        <v>11500</v>
      </c>
      <c r="E277" s="246">
        <v>0</v>
      </c>
      <c r="F277" s="245">
        <f t="shared" si="37"/>
        <v>85100</v>
      </c>
      <c r="G277" s="246">
        <f>SUMIFS(第1批次治理工程!$K$6:$K$9989,第1批次治理工程!$F$6:$F$9989,$C277,第1批次治理工程!$C$6:$C$9989,$A277)</f>
        <v>83000</v>
      </c>
      <c r="H277" s="246">
        <f>SUMIFS(第2批次治理工程!$K$6:$K$9994,第2批次治理工程!$F$6:$F$9994,$C277,第2批次治理工程!$C$6:$C$9994,$A277)</f>
        <v>0</v>
      </c>
      <c r="I277" s="245">
        <f>SUMIFS(第3批次治理工程!$K$6:$K$9999,第3批次治理工程!$F$6:$F$9999,$C277,第3批次治理工程!$C$6:$C$9999,$A277)</f>
        <v>0</v>
      </c>
      <c r="J277" s="245">
        <f>SUMIFS(第4批次治理工程!$K$6:$K$9999,第4批次治理工程!$F$6:$F$9999,$C277,第4批次治理工程!$C$6:$C$9999,$A277)</f>
        <v>0</v>
      </c>
      <c r="K277" s="245">
        <f>SUMIFS(第1批次治理工程!$T$6:$T$9989,第1批次治理工程!$F$6:$F$9989,$C277,第1批次治理工程!$C$6:$C$9989,$A277)+SUMIFS(第2批次治理工程!$T$6:$T$9994,第2批次治理工程!$F$6:$F$9994,$C277,第2批次治理工程!$C$6:$C$9994,$A277)+SUMIFS(第3批次治理工程!$T$6:$T$9999,第3批次治理工程!$F$6:$F$9999,$C277,第3批次治理工程!$C$6:$C$9999,$A277)+SUMIFS(第4批次治理工程!$T$6:$T$9999,第4批次治理工程!$F$6:$F$9999,$C277,第4批次治理工程!$C$6:$C$9999,$A277)</f>
        <v>2100</v>
      </c>
      <c r="L277" s="513"/>
      <c r="M277" s="513"/>
      <c r="N277" s="513"/>
      <c r="O277" s="513"/>
      <c r="P277" s="513"/>
      <c r="Q277" s="513"/>
    </row>
    <row r="278" spans="1:17" customFormat="1">
      <c r="A278" s="518" t="s">
        <v>2371</v>
      </c>
      <c r="B278" s="519" t="s">
        <v>2088</v>
      </c>
      <c r="C278" s="530" t="s">
        <v>2375</v>
      </c>
      <c r="D278" s="245">
        <v>966402.32700000005</v>
      </c>
      <c r="E278" s="246">
        <v>365543</v>
      </c>
      <c r="F278" s="245">
        <f t="shared" si="37"/>
        <v>105500</v>
      </c>
      <c r="G278" s="246">
        <f>SUMIFS(第1批次治理工程!$K$6:$K$9989,第1批次治理工程!$F$6:$F$9989,$C278,第1批次治理工程!$C$6:$C$9989,$A278)</f>
        <v>0</v>
      </c>
      <c r="H278" s="246">
        <f>SUMIFS(第2批次治理工程!$K$6:$K$9994,第2批次治理工程!$F$6:$F$9994,$C278,第2批次治理工程!$C$6:$C$9994,$A278)</f>
        <v>0</v>
      </c>
      <c r="I278" s="245">
        <f>SUMIFS(第3批次治理工程!$K$6:$K$9999,第3批次治理工程!$F$6:$F$9999,$C278,第3批次治理工程!$C$6:$C$9999,$A278)</f>
        <v>0</v>
      </c>
      <c r="J278" s="245">
        <f>SUMIFS(第4批次治理工程!$K$6:$K$9999,第4批次治理工程!$F$6:$F$9999,$C278,第4批次治理工程!$C$6:$C$9999,$A278)</f>
        <v>88000</v>
      </c>
      <c r="K278" s="245">
        <f>SUMIFS(第1批次治理工程!$T$6:$T$9989,第1批次治理工程!$F$6:$F$9989,$C278,第1批次治理工程!$C$6:$C$9989,$A278)+SUMIFS(第2批次治理工程!$T$6:$T$9994,第2批次治理工程!$F$6:$F$9994,$C278,第2批次治理工程!$C$6:$C$9994,$A278)+SUMIFS(第3批次治理工程!$T$6:$T$9999,第3批次治理工程!$F$6:$F$9999,$C278,第3批次治理工程!$C$6:$C$9999,$A278)+SUMIFS(第4批次治理工程!$T$6:$T$9999,第4批次治理工程!$F$6:$F$9999,$C278,第4批次治理工程!$C$6:$C$9999,$A278)</f>
        <v>17500</v>
      </c>
      <c r="L278" s="513"/>
      <c r="M278" s="513"/>
      <c r="N278" s="513"/>
      <c r="O278" s="513"/>
      <c r="P278" s="513"/>
      <c r="Q278" s="513"/>
    </row>
    <row r="279" spans="1:17" customFormat="1">
      <c r="A279" s="518" t="s">
        <v>2371</v>
      </c>
      <c r="B279" s="519" t="s">
        <v>2088</v>
      </c>
      <c r="C279" s="530" t="s">
        <v>2376</v>
      </c>
      <c r="D279" s="245">
        <v>1307065</v>
      </c>
      <c r="E279" s="246">
        <v>904689</v>
      </c>
      <c r="F279" s="245">
        <f t="shared" si="37"/>
        <v>719400</v>
      </c>
      <c r="G279" s="246">
        <f>SUMIFS(第1批次治理工程!$K$6:$K$9989,第1批次治理工程!$F$6:$F$9989,$C279,第1批次治理工程!$C$6:$C$9989,$A279)</f>
        <v>463200</v>
      </c>
      <c r="H279" s="246">
        <f>SUMIFS(第2批次治理工程!$K$6:$K$9994,第2批次治理工程!$F$6:$F$9994,$C279,第2批次治理工程!$C$6:$C$9994,$A279)</f>
        <v>0</v>
      </c>
      <c r="I279" s="245">
        <f>SUMIFS(第3批次治理工程!$K$6:$K$9999,第3批次治理工程!$F$6:$F$9999,$C279,第3批次治理工程!$C$6:$C$9999,$A279)</f>
        <v>0</v>
      </c>
      <c r="J279" s="245">
        <f>SUMIFS(第4批次治理工程!$K$6:$K$9999,第4批次治理工程!$F$6:$F$9999,$C279,第4批次治理工程!$C$6:$C$9999,$A279)</f>
        <v>158900</v>
      </c>
      <c r="K279" s="245">
        <f>SUMIFS(第1批次治理工程!$T$6:$T$9989,第1批次治理工程!$F$6:$F$9989,$C279,第1批次治理工程!$C$6:$C$9989,$A279)+SUMIFS(第2批次治理工程!$T$6:$T$9994,第2批次治理工程!$F$6:$F$9994,$C279,第2批次治理工程!$C$6:$C$9994,$A279)+SUMIFS(第3批次治理工程!$T$6:$T$9999,第3批次治理工程!$F$6:$F$9999,$C279,第3批次治理工程!$C$6:$C$9999,$A279)+SUMIFS(第4批次治理工程!$T$6:$T$9999,第4批次治理工程!$F$6:$F$9999,$C279,第4批次治理工程!$C$6:$C$9999,$A279)</f>
        <v>97300</v>
      </c>
      <c r="L279" s="513"/>
      <c r="M279" s="513"/>
      <c r="N279" s="513"/>
      <c r="O279" s="513"/>
      <c r="P279" s="513"/>
      <c r="Q279" s="513"/>
    </row>
    <row r="280" spans="1:17" customFormat="1">
      <c r="A280" s="518" t="s">
        <v>2371</v>
      </c>
      <c r="B280" s="519" t="s">
        <v>2088</v>
      </c>
      <c r="C280" s="523" t="s">
        <v>2377</v>
      </c>
      <c r="D280" s="245">
        <v>932813</v>
      </c>
      <c r="E280" s="246">
        <v>791811</v>
      </c>
      <c r="F280" s="245">
        <f t="shared" si="37"/>
        <v>134500</v>
      </c>
      <c r="G280" s="246">
        <f>SUMIFS(第1批次治理工程!$K$6:$K$9989,第1批次治理工程!$F$6:$F$9989,$C280,第1批次治理工程!$C$6:$C$9989,$A280)</f>
        <v>0</v>
      </c>
      <c r="H280" s="246">
        <f>SUMIFS(第2批次治理工程!$K$6:$K$9994,第2批次治理工程!$F$6:$F$9994,$C280,第2批次治理工程!$C$6:$C$9994,$A280)</f>
        <v>0</v>
      </c>
      <c r="I280" s="245">
        <f>SUMIFS(第3批次治理工程!$K$6:$K$9999,第3批次治理工程!$F$6:$F$9999,$C280,第3批次治理工程!$C$6:$C$9999,$A280)</f>
        <v>0</v>
      </c>
      <c r="J280" s="245">
        <f>SUMIFS(第4批次治理工程!$K$6:$K$9999,第4批次治理工程!$F$6:$F$9999,$C280,第4批次治理工程!$C$6:$C$9999,$A280)</f>
        <v>110000</v>
      </c>
      <c r="K280" s="245">
        <f>SUMIFS(第1批次治理工程!$T$6:$T$9989,第1批次治理工程!$F$6:$F$9989,$C280,第1批次治理工程!$C$6:$C$9989,$A280)+SUMIFS(第2批次治理工程!$T$6:$T$9994,第2批次治理工程!$F$6:$F$9994,$C280,第2批次治理工程!$C$6:$C$9994,$A280)+SUMIFS(第3批次治理工程!$T$6:$T$9999,第3批次治理工程!$F$6:$F$9999,$C280,第3批次治理工程!$C$6:$C$9999,$A280)+SUMIFS(第4批次治理工程!$T$6:$T$9999,第4批次治理工程!$F$6:$F$9999,$C280,第4批次治理工程!$C$6:$C$9999,$A280)</f>
        <v>24500</v>
      </c>
      <c r="L280" s="513"/>
      <c r="M280" s="513"/>
      <c r="N280" s="513"/>
      <c r="O280" s="513"/>
      <c r="P280" s="513"/>
      <c r="Q280" s="513"/>
    </row>
    <row r="281" spans="1:17" customFormat="1">
      <c r="A281" s="518" t="s">
        <v>2371</v>
      </c>
      <c r="B281" s="519" t="s">
        <v>2088</v>
      </c>
      <c r="C281" s="530" t="s">
        <v>2378</v>
      </c>
      <c r="D281" s="245">
        <v>505167</v>
      </c>
      <c r="E281" s="246">
        <v>590055</v>
      </c>
      <c r="F281" s="245">
        <f t="shared" si="37"/>
        <v>257700</v>
      </c>
      <c r="G281" s="246">
        <f>SUMIFS(第1批次治理工程!$K$6:$K$9989,第1批次治理工程!$F$6:$F$9989,$C281,第1批次治理工程!$C$6:$C$9989,$A281)</f>
        <v>166700</v>
      </c>
      <c r="H281" s="246">
        <f>SUMIFS(第2批次治理工程!$K$6:$K$9994,第2批次治理工程!$F$6:$F$9994,$C281,第2批次治理工程!$C$6:$C$9994,$A281)</f>
        <v>0</v>
      </c>
      <c r="I281" s="245">
        <f>SUMIFS(第3批次治理工程!$K$6:$K$9999,第3批次治理工程!$F$6:$F$9999,$C281,第3批次治理工程!$C$6:$C$9999,$A281)</f>
        <v>0</v>
      </c>
      <c r="J281" s="245">
        <f>SUMIFS(第4批次治理工程!$K$6:$K$9999,第4批次治理工程!$F$6:$F$9999,$C281,第4批次治理工程!$C$6:$C$9999,$A281)</f>
        <v>0</v>
      </c>
      <c r="K281" s="245">
        <f>SUMIFS(第1批次治理工程!$T$6:$T$9989,第1批次治理工程!$F$6:$F$9989,$C281,第1批次治理工程!$C$6:$C$9989,$A281)+SUMIFS(第2批次治理工程!$T$6:$T$9994,第2批次治理工程!$F$6:$F$9994,$C281,第2批次治理工程!$C$6:$C$9994,$A281)+SUMIFS(第3批次治理工程!$T$6:$T$9999,第3批次治理工程!$F$6:$F$9999,$C281,第3批次治理工程!$C$6:$C$9999,$A281)+SUMIFS(第4批次治理工程!$T$6:$T$9999,第4批次治理工程!$F$6:$F$9999,$C281,第4批次治理工程!$C$6:$C$9999,$A281)</f>
        <v>91000</v>
      </c>
      <c r="L281" s="513"/>
      <c r="M281" s="513"/>
      <c r="N281" s="513"/>
      <c r="O281" s="513"/>
      <c r="P281" s="513"/>
      <c r="Q281" s="513"/>
    </row>
    <row r="282" spans="1:17" customFormat="1">
      <c r="A282" s="518" t="s">
        <v>2371</v>
      </c>
      <c r="B282" s="519" t="s">
        <v>2088</v>
      </c>
      <c r="C282" s="530" t="s">
        <v>2379</v>
      </c>
      <c r="D282" s="245">
        <v>11000</v>
      </c>
      <c r="E282" s="246">
        <v>0</v>
      </c>
      <c r="F282" s="245">
        <f t="shared" si="37"/>
        <v>0</v>
      </c>
      <c r="G282" s="246">
        <f>SUMIFS(第1批次治理工程!$K$6:$K$9989,第1批次治理工程!$F$6:$F$9989,$C282,第1批次治理工程!$C$6:$C$9989,$A282)</f>
        <v>0</v>
      </c>
      <c r="H282" s="246">
        <f>SUMIFS(第2批次治理工程!$K$6:$K$9994,第2批次治理工程!$F$6:$F$9994,$C282,第2批次治理工程!$C$6:$C$9994,$A282)</f>
        <v>0</v>
      </c>
      <c r="I282" s="245">
        <f>SUMIFS(第3批次治理工程!$K$6:$K$9999,第3批次治理工程!$F$6:$F$9999,$C282,第3批次治理工程!$C$6:$C$9999,$A282)</f>
        <v>0</v>
      </c>
      <c r="J282" s="245">
        <f>SUMIFS(第4批次治理工程!$K$6:$K$9999,第4批次治理工程!$F$6:$F$9999,$C282,第4批次治理工程!$C$6:$C$9999,$A282)</f>
        <v>0</v>
      </c>
      <c r="K282" s="245">
        <f>SUMIFS(第1批次治理工程!$T$6:$T$9989,第1批次治理工程!$F$6:$F$9989,$C282,第1批次治理工程!$C$6:$C$9989,$A282)+SUMIFS(第2批次治理工程!$T$6:$T$9994,第2批次治理工程!$F$6:$F$9994,$C282,第2批次治理工程!$C$6:$C$9994,$A282)+SUMIFS(第3批次治理工程!$T$6:$T$9999,第3批次治理工程!$F$6:$F$9999,$C282,第3批次治理工程!$C$6:$C$9999,$A282)+SUMIFS(第4批次治理工程!$T$6:$T$9999,第4批次治理工程!$F$6:$F$9999,$C282,第4批次治理工程!$C$6:$C$9999,$A282)</f>
        <v>0</v>
      </c>
      <c r="L282" s="513"/>
      <c r="M282" s="513"/>
      <c r="N282" s="513"/>
      <c r="O282" s="513"/>
      <c r="P282" s="513"/>
      <c r="Q282" s="513"/>
    </row>
    <row r="283" spans="1:17" customFormat="1">
      <c r="A283" s="518" t="s">
        <v>2371</v>
      </c>
      <c r="B283" s="519" t="s">
        <v>2088</v>
      </c>
      <c r="C283" s="526" t="s">
        <v>2380</v>
      </c>
      <c r="D283" s="245">
        <v>65400</v>
      </c>
      <c r="E283" s="246">
        <v>26865</v>
      </c>
      <c r="F283" s="245">
        <f t="shared" si="37"/>
        <v>0</v>
      </c>
      <c r="G283" s="246">
        <f>SUMIFS(第1批次治理工程!$K$6:$K$9989,第1批次治理工程!$F$6:$F$9989,$C283,第1批次治理工程!$C$6:$C$9989,$A283)</f>
        <v>0</v>
      </c>
      <c r="H283" s="246">
        <f>SUMIFS(第2批次治理工程!$K$6:$K$9994,第2批次治理工程!$F$6:$F$9994,$C283,第2批次治理工程!$C$6:$C$9994,$A283)</f>
        <v>0</v>
      </c>
      <c r="I283" s="245">
        <f>SUMIFS(第3批次治理工程!$K$6:$K$9999,第3批次治理工程!$F$6:$F$9999,$C283,第3批次治理工程!$C$6:$C$9999,$A283)</f>
        <v>0</v>
      </c>
      <c r="J283" s="245">
        <f>SUMIFS(第4批次治理工程!$K$6:$K$9999,第4批次治理工程!$F$6:$F$9999,$C283,第4批次治理工程!$C$6:$C$9999,$A283)</f>
        <v>0</v>
      </c>
      <c r="K283" s="245">
        <f>SUMIFS(第1批次治理工程!$T$6:$T$9989,第1批次治理工程!$F$6:$F$9989,$C283,第1批次治理工程!$C$6:$C$9989,$A283)+SUMIFS(第2批次治理工程!$T$6:$T$9994,第2批次治理工程!$F$6:$F$9994,$C283,第2批次治理工程!$C$6:$C$9994,$A283)+SUMIFS(第3批次治理工程!$T$6:$T$9999,第3批次治理工程!$F$6:$F$9999,$C283,第3批次治理工程!$C$6:$C$9999,$A283)+SUMIFS(第4批次治理工程!$T$6:$T$9999,第4批次治理工程!$F$6:$F$9999,$C283,第4批次治理工程!$C$6:$C$9999,$A283)</f>
        <v>0</v>
      </c>
      <c r="L283" s="513"/>
      <c r="M283" s="513"/>
      <c r="N283" s="513"/>
      <c r="O283" s="513"/>
      <c r="P283" s="513"/>
      <c r="Q283" s="513"/>
    </row>
    <row r="284" spans="1:17" customFormat="1">
      <c r="A284" s="518" t="s">
        <v>2371</v>
      </c>
      <c r="B284" s="519" t="s">
        <v>2088</v>
      </c>
      <c r="C284" s="524" t="s">
        <v>2350</v>
      </c>
      <c r="D284" s="245">
        <v>1342061.3089999999</v>
      </c>
      <c r="E284" s="246">
        <v>0</v>
      </c>
      <c r="F284" s="245">
        <f t="shared" si="37"/>
        <v>0</v>
      </c>
      <c r="G284" s="246">
        <f>SUMIFS(第1批次治理工程!$K$6:$K$9989,第1批次治理工程!$F$6:$F$9989,$C284,第1批次治理工程!$C$6:$C$9989,$A284)</f>
        <v>0</v>
      </c>
      <c r="H284" s="246">
        <f>SUMIFS(第2批次治理工程!$K$6:$K$9994,第2批次治理工程!$F$6:$F$9994,$C284,第2批次治理工程!$C$6:$C$9994,$A284)</f>
        <v>0</v>
      </c>
      <c r="I284" s="245">
        <f>SUMIFS(第3批次治理工程!$K$6:$K$9999,第3批次治理工程!$F$6:$F$9999,$C284,第3批次治理工程!$C$6:$C$9999,$A284)</f>
        <v>0</v>
      </c>
      <c r="J284" s="245">
        <f>SUMIFS(第4批次治理工程!$K$6:$K$9999,第4批次治理工程!$F$6:$F$9999,$C284,第4批次治理工程!$C$6:$C$9999,$A284)</f>
        <v>0</v>
      </c>
      <c r="K284" s="245">
        <f>SUMIFS(第1批次治理工程!$T$6:$T$9989,第1批次治理工程!$F$6:$F$9989,$C284,第1批次治理工程!$C$6:$C$9989,$A284)+SUMIFS(第2批次治理工程!$T$6:$T$9994,第2批次治理工程!$F$6:$F$9994,$C284,第2批次治理工程!$C$6:$C$9994,$A284)+SUMIFS(第3批次治理工程!$T$6:$T$9999,第3批次治理工程!$F$6:$F$9999,$C284,第3批次治理工程!$C$6:$C$9999,$A284)+SUMIFS(第4批次治理工程!$T$6:$T$9999,第4批次治理工程!$F$6:$F$9999,$C284,第4批次治理工程!$C$6:$C$9999,$A284)</f>
        <v>0</v>
      </c>
      <c r="L284" s="513"/>
      <c r="M284" s="513"/>
      <c r="N284" s="513"/>
      <c r="O284" s="513"/>
      <c r="P284" s="513"/>
      <c r="Q284" s="513"/>
    </row>
    <row r="285" spans="1:17" customFormat="1">
      <c r="A285" s="518" t="s">
        <v>2371</v>
      </c>
      <c r="B285" s="519" t="s">
        <v>2088</v>
      </c>
      <c r="C285" s="523" t="s">
        <v>2381</v>
      </c>
      <c r="D285" s="245">
        <v>312891</v>
      </c>
      <c r="E285" s="246">
        <v>127049</v>
      </c>
      <c r="F285" s="245">
        <f t="shared" si="37"/>
        <v>0</v>
      </c>
      <c r="G285" s="246">
        <f>SUMIFS(第1批次治理工程!$K$6:$K$9989,第1批次治理工程!$F$6:$F$9989,$C285,第1批次治理工程!$C$6:$C$9989,$A285)</f>
        <v>0</v>
      </c>
      <c r="H285" s="246">
        <f>SUMIFS(第2批次治理工程!$K$6:$K$9994,第2批次治理工程!$F$6:$F$9994,$C285,第2批次治理工程!$C$6:$C$9994,$A285)</f>
        <v>0</v>
      </c>
      <c r="I285" s="245">
        <f>SUMIFS(第3批次治理工程!$K$6:$K$9999,第3批次治理工程!$F$6:$F$9999,$C285,第3批次治理工程!$C$6:$C$9999,$A285)</f>
        <v>0</v>
      </c>
      <c r="J285" s="245">
        <f>SUMIFS(第4批次治理工程!$K$6:$K$9999,第4批次治理工程!$F$6:$F$9999,$C285,第4批次治理工程!$C$6:$C$9999,$A285)</f>
        <v>0</v>
      </c>
      <c r="K285" s="245">
        <f>SUMIFS(第1批次治理工程!$T$6:$T$9989,第1批次治理工程!$F$6:$F$9989,$C285,第1批次治理工程!$C$6:$C$9989,$A285)+SUMIFS(第2批次治理工程!$T$6:$T$9994,第2批次治理工程!$F$6:$F$9994,$C285,第2批次治理工程!$C$6:$C$9994,$A285)+SUMIFS(第3批次治理工程!$T$6:$T$9999,第3批次治理工程!$F$6:$F$9999,$C285,第3批次治理工程!$C$6:$C$9999,$A285)+SUMIFS(第4批次治理工程!$T$6:$T$9999,第4批次治理工程!$F$6:$F$9999,$C285,第4批次治理工程!$C$6:$C$9999,$A285)</f>
        <v>0</v>
      </c>
      <c r="L285" s="513"/>
      <c r="M285" s="513"/>
      <c r="N285" s="513"/>
      <c r="O285" s="513"/>
      <c r="P285" s="513"/>
      <c r="Q285" s="513"/>
    </row>
    <row r="286" spans="1:17" customFormat="1" ht="49.5">
      <c r="A286" s="518" t="s">
        <v>2371</v>
      </c>
      <c r="B286" s="519" t="s">
        <v>2088</v>
      </c>
      <c r="C286" s="530" t="s">
        <v>2382</v>
      </c>
      <c r="D286" s="245">
        <v>79300</v>
      </c>
      <c r="E286" s="246">
        <v>142972</v>
      </c>
      <c r="F286" s="245">
        <f t="shared" si="37"/>
        <v>0</v>
      </c>
      <c r="G286" s="246">
        <f>SUMIFS(第1批次治理工程!$K$6:$K$9989,第1批次治理工程!$F$6:$F$9989,$C286,第1批次治理工程!$C$6:$C$9989,$A286)</f>
        <v>0</v>
      </c>
      <c r="H286" s="246">
        <f>SUMIFS(第2批次治理工程!$K$6:$K$9994,第2批次治理工程!$F$6:$F$9994,$C286,第2批次治理工程!$C$6:$C$9994,$A286)</f>
        <v>0</v>
      </c>
      <c r="I286" s="245">
        <f>SUMIFS(第3批次治理工程!$K$6:$K$9999,第3批次治理工程!$F$6:$F$9999,$C286,第3批次治理工程!$C$6:$C$9999,$A286)</f>
        <v>0</v>
      </c>
      <c r="J286" s="245">
        <f>SUMIFS(第4批次治理工程!$K$6:$K$9999,第4批次治理工程!$F$6:$F$9999,$C286,第4批次治理工程!$C$6:$C$9999,$A286)</f>
        <v>0</v>
      </c>
      <c r="K286" s="245">
        <f>SUMIFS(第1批次治理工程!$T$6:$T$9989,第1批次治理工程!$F$6:$F$9989,$C286,第1批次治理工程!$C$6:$C$9989,$A286)+SUMIFS(第2批次治理工程!$T$6:$T$9994,第2批次治理工程!$F$6:$F$9994,$C286,第2批次治理工程!$C$6:$C$9994,$A286)+SUMIFS(第3批次治理工程!$T$6:$T$9999,第3批次治理工程!$F$6:$F$9999,$C286,第3批次治理工程!$C$6:$C$9999,$A286)+SUMIFS(第4批次治理工程!$T$6:$T$9999,第4批次治理工程!$F$6:$F$9999,$C286,第4批次治理工程!$C$6:$C$9999,$A286)</f>
        <v>0</v>
      </c>
      <c r="L286" s="513"/>
      <c r="M286" s="513"/>
      <c r="N286" s="513"/>
      <c r="O286" s="513"/>
      <c r="P286" s="513"/>
      <c r="Q286" s="513"/>
    </row>
    <row r="287" spans="1:17" customFormat="1">
      <c r="A287" s="518" t="s">
        <v>2371</v>
      </c>
      <c r="B287" s="519" t="s">
        <v>2088</v>
      </c>
      <c r="C287" s="530" t="s">
        <v>2383</v>
      </c>
      <c r="D287" s="245">
        <v>0</v>
      </c>
      <c r="E287" s="246">
        <v>0</v>
      </c>
      <c r="F287" s="245">
        <f t="shared" si="37"/>
        <v>0</v>
      </c>
      <c r="G287" s="246">
        <f>SUMIFS(第1批次治理工程!$K$6:$K$9989,第1批次治理工程!$F$6:$F$9989,$C287,第1批次治理工程!$C$6:$C$9989,$A287)</f>
        <v>0</v>
      </c>
      <c r="H287" s="246">
        <f>SUMIFS(第2批次治理工程!$K$6:$K$9994,第2批次治理工程!$F$6:$F$9994,$C287,第2批次治理工程!$C$6:$C$9994,$A287)</f>
        <v>0</v>
      </c>
      <c r="I287" s="245">
        <f>SUMIFS(第3批次治理工程!$K$6:$K$9999,第3批次治理工程!$F$6:$F$9999,$C287,第3批次治理工程!$C$6:$C$9999,$A287)</f>
        <v>0</v>
      </c>
      <c r="J287" s="245">
        <f>SUMIFS(第4批次治理工程!$K$6:$K$9999,第4批次治理工程!$F$6:$F$9999,$C287,第4批次治理工程!$C$6:$C$9999,$A287)</f>
        <v>0</v>
      </c>
      <c r="K287" s="245">
        <f>SUMIFS(第1批次治理工程!$T$6:$T$9989,第1批次治理工程!$F$6:$F$9989,$C287,第1批次治理工程!$C$6:$C$9989,$A287)+SUMIFS(第2批次治理工程!$T$6:$T$9994,第2批次治理工程!$F$6:$F$9994,$C287,第2批次治理工程!$C$6:$C$9994,$A287)+SUMIFS(第3批次治理工程!$T$6:$T$9999,第3批次治理工程!$F$6:$F$9999,$C287,第3批次治理工程!$C$6:$C$9999,$A287)+SUMIFS(第4批次治理工程!$T$6:$T$9999,第4批次治理工程!$F$6:$F$9999,$C287,第4批次治理工程!$C$6:$C$9999,$A287)</f>
        <v>0</v>
      </c>
      <c r="L287" s="513"/>
      <c r="M287" s="513"/>
      <c r="N287" s="513"/>
      <c r="O287" s="513"/>
      <c r="P287" s="513"/>
      <c r="Q287" s="513"/>
    </row>
    <row r="288" spans="1:17" customFormat="1">
      <c r="A288" s="522"/>
      <c r="B288" s="1159" t="s">
        <v>2384</v>
      </c>
      <c r="C288" s="1159"/>
      <c r="D288" s="249">
        <f t="shared" ref="D288:Q288" si="38">SUM(D274:D287)</f>
        <v>7290040.4159999993</v>
      </c>
      <c r="E288" s="249">
        <f t="shared" si="38"/>
        <v>4008388</v>
      </c>
      <c r="F288" s="249">
        <f t="shared" si="38"/>
        <v>1509200</v>
      </c>
      <c r="G288" s="249">
        <f t="shared" si="38"/>
        <v>800900</v>
      </c>
      <c r="H288" s="249">
        <f t="shared" si="38"/>
        <v>70000</v>
      </c>
      <c r="I288" s="249">
        <f t="shared" si="38"/>
        <v>0</v>
      </c>
      <c r="J288" s="249">
        <f t="shared" si="38"/>
        <v>356900</v>
      </c>
      <c r="K288" s="249">
        <f t="shared" si="38"/>
        <v>281400</v>
      </c>
      <c r="L288" s="249">
        <f t="shared" si="38"/>
        <v>0</v>
      </c>
      <c r="M288" s="249">
        <f t="shared" si="38"/>
        <v>0</v>
      </c>
      <c r="N288" s="249">
        <f t="shared" si="38"/>
        <v>0</v>
      </c>
      <c r="O288" s="249">
        <f t="shared" si="38"/>
        <v>0</v>
      </c>
      <c r="P288" s="249">
        <f t="shared" si="38"/>
        <v>0</v>
      </c>
      <c r="Q288" s="249">
        <f t="shared" si="38"/>
        <v>0</v>
      </c>
    </row>
    <row r="289" spans="1:17" customFormat="1">
      <c r="A289" s="518" t="s">
        <v>2385</v>
      </c>
      <c r="B289" s="519" t="s">
        <v>2085</v>
      </c>
      <c r="C289" s="523" t="s">
        <v>2386</v>
      </c>
      <c r="D289" s="245">
        <v>588279</v>
      </c>
      <c r="E289" s="246">
        <v>905266</v>
      </c>
      <c r="F289" s="245">
        <f t="shared" ref="F289:F297" si="39">SUM(G289:Q289)</f>
        <v>62091</v>
      </c>
      <c r="G289" s="246">
        <f>SUMIFS(第1批次治理工程!$K$6:$K$9989,第1批次治理工程!$F$6:$F$9989,$C289,第1批次治理工程!$C$6:$C$9989,$A289)</f>
        <v>44000</v>
      </c>
      <c r="H289" s="246">
        <f>SUMIFS(第2批次治理工程!$K$6:$K$9994,第2批次治理工程!$F$6:$F$9994,$C289,第2批次治理工程!$C$6:$C$9994,$A289)</f>
        <v>0</v>
      </c>
      <c r="I289" s="245">
        <f>SUMIFS(第3批次治理工程!$K$6:$K$9999,第3批次治理工程!$F$6:$F$9999,$C289,第3批次治理工程!$C$6:$C$9999,$A289)</f>
        <v>0</v>
      </c>
      <c r="J289" s="245">
        <f>SUMIFS(第4批次治理工程!$K$6:$K$9999,第4批次治理工程!$F$6:$F$9999,$C289,第4批次治理工程!$C$6:$C$9999,$A289)</f>
        <v>0</v>
      </c>
      <c r="K289" s="245">
        <f>SUMIFS(第1批次治理工程!$T$6:$T$9989,第1批次治理工程!$F$6:$F$9989,$C289,第1批次治理工程!$C$6:$C$9989,$A289)+SUMIFS(第2批次治理工程!$T$6:$T$9994,第2批次治理工程!$F$6:$F$9994,$C289,第2批次治理工程!$C$6:$C$9994,$A289)+SUMIFS(第3批次治理工程!$T$6:$T$9999,第3批次治理工程!$F$6:$F$9999,$C289,第3批次治理工程!$C$6:$C$9999,$A289)+SUMIFS(第4批次治理工程!$T$6:$T$9999,第4批次治理工程!$F$6:$F$9999,$C289,第4批次治理工程!$C$6:$C$9999,$A289)</f>
        <v>18091</v>
      </c>
      <c r="L289" s="513"/>
      <c r="M289" s="513"/>
      <c r="N289" s="513"/>
      <c r="O289" s="513"/>
      <c r="P289" s="513"/>
      <c r="Q289" s="513"/>
    </row>
    <row r="290" spans="1:17" customFormat="1">
      <c r="A290" s="518" t="s">
        <v>2385</v>
      </c>
      <c r="B290" s="519" t="s">
        <v>2085</v>
      </c>
      <c r="C290" s="523" t="s">
        <v>2387</v>
      </c>
      <c r="D290" s="245">
        <v>135524</v>
      </c>
      <c r="E290" s="246">
        <v>135000</v>
      </c>
      <c r="F290" s="245">
        <f t="shared" si="39"/>
        <v>0</v>
      </c>
      <c r="G290" s="246">
        <f>SUMIFS(第1批次治理工程!$K$6:$K$9989,第1批次治理工程!$F$6:$F$9989,$C290,第1批次治理工程!$C$6:$C$9989,$A290)</f>
        <v>0</v>
      </c>
      <c r="H290" s="246">
        <f>SUMIFS(第2批次治理工程!$K$6:$K$9994,第2批次治理工程!$F$6:$F$9994,$C290,第2批次治理工程!$C$6:$C$9994,$A290)</f>
        <v>0</v>
      </c>
      <c r="I290" s="245">
        <f>SUMIFS(第3批次治理工程!$K$6:$K$9999,第3批次治理工程!$F$6:$F$9999,$C290,第3批次治理工程!$C$6:$C$9999,$A290)</f>
        <v>0</v>
      </c>
      <c r="J290" s="245">
        <f>SUMIFS(第4批次治理工程!$K$6:$K$9999,第4批次治理工程!$F$6:$F$9999,$C290,第4批次治理工程!$C$6:$C$9999,$A290)</f>
        <v>0</v>
      </c>
      <c r="K290" s="245">
        <f>SUMIFS(第1批次治理工程!$T$6:$T$9989,第1批次治理工程!$F$6:$F$9989,$C290,第1批次治理工程!$C$6:$C$9989,$A290)+SUMIFS(第2批次治理工程!$T$6:$T$9994,第2批次治理工程!$F$6:$F$9994,$C290,第2批次治理工程!$C$6:$C$9994,$A290)+SUMIFS(第3批次治理工程!$T$6:$T$9999,第3批次治理工程!$F$6:$F$9999,$C290,第3批次治理工程!$C$6:$C$9999,$A290)+SUMIFS(第4批次治理工程!$T$6:$T$9999,第4批次治理工程!$F$6:$F$9999,$C290,第4批次治理工程!$C$6:$C$9999,$A290)</f>
        <v>0</v>
      </c>
      <c r="L290" s="513"/>
      <c r="M290" s="513"/>
      <c r="N290" s="513"/>
      <c r="O290" s="513"/>
      <c r="P290" s="513"/>
      <c r="Q290" s="513"/>
    </row>
    <row r="291" spans="1:17" customFormat="1">
      <c r="A291" s="518" t="s">
        <v>2385</v>
      </c>
      <c r="B291" s="519" t="s">
        <v>2085</v>
      </c>
      <c r="C291" s="523" t="s">
        <v>2388</v>
      </c>
      <c r="D291" s="245">
        <v>122800</v>
      </c>
      <c r="E291" s="246">
        <v>96209</v>
      </c>
      <c r="F291" s="245">
        <f t="shared" si="39"/>
        <v>0</v>
      </c>
      <c r="G291" s="246">
        <f>SUMIFS(第1批次治理工程!$K$6:$K$9989,第1批次治理工程!$F$6:$F$9989,$C291,第1批次治理工程!$C$6:$C$9989,$A291)</f>
        <v>0</v>
      </c>
      <c r="H291" s="246">
        <f>SUMIFS(第2批次治理工程!$K$6:$K$9994,第2批次治理工程!$F$6:$F$9994,$C291,第2批次治理工程!$C$6:$C$9994,$A291)</f>
        <v>0</v>
      </c>
      <c r="I291" s="245">
        <f>SUMIFS(第3批次治理工程!$K$6:$K$9999,第3批次治理工程!$F$6:$F$9999,$C291,第3批次治理工程!$C$6:$C$9999,$A291)</f>
        <v>0</v>
      </c>
      <c r="J291" s="245">
        <f>SUMIFS(第4批次治理工程!$K$6:$K$9999,第4批次治理工程!$F$6:$F$9999,$C291,第4批次治理工程!$C$6:$C$9999,$A291)</f>
        <v>0</v>
      </c>
      <c r="K291" s="245">
        <f>SUMIFS(第1批次治理工程!$T$6:$T$9989,第1批次治理工程!$F$6:$F$9989,$C291,第1批次治理工程!$C$6:$C$9989,$A291)+SUMIFS(第2批次治理工程!$T$6:$T$9994,第2批次治理工程!$F$6:$F$9994,$C291,第2批次治理工程!$C$6:$C$9994,$A291)+SUMIFS(第3批次治理工程!$T$6:$T$9999,第3批次治理工程!$F$6:$F$9999,$C291,第3批次治理工程!$C$6:$C$9999,$A291)+SUMIFS(第4批次治理工程!$T$6:$T$9999,第4批次治理工程!$F$6:$F$9999,$C291,第4批次治理工程!$C$6:$C$9999,$A291)</f>
        <v>0</v>
      </c>
      <c r="L291" s="513"/>
      <c r="M291" s="513"/>
      <c r="N291" s="513"/>
      <c r="O291" s="513"/>
      <c r="P291" s="513"/>
      <c r="Q291" s="513"/>
    </row>
    <row r="292" spans="1:17" customFormat="1">
      <c r="A292" s="518" t="s">
        <v>2385</v>
      </c>
      <c r="B292" s="519" t="s">
        <v>2085</v>
      </c>
      <c r="C292" s="523" t="s">
        <v>2389</v>
      </c>
      <c r="D292" s="245">
        <v>724636</v>
      </c>
      <c r="E292" s="246">
        <v>0</v>
      </c>
      <c r="F292" s="245">
        <f t="shared" si="39"/>
        <v>0</v>
      </c>
      <c r="G292" s="246">
        <f>SUMIFS(第1批次治理工程!$K$6:$K$9989,第1批次治理工程!$F$6:$F$9989,$C292,第1批次治理工程!$C$6:$C$9989,$A292)</f>
        <v>0</v>
      </c>
      <c r="H292" s="246">
        <f>SUMIFS(第2批次治理工程!$K$6:$K$9994,第2批次治理工程!$F$6:$F$9994,$C292,第2批次治理工程!$C$6:$C$9994,$A292)</f>
        <v>0</v>
      </c>
      <c r="I292" s="245">
        <f>SUMIFS(第3批次治理工程!$K$6:$K$9999,第3批次治理工程!$F$6:$F$9999,$C292,第3批次治理工程!$C$6:$C$9999,$A292)</f>
        <v>0</v>
      </c>
      <c r="J292" s="245">
        <f>SUMIFS(第4批次治理工程!$K$6:$K$9999,第4批次治理工程!$F$6:$F$9999,$C292,第4批次治理工程!$C$6:$C$9999,$A292)</f>
        <v>0</v>
      </c>
      <c r="K292" s="245">
        <f>SUMIFS(第1批次治理工程!$T$6:$T$9989,第1批次治理工程!$F$6:$F$9989,$C292,第1批次治理工程!$C$6:$C$9989,$A292)+SUMIFS(第2批次治理工程!$T$6:$T$9994,第2批次治理工程!$F$6:$F$9994,$C292,第2批次治理工程!$C$6:$C$9994,$A292)+SUMIFS(第3批次治理工程!$T$6:$T$9999,第3批次治理工程!$F$6:$F$9999,$C292,第3批次治理工程!$C$6:$C$9999,$A292)+SUMIFS(第4批次治理工程!$T$6:$T$9999,第4批次治理工程!$F$6:$F$9999,$C292,第4批次治理工程!$C$6:$C$9999,$A292)</f>
        <v>0</v>
      </c>
      <c r="L292" s="513"/>
      <c r="M292" s="513"/>
      <c r="N292" s="513"/>
      <c r="O292" s="513"/>
      <c r="P292" s="513"/>
      <c r="Q292" s="513"/>
    </row>
    <row r="293" spans="1:17" customFormat="1">
      <c r="A293" s="518" t="s">
        <v>2385</v>
      </c>
      <c r="B293" s="519" t="s">
        <v>2085</v>
      </c>
      <c r="C293" s="523" t="s">
        <v>2390</v>
      </c>
      <c r="D293" s="245">
        <v>36900</v>
      </c>
      <c r="E293" s="246">
        <v>0</v>
      </c>
      <c r="F293" s="245">
        <f t="shared" si="39"/>
        <v>0</v>
      </c>
      <c r="G293" s="246">
        <f>SUMIFS(第1批次治理工程!$K$6:$K$9989,第1批次治理工程!$F$6:$F$9989,$C293,第1批次治理工程!$C$6:$C$9989,$A293)</f>
        <v>0</v>
      </c>
      <c r="H293" s="246">
        <f>SUMIFS(第2批次治理工程!$K$6:$K$9994,第2批次治理工程!$F$6:$F$9994,$C293,第2批次治理工程!$C$6:$C$9994,$A293)</f>
        <v>0</v>
      </c>
      <c r="I293" s="245">
        <f>SUMIFS(第3批次治理工程!$K$6:$K$9999,第3批次治理工程!$F$6:$F$9999,$C293,第3批次治理工程!$C$6:$C$9999,$A293)</f>
        <v>0</v>
      </c>
      <c r="J293" s="245">
        <f>SUMIFS(第4批次治理工程!$K$6:$K$9999,第4批次治理工程!$F$6:$F$9999,$C293,第4批次治理工程!$C$6:$C$9999,$A293)</f>
        <v>0</v>
      </c>
      <c r="K293" s="245">
        <f>SUMIFS(第1批次治理工程!$T$6:$T$9989,第1批次治理工程!$F$6:$F$9989,$C293,第1批次治理工程!$C$6:$C$9989,$A293)+SUMIFS(第2批次治理工程!$T$6:$T$9994,第2批次治理工程!$F$6:$F$9994,$C293,第2批次治理工程!$C$6:$C$9994,$A293)+SUMIFS(第3批次治理工程!$T$6:$T$9999,第3批次治理工程!$F$6:$F$9999,$C293,第3批次治理工程!$C$6:$C$9999,$A293)+SUMIFS(第4批次治理工程!$T$6:$T$9999,第4批次治理工程!$F$6:$F$9999,$C293,第4批次治理工程!$C$6:$C$9999,$A293)</f>
        <v>0</v>
      </c>
      <c r="L293" s="513"/>
      <c r="M293" s="513"/>
      <c r="N293" s="513"/>
      <c r="O293" s="513"/>
      <c r="P293" s="513"/>
      <c r="Q293" s="513"/>
    </row>
    <row r="294" spans="1:17" customFormat="1">
      <c r="A294" s="518" t="s">
        <v>2385</v>
      </c>
      <c r="B294" s="519" t="s">
        <v>2085</v>
      </c>
      <c r="C294" s="523" t="s">
        <v>2391</v>
      </c>
      <c r="D294" s="245">
        <v>44000</v>
      </c>
      <c r="E294" s="246">
        <v>0</v>
      </c>
      <c r="F294" s="245">
        <f t="shared" si="39"/>
        <v>0</v>
      </c>
      <c r="G294" s="246">
        <f>SUMIFS(第1批次治理工程!$K$6:$K$9989,第1批次治理工程!$F$6:$F$9989,$C294,第1批次治理工程!$C$6:$C$9989,$A294)</f>
        <v>0</v>
      </c>
      <c r="H294" s="246">
        <f>SUMIFS(第2批次治理工程!$K$6:$K$9994,第2批次治理工程!$F$6:$F$9994,$C294,第2批次治理工程!$C$6:$C$9994,$A294)</f>
        <v>0</v>
      </c>
      <c r="I294" s="245">
        <f>SUMIFS(第3批次治理工程!$K$6:$K$9999,第3批次治理工程!$F$6:$F$9999,$C294,第3批次治理工程!$C$6:$C$9999,$A294)</f>
        <v>0</v>
      </c>
      <c r="J294" s="245">
        <f>SUMIFS(第4批次治理工程!$K$6:$K$9999,第4批次治理工程!$F$6:$F$9999,$C294,第4批次治理工程!$C$6:$C$9999,$A294)</f>
        <v>0</v>
      </c>
      <c r="K294" s="245">
        <f>SUMIFS(第1批次治理工程!$T$6:$T$9989,第1批次治理工程!$F$6:$F$9989,$C294,第1批次治理工程!$C$6:$C$9989,$A294)+SUMIFS(第2批次治理工程!$T$6:$T$9994,第2批次治理工程!$F$6:$F$9994,$C294,第2批次治理工程!$C$6:$C$9994,$A294)+SUMIFS(第3批次治理工程!$T$6:$T$9999,第3批次治理工程!$F$6:$F$9999,$C294,第3批次治理工程!$C$6:$C$9999,$A294)+SUMIFS(第4批次治理工程!$T$6:$T$9999,第4批次治理工程!$F$6:$F$9999,$C294,第4批次治理工程!$C$6:$C$9999,$A294)</f>
        <v>0</v>
      </c>
      <c r="L294" s="513"/>
      <c r="M294" s="513"/>
      <c r="N294" s="513"/>
      <c r="O294" s="513"/>
      <c r="P294" s="513"/>
      <c r="Q294" s="513"/>
    </row>
    <row r="295" spans="1:17" customFormat="1">
      <c r="A295" s="518" t="s">
        <v>2385</v>
      </c>
      <c r="B295" s="519" t="s">
        <v>2085</v>
      </c>
      <c r="C295" s="523" t="s">
        <v>2392</v>
      </c>
      <c r="D295" s="245">
        <v>64500</v>
      </c>
      <c r="E295" s="246">
        <v>0</v>
      </c>
      <c r="F295" s="245">
        <f t="shared" si="39"/>
        <v>0</v>
      </c>
      <c r="G295" s="246">
        <f>SUMIFS(第1批次治理工程!$K$6:$K$9989,第1批次治理工程!$F$6:$F$9989,$C295,第1批次治理工程!$C$6:$C$9989,$A295)</f>
        <v>0</v>
      </c>
      <c r="H295" s="246">
        <f>SUMIFS(第2批次治理工程!$K$6:$K$9994,第2批次治理工程!$F$6:$F$9994,$C295,第2批次治理工程!$C$6:$C$9994,$A295)</f>
        <v>0</v>
      </c>
      <c r="I295" s="245">
        <f>SUMIFS(第3批次治理工程!$K$6:$K$9999,第3批次治理工程!$F$6:$F$9999,$C295,第3批次治理工程!$C$6:$C$9999,$A295)</f>
        <v>0</v>
      </c>
      <c r="J295" s="245">
        <f>SUMIFS(第4批次治理工程!$K$6:$K$9999,第4批次治理工程!$F$6:$F$9999,$C295,第4批次治理工程!$C$6:$C$9999,$A295)</f>
        <v>0</v>
      </c>
      <c r="K295" s="245">
        <f>SUMIFS(第1批次治理工程!$T$6:$T$9989,第1批次治理工程!$F$6:$F$9989,$C295,第1批次治理工程!$C$6:$C$9989,$A295)+SUMIFS(第2批次治理工程!$T$6:$T$9994,第2批次治理工程!$F$6:$F$9994,$C295,第2批次治理工程!$C$6:$C$9994,$A295)+SUMIFS(第3批次治理工程!$T$6:$T$9999,第3批次治理工程!$F$6:$F$9999,$C295,第3批次治理工程!$C$6:$C$9999,$A295)+SUMIFS(第4批次治理工程!$T$6:$T$9999,第4批次治理工程!$F$6:$F$9999,$C295,第4批次治理工程!$C$6:$C$9999,$A295)</f>
        <v>0</v>
      </c>
      <c r="L295" s="513"/>
      <c r="M295" s="513"/>
      <c r="N295" s="513"/>
      <c r="O295" s="513"/>
      <c r="P295" s="513"/>
      <c r="Q295" s="513"/>
    </row>
    <row r="296" spans="1:17" customFormat="1">
      <c r="A296" s="518" t="s">
        <v>2385</v>
      </c>
      <c r="B296" s="519" t="s">
        <v>2085</v>
      </c>
      <c r="C296" s="523" t="s">
        <v>2393</v>
      </c>
      <c r="D296" s="245">
        <v>32000</v>
      </c>
      <c r="E296" s="246">
        <v>0</v>
      </c>
      <c r="F296" s="245">
        <f t="shared" si="39"/>
        <v>0</v>
      </c>
      <c r="G296" s="246">
        <f>SUMIFS(第1批次治理工程!$K$6:$K$9989,第1批次治理工程!$F$6:$F$9989,$C296,第1批次治理工程!$C$6:$C$9989,$A296)</f>
        <v>0</v>
      </c>
      <c r="H296" s="246">
        <f>SUMIFS(第2批次治理工程!$K$6:$K$9994,第2批次治理工程!$F$6:$F$9994,$C296,第2批次治理工程!$C$6:$C$9994,$A296)</f>
        <v>0</v>
      </c>
      <c r="I296" s="245">
        <f>SUMIFS(第3批次治理工程!$K$6:$K$9999,第3批次治理工程!$F$6:$F$9999,$C296,第3批次治理工程!$C$6:$C$9999,$A296)</f>
        <v>0</v>
      </c>
      <c r="J296" s="245">
        <f>SUMIFS(第4批次治理工程!$K$6:$K$9999,第4批次治理工程!$F$6:$F$9999,$C296,第4批次治理工程!$C$6:$C$9999,$A296)</f>
        <v>0</v>
      </c>
      <c r="K296" s="245">
        <f>SUMIFS(第1批次治理工程!$T$6:$T$9989,第1批次治理工程!$F$6:$F$9989,$C296,第1批次治理工程!$C$6:$C$9989,$A296)+SUMIFS(第2批次治理工程!$T$6:$T$9994,第2批次治理工程!$F$6:$F$9994,$C296,第2批次治理工程!$C$6:$C$9994,$A296)+SUMIFS(第3批次治理工程!$T$6:$T$9999,第3批次治理工程!$F$6:$F$9999,$C296,第3批次治理工程!$C$6:$C$9999,$A296)+SUMIFS(第4批次治理工程!$T$6:$T$9999,第4批次治理工程!$F$6:$F$9999,$C296,第4批次治理工程!$C$6:$C$9999,$A296)</f>
        <v>0</v>
      </c>
      <c r="L296" s="513"/>
      <c r="M296" s="513"/>
      <c r="N296" s="513"/>
      <c r="O296" s="513"/>
      <c r="P296" s="513"/>
      <c r="Q296" s="513"/>
    </row>
    <row r="297" spans="1:17" customFormat="1" ht="82.5">
      <c r="A297" s="518" t="s">
        <v>2385</v>
      </c>
      <c r="B297" s="519" t="s">
        <v>2088</v>
      </c>
      <c r="C297" s="523" t="s">
        <v>2394</v>
      </c>
      <c r="D297" s="245">
        <v>52900</v>
      </c>
      <c r="E297" s="246">
        <v>57298</v>
      </c>
      <c r="F297" s="245">
        <f t="shared" si="39"/>
        <v>0</v>
      </c>
      <c r="G297" s="246">
        <f>SUMIFS(第1批次治理工程!$K$6:$K$9989,第1批次治理工程!$F$6:$F$9989,$C297,第1批次治理工程!$C$6:$C$9989,$A297)</f>
        <v>0</v>
      </c>
      <c r="H297" s="246">
        <f>SUMIFS(第2批次治理工程!$K$6:$K$9994,第2批次治理工程!$F$6:$F$9994,$C297,第2批次治理工程!$C$6:$C$9994,$A297)</f>
        <v>0</v>
      </c>
      <c r="I297" s="245">
        <f>SUMIFS(第3批次治理工程!$K$6:$K$9999,第3批次治理工程!$F$6:$F$9999,$C297,第3批次治理工程!$C$6:$C$9999,$A297)</f>
        <v>0</v>
      </c>
      <c r="J297" s="245">
        <f>SUMIFS(第4批次治理工程!$K$6:$K$9999,第4批次治理工程!$F$6:$F$9999,$C297,第4批次治理工程!$C$6:$C$9999,$A297)</f>
        <v>0</v>
      </c>
      <c r="K297" s="245">
        <f>SUMIFS(第1批次治理工程!$T$6:$T$9989,第1批次治理工程!$F$6:$F$9989,$C297,第1批次治理工程!$C$6:$C$9989,$A297)+SUMIFS(第2批次治理工程!$T$6:$T$9994,第2批次治理工程!$F$6:$F$9994,$C297,第2批次治理工程!$C$6:$C$9994,$A297)+SUMIFS(第3批次治理工程!$T$6:$T$9999,第3批次治理工程!$F$6:$F$9999,$C297,第3批次治理工程!$C$6:$C$9999,$A297)+SUMIFS(第4批次治理工程!$T$6:$T$9999,第4批次治理工程!$F$6:$F$9999,$C297,第4批次治理工程!$C$6:$C$9999,$A297)</f>
        <v>0</v>
      </c>
      <c r="L297" s="513"/>
      <c r="M297" s="513"/>
      <c r="N297" s="513"/>
      <c r="O297" s="513"/>
      <c r="P297" s="513"/>
      <c r="Q297" s="513"/>
    </row>
    <row r="298" spans="1:17" customFormat="1">
      <c r="A298" s="522"/>
      <c r="B298" s="1159" t="s">
        <v>2395</v>
      </c>
      <c r="C298" s="1159"/>
      <c r="D298" s="249">
        <f t="shared" ref="D298:Q298" si="40">SUM(D289:D297)</f>
        <v>1801539</v>
      </c>
      <c r="E298" s="249">
        <f t="shared" si="40"/>
        <v>1193773</v>
      </c>
      <c r="F298" s="249">
        <f t="shared" si="40"/>
        <v>62091</v>
      </c>
      <c r="G298" s="249">
        <f t="shared" si="40"/>
        <v>44000</v>
      </c>
      <c r="H298" s="249">
        <f t="shared" si="40"/>
        <v>0</v>
      </c>
      <c r="I298" s="249">
        <f t="shared" si="40"/>
        <v>0</v>
      </c>
      <c r="J298" s="249">
        <f t="shared" si="40"/>
        <v>0</v>
      </c>
      <c r="K298" s="249">
        <f t="shared" si="40"/>
        <v>18091</v>
      </c>
      <c r="L298" s="249">
        <f t="shared" si="40"/>
        <v>0</v>
      </c>
      <c r="M298" s="249">
        <f t="shared" si="40"/>
        <v>0</v>
      </c>
      <c r="N298" s="249">
        <f t="shared" si="40"/>
        <v>0</v>
      </c>
      <c r="O298" s="249">
        <f t="shared" si="40"/>
        <v>0</v>
      </c>
      <c r="P298" s="249">
        <f t="shared" si="40"/>
        <v>0</v>
      </c>
      <c r="Q298" s="249">
        <f t="shared" si="40"/>
        <v>0</v>
      </c>
    </row>
    <row r="299" spans="1:17" customFormat="1">
      <c r="A299" s="518" t="s">
        <v>2396</v>
      </c>
      <c r="B299" s="519" t="s">
        <v>2085</v>
      </c>
      <c r="C299" s="523" t="s">
        <v>2397</v>
      </c>
      <c r="D299" s="245">
        <v>5800</v>
      </c>
      <c r="E299" s="246">
        <v>0</v>
      </c>
      <c r="F299" s="245">
        <f t="shared" ref="F299:F315" si="41">SUM(G299:Q299)</f>
        <v>0</v>
      </c>
      <c r="G299" s="246">
        <f>SUMIFS(第1批次治理工程!$K$6:$K$9989,第1批次治理工程!$F$6:$F$9989,$C299,第1批次治理工程!$C$6:$C$9989,$A299)</f>
        <v>0</v>
      </c>
      <c r="H299" s="246">
        <f>SUMIFS(第2批次治理工程!$K$6:$K$9994,第2批次治理工程!$F$6:$F$9994,$C299,第2批次治理工程!$C$6:$C$9994,$A299)</f>
        <v>0</v>
      </c>
      <c r="I299" s="245">
        <f>SUMIFS(第3批次治理工程!$K$6:$K$9999,第3批次治理工程!$F$6:$F$9999,$C299,第3批次治理工程!$C$6:$C$9999,$A299)</f>
        <v>0</v>
      </c>
      <c r="J299" s="245">
        <f>SUMIFS(第4批次治理工程!$K$6:$K$9999,第4批次治理工程!$F$6:$F$9999,$C299,第4批次治理工程!$C$6:$C$9999,$A299)</f>
        <v>0</v>
      </c>
      <c r="K299" s="245">
        <f>SUMIFS(第1批次治理工程!$T$6:$T$9989,第1批次治理工程!$F$6:$F$9989,$C299,第1批次治理工程!$C$6:$C$9989,$A299)+SUMIFS(第2批次治理工程!$T$6:$T$9994,第2批次治理工程!$F$6:$F$9994,$C299,第2批次治理工程!$C$6:$C$9994,$A299)+SUMIFS(第3批次治理工程!$T$6:$T$9999,第3批次治理工程!$F$6:$F$9999,$C299,第3批次治理工程!$C$6:$C$9999,$A299)+SUMIFS(第4批次治理工程!$T$6:$T$9999,第4批次治理工程!$F$6:$F$9999,$C299,第4批次治理工程!$C$6:$C$9999,$A299)</f>
        <v>0</v>
      </c>
      <c r="L299" s="513"/>
      <c r="M299" s="513"/>
      <c r="N299" s="513"/>
      <c r="O299" s="513"/>
      <c r="P299" s="513"/>
      <c r="Q299" s="513"/>
    </row>
    <row r="300" spans="1:17" customFormat="1">
      <c r="A300" s="518" t="s">
        <v>2396</v>
      </c>
      <c r="B300" s="519" t="s">
        <v>2085</v>
      </c>
      <c r="C300" s="523" t="s">
        <v>2398</v>
      </c>
      <c r="D300" s="245">
        <v>74000</v>
      </c>
      <c r="E300" s="246">
        <v>5000</v>
      </c>
      <c r="F300" s="245">
        <f t="shared" si="41"/>
        <v>0</v>
      </c>
      <c r="G300" s="246">
        <f>SUMIFS(第1批次治理工程!$K$6:$K$9989,第1批次治理工程!$F$6:$F$9989,$C300,第1批次治理工程!$C$6:$C$9989,$A300)</f>
        <v>0</v>
      </c>
      <c r="H300" s="246">
        <f>SUMIFS(第2批次治理工程!$K$6:$K$9994,第2批次治理工程!$F$6:$F$9994,$C300,第2批次治理工程!$C$6:$C$9994,$A300)</f>
        <v>0</v>
      </c>
      <c r="I300" s="245">
        <f>SUMIFS(第3批次治理工程!$K$6:$K$9999,第3批次治理工程!$F$6:$F$9999,$C300,第3批次治理工程!$C$6:$C$9999,$A300)</f>
        <v>0</v>
      </c>
      <c r="J300" s="245">
        <f>SUMIFS(第4批次治理工程!$K$6:$K$9999,第4批次治理工程!$F$6:$F$9999,$C300,第4批次治理工程!$C$6:$C$9999,$A300)</f>
        <v>0</v>
      </c>
      <c r="K300" s="245">
        <f>SUMIFS(第1批次治理工程!$T$6:$T$9989,第1批次治理工程!$F$6:$F$9989,$C300,第1批次治理工程!$C$6:$C$9989,$A300)+SUMIFS(第2批次治理工程!$T$6:$T$9994,第2批次治理工程!$F$6:$F$9994,$C300,第2批次治理工程!$C$6:$C$9994,$A300)+SUMIFS(第3批次治理工程!$T$6:$T$9999,第3批次治理工程!$F$6:$F$9999,$C300,第3批次治理工程!$C$6:$C$9999,$A300)+SUMIFS(第4批次治理工程!$T$6:$T$9999,第4批次治理工程!$F$6:$F$9999,$C300,第4批次治理工程!$C$6:$C$9999,$A300)</f>
        <v>0</v>
      </c>
      <c r="L300" s="513"/>
      <c r="M300" s="513"/>
      <c r="N300" s="513"/>
      <c r="O300" s="513"/>
      <c r="P300" s="513"/>
      <c r="Q300" s="513"/>
    </row>
    <row r="301" spans="1:17" customFormat="1">
      <c r="A301" s="518" t="s">
        <v>2396</v>
      </c>
      <c r="B301" s="519" t="s">
        <v>2085</v>
      </c>
      <c r="C301" s="523" t="s">
        <v>2399</v>
      </c>
      <c r="D301" s="245">
        <v>38240</v>
      </c>
      <c r="E301" s="246">
        <v>71750</v>
      </c>
      <c r="F301" s="245">
        <f t="shared" si="41"/>
        <v>0</v>
      </c>
      <c r="G301" s="246">
        <f>SUMIFS(第1批次治理工程!$K$6:$K$9989,第1批次治理工程!$F$6:$F$9989,$C301,第1批次治理工程!$C$6:$C$9989,$A301)</f>
        <v>0</v>
      </c>
      <c r="H301" s="246">
        <f>SUMIFS(第2批次治理工程!$K$6:$K$9994,第2批次治理工程!$F$6:$F$9994,$C301,第2批次治理工程!$C$6:$C$9994,$A301)</f>
        <v>0</v>
      </c>
      <c r="I301" s="245">
        <f>SUMIFS(第3批次治理工程!$K$6:$K$9999,第3批次治理工程!$F$6:$F$9999,$C301,第3批次治理工程!$C$6:$C$9999,$A301)</f>
        <v>0</v>
      </c>
      <c r="J301" s="245">
        <f>SUMIFS(第4批次治理工程!$K$6:$K$9999,第4批次治理工程!$F$6:$F$9999,$C301,第4批次治理工程!$C$6:$C$9999,$A301)</f>
        <v>0</v>
      </c>
      <c r="K301" s="245">
        <f>SUMIFS(第1批次治理工程!$T$6:$T$9989,第1批次治理工程!$F$6:$F$9989,$C301,第1批次治理工程!$C$6:$C$9989,$A301)+SUMIFS(第2批次治理工程!$T$6:$T$9994,第2批次治理工程!$F$6:$F$9994,$C301,第2批次治理工程!$C$6:$C$9994,$A301)+SUMIFS(第3批次治理工程!$T$6:$T$9999,第3批次治理工程!$F$6:$F$9999,$C301,第3批次治理工程!$C$6:$C$9999,$A301)+SUMIFS(第4批次治理工程!$T$6:$T$9999,第4批次治理工程!$F$6:$F$9999,$C301,第4批次治理工程!$C$6:$C$9999,$A301)</f>
        <v>0</v>
      </c>
      <c r="L301" s="513"/>
      <c r="M301" s="513"/>
      <c r="N301" s="513"/>
      <c r="O301" s="513"/>
      <c r="P301" s="513"/>
      <c r="Q301" s="513"/>
    </row>
    <row r="302" spans="1:17" customFormat="1">
      <c r="A302" s="518" t="s">
        <v>2396</v>
      </c>
      <c r="B302" s="519" t="s">
        <v>2085</v>
      </c>
      <c r="C302" s="523" t="s">
        <v>2400</v>
      </c>
      <c r="D302" s="245">
        <v>52300</v>
      </c>
      <c r="E302" s="246">
        <v>5248</v>
      </c>
      <c r="F302" s="245">
        <f t="shared" si="41"/>
        <v>0</v>
      </c>
      <c r="G302" s="246">
        <f>SUMIFS(第1批次治理工程!$K$6:$K$9989,第1批次治理工程!$F$6:$F$9989,$C302,第1批次治理工程!$C$6:$C$9989,$A302)</f>
        <v>0</v>
      </c>
      <c r="H302" s="246">
        <f>SUMIFS(第2批次治理工程!$K$6:$K$9994,第2批次治理工程!$F$6:$F$9994,$C302,第2批次治理工程!$C$6:$C$9994,$A302)</f>
        <v>0</v>
      </c>
      <c r="I302" s="245">
        <f>SUMIFS(第3批次治理工程!$K$6:$K$9999,第3批次治理工程!$F$6:$F$9999,$C302,第3批次治理工程!$C$6:$C$9999,$A302)</f>
        <v>0</v>
      </c>
      <c r="J302" s="245">
        <f>SUMIFS(第4批次治理工程!$K$6:$K$9999,第4批次治理工程!$F$6:$F$9999,$C302,第4批次治理工程!$C$6:$C$9999,$A302)</f>
        <v>0</v>
      </c>
      <c r="K302" s="245">
        <f>SUMIFS(第1批次治理工程!$T$6:$T$9989,第1批次治理工程!$F$6:$F$9989,$C302,第1批次治理工程!$C$6:$C$9989,$A302)+SUMIFS(第2批次治理工程!$T$6:$T$9994,第2批次治理工程!$F$6:$F$9994,$C302,第2批次治理工程!$C$6:$C$9994,$A302)+SUMIFS(第3批次治理工程!$T$6:$T$9999,第3批次治理工程!$F$6:$F$9999,$C302,第3批次治理工程!$C$6:$C$9999,$A302)+SUMIFS(第4批次治理工程!$T$6:$T$9999,第4批次治理工程!$F$6:$F$9999,$C302,第4批次治理工程!$C$6:$C$9999,$A302)</f>
        <v>0</v>
      </c>
      <c r="L302" s="513"/>
      <c r="M302" s="513"/>
      <c r="N302" s="513"/>
      <c r="O302" s="513"/>
      <c r="P302" s="513"/>
      <c r="Q302" s="513"/>
    </row>
    <row r="303" spans="1:17" customFormat="1">
      <c r="A303" s="518" t="s">
        <v>2396</v>
      </c>
      <c r="B303" s="519" t="s">
        <v>2088</v>
      </c>
      <c r="C303" s="523" t="s">
        <v>2401</v>
      </c>
      <c r="D303" s="245">
        <v>140729</v>
      </c>
      <c r="E303" s="246">
        <v>8200</v>
      </c>
      <c r="F303" s="245">
        <f t="shared" si="41"/>
        <v>0</v>
      </c>
      <c r="G303" s="246">
        <f>SUMIFS(第1批次治理工程!$K$6:$K$9989,第1批次治理工程!$F$6:$F$9989,$C303,第1批次治理工程!$C$6:$C$9989,$A303)</f>
        <v>0</v>
      </c>
      <c r="H303" s="246">
        <f>SUMIFS(第2批次治理工程!$K$6:$K$9994,第2批次治理工程!$F$6:$F$9994,$C303,第2批次治理工程!$C$6:$C$9994,$A303)</f>
        <v>0</v>
      </c>
      <c r="I303" s="245">
        <f>SUMIFS(第3批次治理工程!$K$6:$K$9999,第3批次治理工程!$F$6:$F$9999,$C303,第3批次治理工程!$C$6:$C$9999,$A303)</f>
        <v>0</v>
      </c>
      <c r="J303" s="245">
        <f>SUMIFS(第4批次治理工程!$K$6:$K$9999,第4批次治理工程!$F$6:$F$9999,$C303,第4批次治理工程!$C$6:$C$9999,$A303)</f>
        <v>0</v>
      </c>
      <c r="K303" s="245">
        <f>SUMIFS(第1批次治理工程!$T$6:$T$9989,第1批次治理工程!$F$6:$F$9989,$C303,第1批次治理工程!$C$6:$C$9989,$A303)+SUMIFS(第2批次治理工程!$T$6:$T$9994,第2批次治理工程!$F$6:$F$9994,$C303,第2批次治理工程!$C$6:$C$9994,$A303)+SUMIFS(第3批次治理工程!$T$6:$T$9999,第3批次治理工程!$F$6:$F$9999,$C303,第3批次治理工程!$C$6:$C$9999,$A303)+SUMIFS(第4批次治理工程!$T$6:$T$9999,第4批次治理工程!$F$6:$F$9999,$C303,第4批次治理工程!$C$6:$C$9999,$A303)</f>
        <v>0</v>
      </c>
      <c r="L303" s="513"/>
      <c r="M303" s="513"/>
      <c r="N303" s="513"/>
      <c r="O303" s="513"/>
      <c r="P303" s="513"/>
      <c r="Q303" s="513"/>
    </row>
    <row r="304" spans="1:17" customFormat="1">
      <c r="A304" s="518" t="s">
        <v>2396</v>
      </c>
      <c r="B304" s="519" t="s">
        <v>2088</v>
      </c>
      <c r="C304" s="523" t="s">
        <v>2402</v>
      </c>
      <c r="D304" s="245">
        <v>84056</v>
      </c>
      <c r="E304" s="246">
        <v>256238.81899999999</v>
      </c>
      <c r="F304" s="245">
        <f t="shared" si="41"/>
        <v>21800</v>
      </c>
      <c r="G304" s="246">
        <f>SUMIFS(第1批次治理工程!$K$6:$K$9989,第1批次治理工程!$F$6:$F$9989,$C304,第1批次治理工程!$C$6:$C$9989,$A304)</f>
        <v>21800</v>
      </c>
      <c r="H304" s="246">
        <f>SUMIFS(第2批次治理工程!$K$6:$K$9994,第2批次治理工程!$F$6:$F$9994,$C304,第2批次治理工程!$C$6:$C$9994,$A304)</f>
        <v>0</v>
      </c>
      <c r="I304" s="245">
        <f>SUMIFS(第3批次治理工程!$K$6:$K$9999,第3批次治理工程!$F$6:$F$9999,$C304,第3批次治理工程!$C$6:$C$9999,$A304)</f>
        <v>0</v>
      </c>
      <c r="J304" s="245">
        <f>SUMIFS(第4批次治理工程!$K$6:$K$9999,第4批次治理工程!$F$6:$F$9999,$C304,第4批次治理工程!$C$6:$C$9999,$A304)</f>
        <v>0</v>
      </c>
      <c r="K304" s="245">
        <f>SUMIFS(第1批次治理工程!$T$6:$T$9989,第1批次治理工程!$F$6:$F$9989,$C304,第1批次治理工程!$C$6:$C$9989,$A304)+SUMIFS(第2批次治理工程!$T$6:$T$9994,第2批次治理工程!$F$6:$F$9994,$C304,第2批次治理工程!$C$6:$C$9994,$A304)+SUMIFS(第3批次治理工程!$T$6:$T$9999,第3批次治理工程!$F$6:$F$9999,$C304,第3批次治理工程!$C$6:$C$9999,$A304)+SUMIFS(第4批次治理工程!$T$6:$T$9999,第4批次治理工程!$F$6:$F$9999,$C304,第4批次治理工程!$C$6:$C$9999,$A304)</f>
        <v>0</v>
      </c>
      <c r="L304" s="513"/>
      <c r="M304" s="513"/>
      <c r="N304" s="513"/>
      <c r="O304" s="513"/>
      <c r="P304" s="513"/>
      <c r="Q304" s="513"/>
    </row>
    <row r="305" spans="1:17" customFormat="1">
      <c r="A305" s="518" t="s">
        <v>2396</v>
      </c>
      <c r="B305" s="519" t="s">
        <v>2088</v>
      </c>
      <c r="C305" s="523" t="s">
        <v>2403</v>
      </c>
      <c r="D305" s="245">
        <v>32520</v>
      </c>
      <c r="E305" s="246">
        <v>0</v>
      </c>
      <c r="F305" s="245">
        <f t="shared" si="41"/>
        <v>0</v>
      </c>
      <c r="G305" s="246">
        <f>SUMIFS(第1批次治理工程!$K$6:$K$9989,第1批次治理工程!$F$6:$F$9989,$C305,第1批次治理工程!$C$6:$C$9989,$A305)</f>
        <v>0</v>
      </c>
      <c r="H305" s="246">
        <f>SUMIFS(第2批次治理工程!$K$6:$K$9994,第2批次治理工程!$F$6:$F$9994,$C305,第2批次治理工程!$C$6:$C$9994,$A305)</f>
        <v>0</v>
      </c>
      <c r="I305" s="245">
        <f>SUMIFS(第3批次治理工程!$K$6:$K$9999,第3批次治理工程!$F$6:$F$9999,$C305,第3批次治理工程!$C$6:$C$9999,$A305)</f>
        <v>0</v>
      </c>
      <c r="J305" s="245">
        <f>SUMIFS(第4批次治理工程!$K$6:$K$9999,第4批次治理工程!$F$6:$F$9999,$C305,第4批次治理工程!$C$6:$C$9999,$A305)</f>
        <v>0</v>
      </c>
      <c r="K305" s="245">
        <f>SUMIFS(第1批次治理工程!$T$6:$T$9989,第1批次治理工程!$F$6:$F$9989,$C305,第1批次治理工程!$C$6:$C$9989,$A305)+SUMIFS(第2批次治理工程!$T$6:$T$9994,第2批次治理工程!$F$6:$F$9994,$C305,第2批次治理工程!$C$6:$C$9994,$A305)+SUMIFS(第3批次治理工程!$T$6:$T$9999,第3批次治理工程!$F$6:$F$9999,$C305,第3批次治理工程!$C$6:$C$9999,$A305)+SUMIFS(第4批次治理工程!$T$6:$T$9999,第4批次治理工程!$F$6:$F$9999,$C305,第4批次治理工程!$C$6:$C$9999,$A305)</f>
        <v>0</v>
      </c>
      <c r="L305" s="513"/>
      <c r="M305" s="513"/>
      <c r="N305" s="513"/>
      <c r="O305" s="513"/>
      <c r="P305" s="513"/>
      <c r="Q305" s="513"/>
    </row>
    <row r="306" spans="1:17" customFormat="1">
      <c r="A306" s="518" t="s">
        <v>2396</v>
      </c>
      <c r="B306" s="519" t="s">
        <v>2088</v>
      </c>
      <c r="C306" s="523" t="s">
        <v>2404</v>
      </c>
      <c r="D306" s="245">
        <v>147779</v>
      </c>
      <c r="E306" s="246">
        <v>0</v>
      </c>
      <c r="F306" s="245">
        <f t="shared" si="41"/>
        <v>0</v>
      </c>
      <c r="G306" s="246">
        <f>SUMIFS(第1批次治理工程!$K$6:$K$9989,第1批次治理工程!$F$6:$F$9989,$C306,第1批次治理工程!$C$6:$C$9989,$A306)</f>
        <v>0</v>
      </c>
      <c r="H306" s="246">
        <f>SUMIFS(第2批次治理工程!$K$6:$K$9994,第2批次治理工程!$F$6:$F$9994,$C306,第2批次治理工程!$C$6:$C$9994,$A306)</f>
        <v>0</v>
      </c>
      <c r="I306" s="245">
        <f>SUMIFS(第3批次治理工程!$K$6:$K$9999,第3批次治理工程!$F$6:$F$9999,$C306,第3批次治理工程!$C$6:$C$9999,$A306)</f>
        <v>0</v>
      </c>
      <c r="J306" s="245">
        <f>SUMIFS(第4批次治理工程!$K$6:$K$9999,第4批次治理工程!$F$6:$F$9999,$C306,第4批次治理工程!$C$6:$C$9999,$A306)</f>
        <v>0</v>
      </c>
      <c r="K306" s="245">
        <f>SUMIFS(第1批次治理工程!$T$6:$T$9989,第1批次治理工程!$F$6:$F$9989,$C306,第1批次治理工程!$C$6:$C$9989,$A306)+SUMIFS(第2批次治理工程!$T$6:$T$9994,第2批次治理工程!$F$6:$F$9994,$C306,第2批次治理工程!$C$6:$C$9994,$A306)+SUMIFS(第3批次治理工程!$T$6:$T$9999,第3批次治理工程!$F$6:$F$9999,$C306,第3批次治理工程!$C$6:$C$9999,$A306)+SUMIFS(第4批次治理工程!$T$6:$T$9999,第4批次治理工程!$F$6:$F$9999,$C306,第4批次治理工程!$C$6:$C$9999,$A306)</f>
        <v>0</v>
      </c>
      <c r="L306" s="513"/>
      <c r="M306" s="513"/>
      <c r="N306" s="513"/>
      <c r="O306" s="513"/>
      <c r="P306" s="513"/>
      <c r="Q306" s="513"/>
    </row>
    <row r="307" spans="1:17" customFormat="1">
      <c r="A307" s="518" t="s">
        <v>2396</v>
      </c>
      <c r="B307" s="519" t="s">
        <v>2088</v>
      </c>
      <c r="C307" s="523" t="s">
        <v>2405</v>
      </c>
      <c r="D307" s="245">
        <v>6500</v>
      </c>
      <c r="E307" s="246">
        <v>0</v>
      </c>
      <c r="F307" s="245">
        <f t="shared" si="41"/>
        <v>0</v>
      </c>
      <c r="G307" s="246">
        <f>SUMIFS(第1批次治理工程!$K$6:$K$9989,第1批次治理工程!$F$6:$F$9989,$C307,第1批次治理工程!$C$6:$C$9989,$A307)</f>
        <v>0</v>
      </c>
      <c r="H307" s="246">
        <f>SUMIFS(第2批次治理工程!$K$6:$K$9994,第2批次治理工程!$F$6:$F$9994,$C307,第2批次治理工程!$C$6:$C$9994,$A307)</f>
        <v>0</v>
      </c>
      <c r="I307" s="245">
        <f>SUMIFS(第3批次治理工程!$K$6:$K$9999,第3批次治理工程!$F$6:$F$9999,$C307,第3批次治理工程!$C$6:$C$9999,$A307)</f>
        <v>0</v>
      </c>
      <c r="J307" s="245">
        <f>SUMIFS(第4批次治理工程!$K$6:$K$9999,第4批次治理工程!$F$6:$F$9999,$C307,第4批次治理工程!$C$6:$C$9999,$A307)</f>
        <v>0</v>
      </c>
      <c r="K307" s="245">
        <f>SUMIFS(第1批次治理工程!$T$6:$T$9989,第1批次治理工程!$F$6:$F$9989,$C307,第1批次治理工程!$C$6:$C$9989,$A307)+SUMIFS(第2批次治理工程!$T$6:$T$9994,第2批次治理工程!$F$6:$F$9994,$C307,第2批次治理工程!$C$6:$C$9994,$A307)+SUMIFS(第3批次治理工程!$T$6:$T$9999,第3批次治理工程!$F$6:$F$9999,$C307,第3批次治理工程!$C$6:$C$9999,$A307)+SUMIFS(第4批次治理工程!$T$6:$T$9999,第4批次治理工程!$F$6:$F$9999,$C307,第4批次治理工程!$C$6:$C$9999,$A307)</f>
        <v>0</v>
      </c>
      <c r="L307" s="513"/>
      <c r="M307" s="513"/>
      <c r="N307" s="513"/>
      <c r="O307" s="513"/>
      <c r="P307" s="513"/>
      <c r="Q307" s="513"/>
    </row>
    <row r="308" spans="1:17" customFormat="1">
      <c r="A308" s="518" t="s">
        <v>2396</v>
      </c>
      <c r="B308" s="519" t="s">
        <v>2088</v>
      </c>
      <c r="C308" s="523" t="s">
        <v>2406</v>
      </c>
      <c r="D308" s="245">
        <v>16000</v>
      </c>
      <c r="E308" s="246">
        <v>0</v>
      </c>
      <c r="F308" s="245">
        <f t="shared" si="41"/>
        <v>0</v>
      </c>
      <c r="G308" s="246">
        <f>SUMIFS(第1批次治理工程!$K$6:$K$9989,第1批次治理工程!$F$6:$F$9989,$C308,第1批次治理工程!$C$6:$C$9989,$A308)</f>
        <v>0</v>
      </c>
      <c r="H308" s="246">
        <f>SUMIFS(第2批次治理工程!$K$6:$K$9994,第2批次治理工程!$F$6:$F$9994,$C308,第2批次治理工程!$C$6:$C$9994,$A308)</f>
        <v>0</v>
      </c>
      <c r="I308" s="245">
        <f>SUMIFS(第3批次治理工程!$K$6:$K$9999,第3批次治理工程!$F$6:$F$9999,$C308,第3批次治理工程!$C$6:$C$9999,$A308)</f>
        <v>0</v>
      </c>
      <c r="J308" s="245">
        <f>SUMIFS(第4批次治理工程!$K$6:$K$9999,第4批次治理工程!$F$6:$F$9999,$C308,第4批次治理工程!$C$6:$C$9999,$A308)</f>
        <v>0</v>
      </c>
      <c r="K308" s="245">
        <f>SUMIFS(第1批次治理工程!$T$6:$T$9989,第1批次治理工程!$F$6:$F$9989,$C308,第1批次治理工程!$C$6:$C$9989,$A308)+SUMIFS(第2批次治理工程!$T$6:$T$9994,第2批次治理工程!$F$6:$F$9994,$C308,第2批次治理工程!$C$6:$C$9994,$A308)+SUMIFS(第3批次治理工程!$T$6:$T$9999,第3批次治理工程!$F$6:$F$9999,$C308,第3批次治理工程!$C$6:$C$9999,$A308)+SUMIFS(第4批次治理工程!$T$6:$T$9999,第4批次治理工程!$F$6:$F$9999,$C308,第4批次治理工程!$C$6:$C$9999,$A308)</f>
        <v>0</v>
      </c>
      <c r="L308" s="513"/>
      <c r="M308" s="513"/>
      <c r="N308" s="513"/>
      <c r="O308" s="513"/>
      <c r="P308" s="513"/>
      <c r="Q308" s="513"/>
    </row>
    <row r="309" spans="1:17" customFormat="1">
      <c r="A309" s="518" t="s">
        <v>2396</v>
      </c>
      <c r="B309" s="519" t="s">
        <v>2088</v>
      </c>
      <c r="C309" s="523" t="s">
        <v>2407</v>
      </c>
      <c r="D309" s="245">
        <v>5700</v>
      </c>
      <c r="E309" s="246">
        <v>0</v>
      </c>
      <c r="F309" s="245">
        <f t="shared" si="41"/>
        <v>0</v>
      </c>
      <c r="G309" s="246">
        <f>SUMIFS(第1批次治理工程!$K$6:$K$9989,第1批次治理工程!$F$6:$F$9989,$C309,第1批次治理工程!$C$6:$C$9989,$A309)</f>
        <v>0</v>
      </c>
      <c r="H309" s="246">
        <f>SUMIFS(第2批次治理工程!$K$6:$K$9994,第2批次治理工程!$F$6:$F$9994,$C309,第2批次治理工程!$C$6:$C$9994,$A309)</f>
        <v>0</v>
      </c>
      <c r="I309" s="245">
        <f>SUMIFS(第3批次治理工程!$K$6:$K$9999,第3批次治理工程!$F$6:$F$9999,$C309,第3批次治理工程!$C$6:$C$9999,$A309)</f>
        <v>0</v>
      </c>
      <c r="J309" s="245">
        <f>SUMIFS(第4批次治理工程!$K$6:$K$9999,第4批次治理工程!$F$6:$F$9999,$C309,第4批次治理工程!$C$6:$C$9999,$A309)</f>
        <v>0</v>
      </c>
      <c r="K309" s="245">
        <f>SUMIFS(第1批次治理工程!$T$6:$T$9989,第1批次治理工程!$F$6:$F$9989,$C309,第1批次治理工程!$C$6:$C$9989,$A309)+SUMIFS(第2批次治理工程!$T$6:$T$9994,第2批次治理工程!$F$6:$F$9994,$C309,第2批次治理工程!$C$6:$C$9994,$A309)+SUMIFS(第3批次治理工程!$T$6:$T$9999,第3批次治理工程!$F$6:$F$9999,$C309,第3批次治理工程!$C$6:$C$9999,$A309)+SUMIFS(第4批次治理工程!$T$6:$T$9999,第4批次治理工程!$F$6:$F$9999,$C309,第4批次治理工程!$C$6:$C$9999,$A309)</f>
        <v>0</v>
      </c>
      <c r="L309" s="513"/>
      <c r="M309" s="513"/>
      <c r="N309" s="513"/>
      <c r="O309" s="513"/>
      <c r="P309" s="513"/>
      <c r="Q309" s="513"/>
    </row>
    <row r="310" spans="1:17" customFormat="1">
      <c r="A310" s="518" t="s">
        <v>2396</v>
      </c>
      <c r="B310" s="519" t="s">
        <v>2088</v>
      </c>
      <c r="C310" s="523" t="s">
        <v>2408</v>
      </c>
      <c r="D310" s="245">
        <v>13700</v>
      </c>
      <c r="E310" s="246">
        <v>9900</v>
      </c>
      <c r="F310" s="245">
        <f t="shared" si="41"/>
        <v>0</v>
      </c>
      <c r="G310" s="246">
        <f>SUMIFS(第1批次治理工程!$K$6:$K$9989,第1批次治理工程!$F$6:$F$9989,$C310,第1批次治理工程!$C$6:$C$9989,$A310)</f>
        <v>0</v>
      </c>
      <c r="H310" s="246">
        <f>SUMIFS(第2批次治理工程!$K$6:$K$9994,第2批次治理工程!$F$6:$F$9994,$C310,第2批次治理工程!$C$6:$C$9994,$A310)</f>
        <v>0</v>
      </c>
      <c r="I310" s="245">
        <f>SUMIFS(第3批次治理工程!$K$6:$K$9999,第3批次治理工程!$F$6:$F$9999,$C310,第3批次治理工程!$C$6:$C$9999,$A310)</f>
        <v>0</v>
      </c>
      <c r="J310" s="245">
        <f>SUMIFS(第4批次治理工程!$K$6:$K$9999,第4批次治理工程!$F$6:$F$9999,$C310,第4批次治理工程!$C$6:$C$9999,$A310)</f>
        <v>0</v>
      </c>
      <c r="K310" s="245">
        <f>SUMIFS(第1批次治理工程!$T$6:$T$9989,第1批次治理工程!$F$6:$F$9989,$C310,第1批次治理工程!$C$6:$C$9989,$A310)+SUMIFS(第2批次治理工程!$T$6:$T$9994,第2批次治理工程!$F$6:$F$9994,$C310,第2批次治理工程!$C$6:$C$9994,$A310)+SUMIFS(第3批次治理工程!$T$6:$T$9999,第3批次治理工程!$F$6:$F$9999,$C310,第3批次治理工程!$C$6:$C$9999,$A310)+SUMIFS(第4批次治理工程!$T$6:$T$9999,第4批次治理工程!$F$6:$F$9999,$C310,第4批次治理工程!$C$6:$C$9999,$A310)</f>
        <v>0</v>
      </c>
      <c r="L310" s="513"/>
      <c r="M310" s="513"/>
      <c r="N310" s="513"/>
      <c r="O310" s="513"/>
      <c r="P310" s="513"/>
      <c r="Q310" s="513"/>
    </row>
    <row r="311" spans="1:17" customFormat="1">
      <c r="A311" s="518" t="s">
        <v>2396</v>
      </c>
      <c r="B311" s="519" t="s">
        <v>2088</v>
      </c>
      <c r="C311" s="523" t="s">
        <v>2409</v>
      </c>
      <c r="D311" s="245">
        <v>7000</v>
      </c>
      <c r="E311" s="246">
        <v>9000</v>
      </c>
      <c r="F311" s="245">
        <f t="shared" si="41"/>
        <v>0</v>
      </c>
      <c r="G311" s="246">
        <f>SUMIFS(第1批次治理工程!$K$6:$K$9989,第1批次治理工程!$F$6:$F$9989,$C311,第1批次治理工程!$C$6:$C$9989,$A311)</f>
        <v>0</v>
      </c>
      <c r="H311" s="246">
        <f>SUMIFS(第2批次治理工程!$K$6:$K$9994,第2批次治理工程!$F$6:$F$9994,$C311,第2批次治理工程!$C$6:$C$9994,$A311)</f>
        <v>0</v>
      </c>
      <c r="I311" s="245">
        <f>SUMIFS(第3批次治理工程!$K$6:$K$9999,第3批次治理工程!$F$6:$F$9999,$C311,第3批次治理工程!$C$6:$C$9999,$A311)</f>
        <v>0</v>
      </c>
      <c r="J311" s="245">
        <f>SUMIFS(第4批次治理工程!$K$6:$K$9999,第4批次治理工程!$F$6:$F$9999,$C311,第4批次治理工程!$C$6:$C$9999,$A311)</f>
        <v>0</v>
      </c>
      <c r="K311" s="245">
        <f>SUMIFS(第1批次治理工程!$T$6:$T$9989,第1批次治理工程!$F$6:$F$9989,$C311,第1批次治理工程!$C$6:$C$9989,$A311)+SUMIFS(第2批次治理工程!$T$6:$T$9994,第2批次治理工程!$F$6:$F$9994,$C311,第2批次治理工程!$C$6:$C$9994,$A311)+SUMIFS(第3批次治理工程!$T$6:$T$9999,第3批次治理工程!$F$6:$F$9999,$C311,第3批次治理工程!$C$6:$C$9999,$A311)+SUMIFS(第4批次治理工程!$T$6:$T$9999,第4批次治理工程!$F$6:$F$9999,$C311,第4批次治理工程!$C$6:$C$9999,$A311)</f>
        <v>0</v>
      </c>
      <c r="L311" s="513"/>
      <c r="M311" s="513"/>
      <c r="N311" s="513"/>
      <c r="O311" s="513"/>
      <c r="P311" s="513"/>
      <c r="Q311" s="513"/>
    </row>
    <row r="312" spans="1:17" customFormat="1">
      <c r="A312" s="518" t="s">
        <v>2396</v>
      </c>
      <c r="B312" s="519" t="s">
        <v>2088</v>
      </c>
      <c r="C312" s="523" t="s">
        <v>2410</v>
      </c>
      <c r="D312" s="245">
        <v>2000</v>
      </c>
      <c r="E312" s="246">
        <v>51000</v>
      </c>
      <c r="F312" s="245">
        <f t="shared" si="41"/>
        <v>0</v>
      </c>
      <c r="G312" s="246">
        <f>SUMIFS(第1批次治理工程!$K$6:$K$9989,第1批次治理工程!$F$6:$F$9989,$C312,第1批次治理工程!$C$6:$C$9989,$A312)</f>
        <v>0</v>
      </c>
      <c r="H312" s="246">
        <f>SUMIFS(第2批次治理工程!$K$6:$K$9994,第2批次治理工程!$F$6:$F$9994,$C312,第2批次治理工程!$C$6:$C$9994,$A312)</f>
        <v>0</v>
      </c>
      <c r="I312" s="245">
        <f>SUMIFS(第3批次治理工程!$K$6:$K$9999,第3批次治理工程!$F$6:$F$9999,$C312,第3批次治理工程!$C$6:$C$9999,$A312)</f>
        <v>0</v>
      </c>
      <c r="J312" s="245">
        <f>SUMIFS(第4批次治理工程!$K$6:$K$9999,第4批次治理工程!$F$6:$F$9999,$C312,第4批次治理工程!$C$6:$C$9999,$A312)</f>
        <v>0</v>
      </c>
      <c r="K312" s="245">
        <f>SUMIFS(第1批次治理工程!$T$6:$T$9989,第1批次治理工程!$F$6:$F$9989,$C312,第1批次治理工程!$C$6:$C$9989,$A312)+SUMIFS(第2批次治理工程!$T$6:$T$9994,第2批次治理工程!$F$6:$F$9994,$C312,第2批次治理工程!$C$6:$C$9994,$A312)+SUMIFS(第3批次治理工程!$T$6:$T$9999,第3批次治理工程!$F$6:$F$9999,$C312,第3批次治理工程!$C$6:$C$9999,$A312)+SUMIFS(第4批次治理工程!$T$6:$T$9999,第4批次治理工程!$F$6:$F$9999,$C312,第4批次治理工程!$C$6:$C$9999,$A312)</f>
        <v>0</v>
      </c>
      <c r="L312" s="513"/>
      <c r="M312" s="513"/>
      <c r="N312" s="513"/>
      <c r="O312" s="513"/>
      <c r="P312" s="513"/>
      <c r="Q312" s="513"/>
    </row>
    <row r="313" spans="1:17" customFormat="1">
      <c r="A313" s="518" t="s">
        <v>2396</v>
      </c>
      <c r="B313" s="519" t="s">
        <v>2088</v>
      </c>
      <c r="C313" s="523" t="s">
        <v>2411</v>
      </c>
      <c r="D313" s="245">
        <v>3000</v>
      </c>
      <c r="E313" s="246">
        <v>11952</v>
      </c>
      <c r="F313" s="245">
        <f t="shared" si="41"/>
        <v>0</v>
      </c>
      <c r="G313" s="246">
        <f>SUMIFS(第1批次治理工程!$K$6:$K$9989,第1批次治理工程!$F$6:$F$9989,$C313,第1批次治理工程!$C$6:$C$9989,$A313)</f>
        <v>0</v>
      </c>
      <c r="H313" s="246">
        <f>SUMIFS(第2批次治理工程!$K$6:$K$9994,第2批次治理工程!$F$6:$F$9994,$C313,第2批次治理工程!$C$6:$C$9994,$A313)</f>
        <v>0</v>
      </c>
      <c r="I313" s="245">
        <f>SUMIFS(第3批次治理工程!$K$6:$K$9999,第3批次治理工程!$F$6:$F$9999,$C313,第3批次治理工程!$C$6:$C$9999,$A313)</f>
        <v>0</v>
      </c>
      <c r="J313" s="245">
        <f>SUMIFS(第4批次治理工程!$K$6:$K$9999,第4批次治理工程!$F$6:$F$9999,$C313,第4批次治理工程!$C$6:$C$9999,$A313)</f>
        <v>0</v>
      </c>
      <c r="K313" s="245">
        <f>SUMIFS(第1批次治理工程!$T$6:$T$9989,第1批次治理工程!$F$6:$F$9989,$C313,第1批次治理工程!$C$6:$C$9989,$A313)+SUMIFS(第2批次治理工程!$T$6:$T$9994,第2批次治理工程!$F$6:$F$9994,$C313,第2批次治理工程!$C$6:$C$9994,$A313)+SUMIFS(第3批次治理工程!$T$6:$T$9999,第3批次治理工程!$F$6:$F$9999,$C313,第3批次治理工程!$C$6:$C$9999,$A313)+SUMIFS(第4批次治理工程!$T$6:$T$9999,第4批次治理工程!$F$6:$F$9999,$C313,第4批次治理工程!$C$6:$C$9999,$A313)</f>
        <v>0</v>
      </c>
      <c r="L313" s="513"/>
      <c r="M313" s="513"/>
      <c r="N313" s="513"/>
      <c r="O313" s="513"/>
      <c r="P313" s="513"/>
      <c r="Q313" s="513"/>
    </row>
    <row r="314" spans="1:17" customFormat="1">
      <c r="A314" s="518" t="s">
        <v>2396</v>
      </c>
      <c r="B314" s="519" t="s">
        <v>2088</v>
      </c>
      <c r="C314" s="523" t="s">
        <v>2412</v>
      </c>
      <c r="D314" s="245">
        <v>116638</v>
      </c>
      <c r="E314" s="246">
        <v>65485</v>
      </c>
      <c r="F314" s="245">
        <f t="shared" si="41"/>
        <v>43838</v>
      </c>
      <c r="G314" s="246">
        <f>SUMIFS(第1批次治理工程!$K$6:$K$9989,第1批次治理工程!$F$6:$F$9989,$C314,第1批次治理工程!$C$6:$C$9989,$A314)</f>
        <v>32000</v>
      </c>
      <c r="H314" s="246">
        <f>SUMIFS(第2批次治理工程!$K$6:$K$9994,第2批次治理工程!$F$6:$F$9994,$C314,第2批次治理工程!$C$6:$C$9994,$A314)</f>
        <v>0</v>
      </c>
      <c r="I314" s="245">
        <f>SUMIFS(第3批次治理工程!$K$6:$K$9999,第3批次治理工程!$F$6:$F$9999,$C314,第3批次治理工程!$C$6:$C$9999,$A314)</f>
        <v>0</v>
      </c>
      <c r="J314" s="245">
        <f>SUMIFS(第4批次治理工程!$K$6:$K$9999,第4批次治理工程!$F$6:$F$9999,$C314,第4批次治理工程!$C$6:$C$9999,$A314)</f>
        <v>0</v>
      </c>
      <c r="K314" s="245">
        <f>SUMIFS(第1批次治理工程!$T$6:$T$9989,第1批次治理工程!$F$6:$F$9989,$C314,第1批次治理工程!$C$6:$C$9989,$A314)+SUMIFS(第2批次治理工程!$T$6:$T$9994,第2批次治理工程!$F$6:$F$9994,$C314,第2批次治理工程!$C$6:$C$9994,$A314)+SUMIFS(第3批次治理工程!$T$6:$T$9999,第3批次治理工程!$F$6:$F$9999,$C314,第3批次治理工程!$C$6:$C$9999,$A314)+SUMIFS(第4批次治理工程!$T$6:$T$9999,第4批次治理工程!$F$6:$F$9999,$C314,第4批次治理工程!$C$6:$C$9999,$A314)</f>
        <v>11838</v>
      </c>
      <c r="L314" s="513"/>
      <c r="M314" s="513"/>
      <c r="N314" s="513"/>
      <c r="O314" s="513"/>
      <c r="P314" s="513"/>
      <c r="Q314" s="513"/>
    </row>
    <row r="315" spans="1:17" customFormat="1">
      <c r="A315" s="518" t="s">
        <v>2396</v>
      </c>
      <c r="B315" s="519" t="s">
        <v>2085</v>
      </c>
      <c r="C315" s="523" t="s">
        <v>2413</v>
      </c>
      <c r="D315" s="245">
        <v>0</v>
      </c>
      <c r="E315" s="245">
        <v>0</v>
      </c>
      <c r="F315" s="245">
        <f t="shared" si="41"/>
        <v>15042</v>
      </c>
      <c r="G315" s="246">
        <f>SUMIFS(第1批次治理工程!$K$6:$K$9989,第1批次治理工程!$F$6:$F$9989,$C315,第1批次治理工程!$C$6:$C$9989,$A315)</f>
        <v>15000</v>
      </c>
      <c r="H315" s="246">
        <f>SUMIFS(第2批次治理工程!$K$6:$K$9994,第2批次治理工程!$F$6:$F$9994,$C315,第2批次治理工程!$C$6:$C$9994,$A315)</f>
        <v>0</v>
      </c>
      <c r="I315" s="245">
        <f>SUMIFS(第3批次治理工程!$K$6:$K$9999,第3批次治理工程!$F$6:$F$9999,$C315,第3批次治理工程!$C$6:$C$9999,$A315)</f>
        <v>0</v>
      </c>
      <c r="J315" s="245">
        <f>SUMIFS(第4批次治理工程!$K$6:$K$9999,第4批次治理工程!$F$6:$F$9999,$C315,第4批次治理工程!$C$6:$C$9999,$A315)</f>
        <v>0</v>
      </c>
      <c r="K315" s="245">
        <f>SUMIFS(第1批次治理工程!$T$6:$T$9989,第1批次治理工程!$F$6:$F$9989,$C315,第1批次治理工程!$C$6:$C$9989,$A315)+SUMIFS(第2批次治理工程!$T$6:$T$9994,第2批次治理工程!$F$6:$F$9994,$C315,第2批次治理工程!$C$6:$C$9994,$A315)+SUMIFS(第3批次治理工程!$T$6:$T$9999,第3批次治理工程!$F$6:$F$9999,$C315,第3批次治理工程!$C$6:$C$9999,$A315)+SUMIFS(第4批次治理工程!$T$6:$T$9999,第4批次治理工程!$F$6:$F$9999,$C315,第4批次治理工程!$C$6:$C$9999,$A315)</f>
        <v>42</v>
      </c>
      <c r="L315" s="513"/>
      <c r="M315" s="513"/>
      <c r="N315" s="513"/>
      <c r="O315" s="513"/>
      <c r="P315" s="513"/>
      <c r="Q315" s="513"/>
    </row>
    <row r="316" spans="1:17" customFormat="1">
      <c r="A316" s="522"/>
      <c r="B316" s="1159" t="s">
        <v>2414</v>
      </c>
      <c r="C316" s="1159"/>
      <c r="D316" s="249">
        <f>SUM(D299:D315)</f>
        <v>745962</v>
      </c>
      <c r="E316" s="249">
        <f t="shared" ref="E316:Q316" si="42">SUM(E299:E315)</f>
        <v>493773.81900000002</v>
      </c>
      <c r="F316" s="249">
        <f t="shared" si="42"/>
        <v>80680</v>
      </c>
      <c r="G316" s="249">
        <f t="shared" si="42"/>
        <v>68800</v>
      </c>
      <c r="H316" s="249">
        <f t="shared" si="42"/>
        <v>0</v>
      </c>
      <c r="I316" s="249">
        <f t="shared" si="42"/>
        <v>0</v>
      </c>
      <c r="J316" s="249">
        <f t="shared" si="42"/>
        <v>0</v>
      </c>
      <c r="K316" s="249">
        <f t="shared" si="42"/>
        <v>11880</v>
      </c>
      <c r="L316" s="249">
        <f t="shared" si="42"/>
        <v>0</v>
      </c>
      <c r="M316" s="249">
        <f t="shared" si="42"/>
        <v>0</v>
      </c>
      <c r="N316" s="249">
        <f t="shared" si="42"/>
        <v>0</v>
      </c>
      <c r="O316" s="249">
        <f t="shared" si="42"/>
        <v>0</v>
      </c>
      <c r="P316" s="249">
        <f t="shared" si="42"/>
        <v>0</v>
      </c>
      <c r="Q316" s="249">
        <f t="shared" si="42"/>
        <v>0</v>
      </c>
    </row>
    <row r="317" spans="1:17" customFormat="1">
      <c r="A317" s="518" t="s">
        <v>2415</v>
      </c>
      <c r="B317" s="519" t="s">
        <v>2088</v>
      </c>
      <c r="C317" s="523" t="s">
        <v>2416</v>
      </c>
      <c r="D317" s="245">
        <v>14045</v>
      </c>
      <c r="E317" s="246">
        <v>0</v>
      </c>
      <c r="F317" s="245">
        <f t="shared" ref="F317:F324" si="43">SUM(G317:Q317)</f>
        <v>0</v>
      </c>
      <c r="G317" s="246">
        <f>SUMIFS(第1批次治理工程!$K$6:$K$9989,第1批次治理工程!$F$6:$F$9989,$C317,第1批次治理工程!$C$6:$C$9989,$A317)</f>
        <v>0</v>
      </c>
      <c r="H317" s="246">
        <f>SUMIFS(第2批次治理工程!$K$6:$K$9994,第2批次治理工程!$F$6:$F$9994,$C317,第2批次治理工程!$C$6:$C$9994,$A317)</f>
        <v>0</v>
      </c>
      <c r="I317" s="245">
        <f>SUMIFS(第3批次治理工程!$K$6:$K$9999,第3批次治理工程!$F$6:$F$9999,$C317,第3批次治理工程!$C$6:$C$9999,$A317)</f>
        <v>0</v>
      </c>
      <c r="J317" s="245">
        <f>SUMIFS(第4批次治理工程!$K$6:$K$9999,第4批次治理工程!$F$6:$F$9999,$C317,第4批次治理工程!$C$6:$C$9999,$A317)</f>
        <v>0</v>
      </c>
      <c r="K317" s="245">
        <f>SUMIFS(第1批次治理工程!$T$6:$T$9989,第1批次治理工程!$F$6:$F$9989,$C317,第1批次治理工程!$C$6:$C$9989,$A317)+SUMIFS(第2批次治理工程!$T$6:$T$9994,第2批次治理工程!$F$6:$F$9994,$C317,第2批次治理工程!$C$6:$C$9994,$A317)+SUMIFS(第3批次治理工程!$T$6:$T$9999,第3批次治理工程!$F$6:$F$9999,$C317,第3批次治理工程!$C$6:$C$9999,$A317)+SUMIFS(第4批次治理工程!$T$6:$T$9999,第4批次治理工程!$F$6:$F$9999,$C317,第4批次治理工程!$C$6:$C$9999,$A317)</f>
        <v>0</v>
      </c>
      <c r="L317" s="513"/>
      <c r="M317" s="513"/>
      <c r="N317" s="513"/>
      <c r="O317" s="513"/>
      <c r="P317" s="513"/>
      <c r="Q317" s="513"/>
    </row>
    <row r="318" spans="1:17" customFormat="1">
      <c r="A318" s="518" t="s">
        <v>2415</v>
      </c>
      <c r="B318" s="519" t="s">
        <v>2088</v>
      </c>
      <c r="C318" s="523" t="s">
        <v>2417</v>
      </c>
      <c r="D318" s="245">
        <v>8030</v>
      </c>
      <c r="E318" s="246">
        <v>0</v>
      </c>
      <c r="F318" s="245">
        <f t="shared" si="43"/>
        <v>0</v>
      </c>
      <c r="G318" s="246">
        <f>SUMIFS(第1批次治理工程!$K$6:$K$9989,第1批次治理工程!$F$6:$F$9989,$C318,第1批次治理工程!$C$6:$C$9989,$A318)</f>
        <v>0</v>
      </c>
      <c r="H318" s="246">
        <f>SUMIFS(第2批次治理工程!$K$6:$K$9994,第2批次治理工程!$F$6:$F$9994,$C318,第2批次治理工程!$C$6:$C$9994,$A318)</f>
        <v>0</v>
      </c>
      <c r="I318" s="245">
        <f>SUMIFS(第3批次治理工程!$K$6:$K$9999,第3批次治理工程!$F$6:$F$9999,$C318,第3批次治理工程!$C$6:$C$9999,$A318)</f>
        <v>0</v>
      </c>
      <c r="J318" s="245">
        <f>SUMIFS(第4批次治理工程!$K$6:$K$9999,第4批次治理工程!$F$6:$F$9999,$C318,第4批次治理工程!$C$6:$C$9999,$A318)</f>
        <v>0</v>
      </c>
      <c r="K318" s="245">
        <f>SUMIFS(第1批次治理工程!$T$6:$T$9989,第1批次治理工程!$F$6:$F$9989,$C318,第1批次治理工程!$C$6:$C$9989,$A318)+SUMIFS(第2批次治理工程!$T$6:$T$9994,第2批次治理工程!$F$6:$F$9994,$C318,第2批次治理工程!$C$6:$C$9994,$A318)+SUMIFS(第3批次治理工程!$T$6:$T$9999,第3批次治理工程!$F$6:$F$9999,$C318,第3批次治理工程!$C$6:$C$9999,$A318)+SUMIFS(第4批次治理工程!$T$6:$T$9999,第4批次治理工程!$F$6:$F$9999,$C318,第4批次治理工程!$C$6:$C$9999,$A318)</f>
        <v>0</v>
      </c>
      <c r="L318" s="513"/>
      <c r="M318" s="513"/>
      <c r="N318" s="513"/>
      <c r="O318" s="513"/>
      <c r="P318" s="513"/>
      <c r="Q318" s="513"/>
    </row>
    <row r="319" spans="1:17" customFormat="1">
      <c r="A319" s="518" t="s">
        <v>2415</v>
      </c>
      <c r="B319" s="519" t="s">
        <v>2088</v>
      </c>
      <c r="C319" s="523" t="s">
        <v>2418</v>
      </c>
      <c r="D319" s="245">
        <v>38700</v>
      </c>
      <c r="E319" s="246">
        <v>0</v>
      </c>
      <c r="F319" s="245">
        <f t="shared" si="43"/>
        <v>0</v>
      </c>
      <c r="G319" s="246">
        <f>SUMIFS(第1批次治理工程!$K$6:$K$9989,第1批次治理工程!$F$6:$F$9989,$C319,第1批次治理工程!$C$6:$C$9989,$A319)</f>
        <v>0</v>
      </c>
      <c r="H319" s="246">
        <f>SUMIFS(第2批次治理工程!$K$6:$K$9994,第2批次治理工程!$F$6:$F$9994,$C319,第2批次治理工程!$C$6:$C$9994,$A319)</f>
        <v>0</v>
      </c>
      <c r="I319" s="245">
        <f>SUMIFS(第3批次治理工程!$K$6:$K$9999,第3批次治理工程!$F$6:$F$9999,$C319,第3批次治理工程!$C$6:$C$9999,$A319)</f>
        <v>0</v>
      </c>
      <c r="J319" s="245">
        <f>SUMIFS(第4批次治理工程!$K$6:$K$9999,第4批次治理工程!$F$6:$F$9999,$C319,第4批次治理工程!$C$6:$C$9999,$A319)</f>
        <v>0</v>
      </c>
      <c r="K319" s="245">
        <f>SUMIFS(第1批次治理工程!$T$6:$T$9989,第1批次治理工程!$F$6:$F$9989,$C319,第1批次治理工程!$C$6:$C$9989,$A319)+SUMIFS(第2批次治理工程!$T$6:$T$9994,第2批次治理工程!$F$6:$F$9994,$C319,第2批次治理工程!$C$6:$C$9994,$A319)+SUMIFS(第3批次治理工程!$T$6:$T$9999,第3批次治理工程!$F$6:$F$9999,$C319,第3批次治理工程!$C$6:$C$9999,$A319)+SUMIFS(第4批次治理工程!$T$6:$T$9999,第4批次治理工程!$F$6:$F$9999,$C319,第4批次治理工程!$C$6:$C$9999,$A319)</f>
        <v>0</v>
      </c>
      <c r="L319" s="513"/>
      <c r="M319" s="513"/>
      <c r="N319" s="513"/>
      <c r="O319" s="513"/>
      <c r="P319" s="513"/>
      <c r="Q319" s="513"/>
    </row>
    <row r="320" spans="1:17" customFormat="1" ht="33">
      <c r="A320" s="518" t="s">
        <v>2415</v>
      </c>
      <c r="B320" s="519" t="s">
        <v>2088</v>
      </c>
      <c r="C320" s="523" t="s">
        <v>2419</v>
      </c>
      <c r="D320" s="245">
        <v>110710</v>
      </c>
      <c r="E320" s="246">
        <v>27949</v>
      </c>
      <c r="F320" s="245">
        <f t="shared" si="43"/>
        <v>0</v>
      </c>
      <c r="G320" s="246">
        <f>SUMIFS(第1批次治理工程!$K$6:$K$9989,第1批次治理工程!$F$6:$F$9989,$C320,第1批次治理工程!$C$6:$C$9989,$A320)</f>
        <v>0</v>
      </c>
      <c r="H320" s="246">
        <f>SUMIFS(第2批次治理工程!$K$6:$K$9994,第2批次治理工程!$F$6:$F$9994,$C320,第2批次治理工程!$C$6:$C$9994,$A320)</f>
        <v>0</v>
      </c>
      <c r="I320" s="245">
        <f>SUMIFS(第3批次治理工程!$K$6:$K$9999,第3批次治理工程!$F$6:$F$9999,$C320,第3批次治理工程!$C$6:$C$9999,$A320)</f>
        <v>0</v>
      </c>
      <c r="J320" s="245">
        <f>SUMIFS(第4批次治理工程!$K$6:$K$9999,第4批次治理工程!$F$6:$F$9999,$C320,第4批次治理工程!$C$6:$C$9999,$A320)</f>
        <v>0</v>
      </c>
      <c r="K320" s="245">
        <f>SUMIFS(第1批次治理工程!$T$6:$T$9989,第1批次治理工程!$F$6:$F$9989,$C320,第1批次治理工程!$C$6:$C$9989,$A320)+SUMIFS(第2批次治理工程!$T$6:$T$9994,第2批次治理工程!$F$6:$F$9994,$C320,第2批次治理工程!$C$6:$C$9994,$A320)+SUMIFS(第3批次治理工程!$T$6:$T$9999,第3批次治理工程!$F$6:$F$9999,$C320,第3批次治理工程!$C$6:$C$9999,$A320)+SUMIFS(第4批次治理工程!$T$6:$T$9999,第4批次治理工程!$F$6:$F$9999,$C320,第4批次治理工程!$C$6:$C$9999,$A320)</f>
        <v>0</v>
      </c>
      <c r="L320" s="513"/>
      <c r="M320" s="513"/>
      <c r="N320" s="513"/>
      <c r="O320" s="513"/>
      <c r="P320" s="513"/>
      <c r="Q320" s="513"/>
    </row>
    <row r="321" spans="1:17" customFormat="1">
      <c r="A321" s="518" t="s">
        <v>2415</v>
      </c>
      <c r="B321" s="519" t="s">
        <v>2088</v>
      </c>
      <c r="C321" s="523" t="s">
        <v>2420</v>
      </c>
      <c r="D321" s="245">
        <v>10000</v>
      </c>
      <c r="E321" s="246">
        <v>16736</v>
      </c>
      <c r="F321" s="245">
        <f t="shared" si="43"/>
        <v>0</v>
      </c>
      <c r="G321" s="246">
        <f>SUMIFS(第1批次治理工程!$K$6:$K$9989,第1批次治理工程!$F$6:$F$9989,$C321,第1批次治理工程!$C$6:$C$9989,$A321)</f>
        <v>0</v>
      </c>
      <c r="H321" s="246">
        <f>SUMIFS(第2批次治理工程!$K$6:$K$9994,第2批次治理工程!$F$6:$F$9994,$C321,第2批次治理工程!$C$6:$C$9994,$A321)</f>
        <v>0</v>
      </c>
      <c r="I321" s="245">
        <f>SUMIFS(第3批次治理工程!$K$6:$K$9999,第3批次治理工程!$F$6:$F$9999,$C321,第3批次治理工程!$C$6:$C$9999,$A321)</f>
        <v>0</v>
      </c>
      <c r="J321" s="245">
        <f>SUMIFS(第4批次治理工程!$K$6:$K$9999,第4批次治理工程!$F$6:$F$9999,$C321,第4批次治理工程!$C$6:$C$9999,$A321)</f>
        <v>0</v>
      </c>
      <c r="K321" s="245">
        <f>SUMIFS(第1批次治理工程!$T$6:$T$9989,第1批次治理工程!$F$6:$F$9989,$C321,第1批次治理工程!$C$6:$C$9989,$A321)+SUMIFS(第2批次治理工程!$T$6:$T$9994,第2批次治理工程!$F$6:$F$9994,$C321,第2批次治理工程!$C$6:$C$9994,$A321)+SUMIFS(第3批次治理工程!$T$6:$T$9999,第3批次治理工程!$F$6:$F$9999,$C321,第3批次治理工程!$C$6:$C$9999,$A321)+SUMIFS(第4批次治理工程!$T$6:$T$9999,第4批次治理工程!$F$6:$F$9999,$C321,第4批次治理工程!$C$6:$C$9999,$A321)</f>
        <v>0</v>
      </c>
      <c r="L321" s="513"/>
      <c r="M321" s="513"/>
      <c r="N321" s="513"/>
      <c r="O321" s="513"/>
      <c r="P321" s="513"/>
      <c r="Q321" s="513"/>
    </row>
    <row r="322" spans="1:17" customFormat="1" ht="33">
      <c r="A322" s="518" t="s">
        <v>2415</v>
      </c>
      <c r="B322" s="519" t="s">
        <v>2088</v>
      </c>
      <c r="C322" s="523" t="s">
        <v>2421</v>
      </c>
      <c r="D322" s="245">
        <v>0</v>
      </c>
      <c r="E322" s="246">
        <v>0</v>
      </c>
      <c r="F322" s="245">
        <f t="shared" si="43"/>
        <v>0</v>
      </c>
      <c r="G322" s="246">
        <f>SUMIFS(第1批次治理工程!$K$6:$K$9989,第1批次治理工程!$F$6:$F$9989,$C322,第1批次治理工程!$C$6:$C$9989,$A322)</f>
        <v>0</v>
      </c>
      <c r="H322" s="246">
        <f>SUMIFS(第2批次治理工程!$K$6:$K$9994,第2批次治理工程!$F$6:$F$9994,$C322,第2批次治理工程!$C$6:$C$9994,$A322)</f>
        <v>0</v>
      </c>
      <c r="I322" s="245">
        <f>SUMIFS(第3批次治理工程!$K$6:$K$9999,第3批次治理工程!$F$6:$F$9999,$C322,第3批次治理工程!$C$6:$C$9999,$A322)</f>
        <v>0</v>
      </c>
      <c r="J322" s="245">
        <f>SUMIFS(第4批次治理工程!$K$6:$K$9999,第4批次治理工程!$F$6:$F$9999,$C322,第4批次治理工程!$C$6:$C$9999,$A322)</f>
        <v>0</v>
      </c>
      <c r="K322" s="245">
        <f>SUMIFS(第1批次治理工程!$T$6:$T$9989,第1批次治理工程!$F$6:$F$9989,$C322,第1批次治理工程!$C$6:$C$9989,$A322)+SUMIFS(第2批次治理工程!$T$6:$T$9994,第2批次治理工程!$F$6:$F$9994,$C322,第2批次治理工程!$C$6:$C$9994,$A322)+SUMIFS(第3批次治理工程!$T$6:$T$9999,第3批次治理工程!$F$6:$F$9999,$C322,第3批次治理工程!$C$6:$C$9999,$A322)+SUMIFS(第4批次治理工程!$T$6:$T$9999,第4批次治理工程!$F$6:$F$9999,$C322,第4批次治理工程!$C$6:$C$9999,$A322)</f>
        <v>0</v>
      </c>
      <c r="L322" s="513"/>
      <c r="M322" s="513"/>
      <c r="N322" s="513"/>
      <c r="O322" s="513"/>
      <c r="P322" s="513"/>
      <c r="Q322" s="513"/>
    </row>
    <row r="323" spans="1:17" customFormat="1">
      <c r="A323" s="518" t="s">
        <v>2415</v>
      </c>
      <c r="B323" s="519" t="s">
        <v>2088</v>
      </c>
      <c r="C323" s="523" t="s">
        <v>2422</v>
      </c>
      <c r="D323" s="245">
        <v>0</v>
      </c>
      <c r="E323" s="246">
        <v>0</v>
      </c>
      <c r="F323" s="245">
        <f t="shared" si="43"/>
        <v>0</v>
      </c>
      <c r="G323" s="246">
        <f>SUMIFS(第1批次治理工程!$K$6:$K$9989,第1批次治理工程!$F$6:$F$9989,$C323,第1批次治理工程!$C$6:$C$9989,$A323)</f>
        <v>0</v>
      </c>
      <c r="H323" s="246">
        <f>SUMIFS(第2批次治理工程!$K$6:$K$9994,第2批次治理工程!$F$6:$F$9994,$C323,第2批次治理工程!$C$6:$C$9994,$A323)</f>
        <v>0</v>
      </c>
      <c r="I323" s="245">
        <f>SUMIFS(第3批次治理工程!$K$6:$K$9999,第3批次治理工程!$F$6:$F$9999,$C323,第3批次治理工程!$C$6:$C$9999,$A323)</f>
        <v>0</v>
      </c>
      <c r="J323" s="245">
        <f>SUMIFS(第4批次治理工程!$K$6:$K$9999,第4批次治理工程!$F$6:$F$9999,$C323,第4批次治理工程!$C$6:$C$9999,$A323)</f>
        <v>0</v>
      </c>
      <c r="K323" s="245">
        <f>SUMIFS(第1批次治理工程!$T$6:$T$9989,第1批次治理工程!$F$6:$F$9989,$C323,第1批次治理工程!$C$6:$C$9989,$A323)+SUMIFS(第2批次治理工程!$T$6:$T$9994,第2批次治理工程!$F$6:$F$9994,$C323,第2批次治理工程!$C$6:$C$9994,$A323)+SUMIFS(第3批次治理工程!$T$6:$T$9999,第3批次治理工程!$F$6:$F$9999,$C323,第3批次治理工程!$C$6:$C$9999,$A323)+SUMIFS(第4批次治理工程!$T$6:$T$9999,第4批次治理工程!$F$6:$F$9999,$C323,第4批次治理工程!$C$6:$C$9999,$A323)</f>
        <v>0</v>
      </c>
      <c r="L323" s="513"/>
      <c r="M323" s="513"/>
      <c r="N323" s="513"/>
      <c r="O323" s="513"/>
      <c r="P323" s="513"/>
      <c r="Q323" s="513"/>
    </row>
    <row r="324" spans="1:17" customFormat="1">
      <c r="A324" s="518" t="s">
        <v>2415</v>
      </c>
      <c r="B324" s="519" t="s">
        <v>2307</v>
      </c>
      <c r="C324" s="523" t="s">
        <v>2423</v>
      </c>
      <c r="D324" s="245">
        <v>0</v>
      </c>
      <c r="E324" s="246">
        <v>0</v>
      </c>
      <c r="F324" s="245">
        <f t="shared" si="43"/>
        <v>47100</v>
      </c>
      <c r="G324" s="246">
        <f>SUMIFS(第1批次治理工程!$K$6:$K$9989,第1批次治理工程!$F$6:$F$9989,$C324,第1批次治理工程!$C$6:$C$9989,$A324)</f>
        <v>24000</v>
      </c>
      <c r="H324" s="246">
        <f>SUMIFS(第2批次治理工程!$K$6:$K$9994,第2批次治理工程!$F$6:$F$9994,$C324,第2批次治理工程!$C$6:$C$9994,$A324)</f>
        <v>21000</v>
      </c>
      <c r="I324" s="245">
        <f>SUMIFS(第3批次治理工程!$K$6:$K$9999,第3批次治理工程!$F$6:$F$9999,$C324,第3批次治理工程!$C$6:$C$9999,$A324)</f>
        <v>0</v>
      </c>
      <c r="J324" s="245">
        <f>SUMIFS(第4批次治理工程!$K$6:$K$9999,第4批次治理工程!$F$6:$F$9999,$C324,第4批次治理工程!$C$6:$C$9999,$A324)</f>
        <v>0</v>
      </c>
      <c r="K324" s="245">
        <f>SUMIFS(第1批次治理工程!$T$6:$T$9989,第1批次治理工程!$F$6:$F$9989,$C324,第1批次治理工程!$C$6:$C$9989,$A324)+SUMIFS(第2批次治理工程!$T$6:$T$9994,第2批次治理工程!$F$6:$F$9994,$C324,第2批次治理工程!$C$6:$C$9994,$A324)+SUMIFS(第3批次治理工程!$T$6:$T$9999,第3批次治理工程!$F$6:$F$9999,$C324,第3批次治理工程!$C$6:$C$9999,$A324)+SUMIFS(第4批次治理工程!$T$6:$T$9999,第4批次治理工程!$F$6:$F$9999,$C324,第4批次治理工程!$C$6:$C$9999,$A324)</f>
        <v>2100</v>
      </c>
      <c r="L324" s="513"/>
      <c r="M324" s="513"/>
      <c r="N324" s="513"/>
      <c r="O324" s="513"/>
      <c r="P324" s="513"/>
      <c r="Q324" s="513"/>
    </row>
    <row r="325" spans="1:17" customFormat="1">
      <c r="A325" s="522"/>
      <c r="B325" s="1159" t="s">
        <v>2424</v>
      </c>
      <c r="C325" s="1159"/>
      <c r="D325" s="249">
        <f>SUM(D317:D324)</f>
        <v>181485</v>
      </c>
      <c r="E325" s="249">
        <f t="shared" ref="E325:Q325" si="44">SUM(E317:E324)</f>
        <v>44685</v>
      </c>
      <c r="F325" s="249">
        <f t="shared" si="44"/>
        <v>47100</v>
      </c>
      <c r="G325" s="249">
        <f t="shared" si="44"/>
        <v>24000</v>
      </c>
      <c r="H325" s="249">
        <f t="shared" si="44"/>
        <v>21000</v>
      </c>
      <c r="I325" s="249">
        <f t="shared" si="44"/>
        <v>0</v>
      </c>
      <c r="J325" s="249">
        <f t="shared" si="44"/>
        <v>0</v>
      </c>
      <c r="K325" s="249">
        <f t="shared" si="44"/>
        <v>2100</v>
      </c>
      <c r="L325" s="249">
        <f t="shared" si="44"/>
        <v>0</v>
      </c>
      <c r="M325" s="249">
        <f t="shared" si="44"/>
        <v>0</v>
      </c>
      <c r="N325" s="249">
        <f t="shared" si="44"/>
        <v>0</v>
      </c>
      <c r="O325" s="249">
        <f t="shared" si="44"/>
        <v>0</v>
      </c>
      <c r="P325" s="249">
        <f t="shared" si="44"/>
        <v>0</v>
      </c>
      <c r="Q325" s="249">
        <f t="shared" si="44"/>
        <v>0</v>
      </c>
    </row>
    <row r="326" spans="1:17" customFormat="1" ht="33">
      <c r="A326" s="518" t="s">
        <v>2425</v>
      </c>
      <c r="B326" s="519" t="s">
        <v>2088</v>
      </c>
      <c r="C326" s="523" t="s">
        <v>2426</v>
      </c>
      <c r="D326" s="245">
        <v>212610</v>
      </c>
      <c r="E326" s="246">
        <v>0</v>
      </c>
      <c r="F326" s="245">
        <f t="shared" ref="F326:F332" si="45">SUM(G326:Q326)</f>
        <v>0</v>
      </c>
      <c r="G326" s="246">
        <f>SUMIFS(第1批次治理工程!$K$6:$K$9989,第1批次治理工程!$F$6:$F$9989,$C326,第1批次治理工程!$C$6:$C$9989,$A326)</f>
        <v>0</v>
      </c>
      <c r="H326" s="246">
        <f>SUMIFS(第2批次治理工程!$K$6:$K$9994,第2批次治理工程!$F$6:$F$9994,$C326,第2批次治理工程!$C$6:$C$9994,$A326)</f>
        <v>0</v>
      </c>
      <c r="I326" s="245">
        <f>SUMIFS(第3批次治理工程!$K$6:$K$9999,第3批次治理工程!$F$6:$F$9999,$C326,第3批次治理工程!$C$6:$C$9999,$A326)</f>
        <v>0</v>
      </c>
      <c r="J326" s="245">
        <f>SUMIFS(第4批次治理工程!$K$6:$K$9999,第4批次治理工程!$F$6:$F$9999,$C326,第4批次治理工程!$C$6:$C$9999,$A326)</f>
        <v>0</v>
      </c>
      <c r="K326" s="245">
        <f>SUMIFS(第1批次治理工程!$T$6:$T$9989,第1批次治理工程!$F$6:$F$9989,$C326,第1批次治理工程!$C$6:$C$9989,$A326)+SUMIFS(第2批次治理工程!$T$6:$T$9994,第2批次治理工程!$F$6:$F$9994,$C326,第2批次治理工程!$C$6:$C$9994,$A326)+SUMIFS(第3批次治理工程!$T$6:$T$9999,第3批次治理工程!$F$6:$F$9999,$C326,第3批次治理工程!$C$6:$C$9999,$A326)+SUMIFS(第4批次治理工程!$T$6:$T$9999,第4批次治理工程!$F$6:$F$9999,$C326,第4批次治理工程!$C$6:$C$9999,$A326)</f>
        <v>0</v>
      </c>
      <c r="L326" s="513"/>
      <c r="M326" s="513"/>
      <c r="N326" s="513"/>
      <c r="O326" s="513"/>
      <c r="P326" s="513"/>
      <c r="Q326" s="513"/>
    </row>
    <row r="327" spans="1:17" customFormat="1">
      <c r="A327" s="518" t="s">
        <v>2425</v>
      </c>
      <c r="B327" s="519" t="s">
        <v>2088</v>
      </c>
      <c r="C327" s="523" t="s">
        <v>2427</v>
      </c>
      <c r="D327" s="245">
        <v>37627</v>
      </c>
      <c r="E327" s="246">
        <v>16380</v>
      </c>
      <c r="F327" s="245">
        <f t="shared" si="45"/>
        <v>15000</v>
      </c>
      <c r="G327" s="246">
        <f>SUMIFS(第1批次治理工程!$K$6:$K$9989,第1批次治理工程!$F$6:$F$9989,$C327,第1批次治理工程!$C$6:$C$9989,$A327)</f>
        <v>0</v>
      </c>
      <c r="H327" s="246">
        <f>SUMIFS(第2批次治理工程!$K$6:$K$9994,第2批次治理工程!$F$6:$F$9994,$C327,第2批次治理工程!$C$6:$C$9994,$A327)</f>
        <v>15000</v>
      </c>
      <c r="I327" s="245">
        <f>SUMIFS(第3批次治理工程!$K$6:$K$9999,第3批次治理工程!$F$6:$F$9999,$C327,第3批次治理工程!$C$6:$C$9999,$A327)</f>
        <v>0</v>
      </c>
      <c r="J327" s="245">
        <f>SUMIFS(第4批次治理工程!$K$6:$K$9999,第4批次治理工程!$F$6:$F$9999,$C327,第4批次治理工程!$C$6:$C$9999,$A327)</f>
        <v>0</v>
      </c>
      <c r="K327" s="245">
        <f>SUMIFS(第1批次治理工程!$T$6:$T$9989,第1批次治理工程!$F$6:$F$9989,$C327,第1批次治理工程!$C$6:$C$9989,$A327)+SUMIFS(第2批次治理工程!$T$6:$T$9994,第2批次治理工程!$F$6:$F$9994,$C327,第2批次治理工程!$C$6:$C$9994,$A327)+SUMIFS(第3批次治理工程!$T$6:$T$9999,第3批次治理工程!$F$6:$F$9999,$C327,第3批次治理工程!$C$6:$C$9999,$A327)+SUMIFS(第4批次治理工程!$T$6:$T$9999,第4批次治理工程!$F$6:$F$9999,$C327,第4批次治理工程!$C$6:$C$9999,$A327)</f>
        <v>0</v>
      </c>
      <c r="L327" s="513"/>
      <c r="M327" s="513"/>
      <c r="N327" s="513"/>
      <c r="O327" s="513"/>
      <c r="P327" s="513"/>
      <c r="Q327" s="513"/>
    </row>
    <row r="328" spans="1:17" customFormat="1">
      <c r="A328" s="518" t="s">
        <v>2425</v>
      </c>
      <c r="B328" s="519" t="s">
        <v>2088</v>
      </c>
      <c r="C328" s="523" t="s">
        <v>2428</v>
      </c>
      <c r="D328" s="245">
        <v>127160</v>
      </c>
      <c r="E328" s="246">
        <v>63120</v>
      </c>
      <c r="F328" s="245">
        <f t="shared" si="45"/>
        <v>30000</v>
      </c>
      <c r="G328" s="246">
        <f>SUMIFS(第1批次治理工程!$K$6:$K$9989,第1批次治理工程!$F$6:$F$9989,$C328,第1批次治理工程!$C$6:$C$9989,$A328)</f>
        <v>30000</v>
      </c>
      <c r="H328" s="246">
        <f>SUMIFS(第2批次治理工程!$K$6:$K$9994,第2批次治理工程!$F$6:$F$9994,$C328,第2批次治理工程!$C$6:$C$9994,$A328)</f>
        <v>0</v>
      </c>
      <c r="I328" s="245">
        <f>SUMIFS(第3批次治理工程!$K$6:$K$9999,第3批次治理工程!$F$6:$F$9999,$C328,第3批次治理工程!$C$6:$C$9999,$A328)</f>
        <v>0</v>
      </c>
      <c r="J328" s="245">
        <f>SUMIFS(第4批次治理工程!$K$6:$K$9999,第4批次治理工程!$F$6:$F$9999,$C328,第4批次治理工程!$C$6:$C$9999,$A328)</f>
        <v>0</v>
      </c>
      <c r="K328" s="245">
        <f>SUMIFS(第1批次治理工程!$T$6:$T$9989,第1批次治理工程!$F$6:$F$9989,$C328,第1批次治理工程!$C$6:$C$9989,$A328)+SUMIFS(第2批次治理工程!$T$6:$T$9994,第2批次治理工程!$F$6:$F$9994,$C328,第2批次治理工程!$C$6:$C$9994,$A328)+SUMIFS(第3批次治理工程!$T$6:$T$9999,第3批次治理工程!$F$6:$F$9999,$C328,第3批次治理工程!$C$6:$C$9999,$A328)+SUMIFS(第4批次治理工程!$T$6:$T$9999,第4批次治理工程!$F$6:$F$9999,$C328,第4批次治理工程!$C$6:$C$9999,$A328)</f>
        <v>0</v>
      </c>
      <c r="L328" s="513"/>
      <c r="M328" s="513"/>
      <c r="N328" s="513"/>
      <c r="O328" s="513"/>
      <c r="P328" s="513"/>
      <c r="Q328" s="513"/>
    </row>
    <row r="329" spans="1:17" customFormat="1">
      <c r="A329" s="518" t="s">
        <v>2425</v>
      </c>
      <c r="B329" s="519" t="s">
        <v>2088</v>
      </c>
      <c r="C329" s="523" t="s">
        <v>2429</v>
      </c>
      <c r="D329" s="245">
        <v>5480</v>
      </c>
      <c r="E329" s="246">
        <v>8478</v>
      </c>
      <c r="F329" s="245">
        <f t="shared" si="45"/>
        <v>0</v>
      </c>
      <c r="G329" s="246">
        <f>SUMIFS(第1批次治理工程!$K$6:$K$9989,第1批次治理工程!$F$6:$F$9989,$C329,第1批次治理工程!$C$6:$C$9989,$A329)</f>
        <v>0</v>
      </c>
      <c r="H329" s="246">
        <f>SUMIFS(第2批次治理工程!$K$6:$K$9994,第2批次治理工程!$F$6:$F$9994,$C329,第2批次治理工程!$C$6:$C$9994,$A329)</f>
        <v>0</v>
      </c>
      <c r="I329" s="245">
        <f>SUMIFS(第3批次治理工程!$K$6:$K$9999,第3批次治理工程!$F$6:$F$9999,$C329,第3批次治理工程!$C$6:$C$9999,$A329)</f>
        <v>0</v>
      </c>
      <c r="J329" s="245">
        <f>SUMIFS(第4批次治理工程!$K$6:$K$9999,第4批次治理工程!$F$6:$F$9999,$C329,第4批次治理工程!$C$6:$C$9999,$A329)</f>
        <v>0</v>
      </c>
      <c r="K329" s="245">
        <f>SUMIFS(第1批次治理工程!$T$6:$T$9989,第1批次治理工程!$F$6:$F$9989,$C329,第1批次治理工程!$C$6:$C$9989,$A329)+SUMIFS(第2批次治理工程!$T$6:$T$9994,第2批次治理工程!$F$6:$F$9994,$C329,第2批次治理工程!$C$6:$C$9994,$A329)+SUMIFS(第3批次治理工程!$T$6:$T$9999,第3批次治理工程!$F$6:$F$9999,$C329,第3批次治理工程!$C$6:$C$9999,$A329)+SUMIFS(第4批次治理工程!$T$6:$T$9999,第4批次治理工程!$F$6:$F$9999,$C329,第4批次治理工程!$C$6:$C$9999,$A329)</f>
        <v>0</v>
      </c>
      <c r="L329" s="513"/>
      <c r="M329" s="513"/>
      <c r="N329" s="513"/>
      <c r="O329" s="513"/>
      <c r="P329" s="513"/>
      <c r="Q329" s="513"/>
    </row>
    <row r="330" spans="1:17" customFormat="1">
      <c r="A330" s="518" t="s">
        <v>2425</v>
      </c>
      <c r="B330" s="519" t="s">
        <v>2088</v>
      </c>
      <c r="C330" s="523" t="s">
        <v>2430</v>
      </c>
      <c r="D330" s="245">
        <v>0</v>
      </c>
      <c r="E330" s="245">
        <v>0</v>
      </c>
      <c r="F330" s="245">
        <f t="shared" si="45"/>
        <v>50000</v>
      </c>
      <c r="G330" s="246">
        <f>SUMIFS(第1批次治理工程!$K$6:$K$9989,第1批次治理工程!$F$6:$F$9989,$C330,第1批次治理工程!$C$6:$C$9989,$A330)</f>
        <v>0</v>
      </c>
      <c r="H330" s="246">
        <f>SUMIFS(第2批次治理工程!$K$6:$K$9994,第2批次治理工程!$F$6:$F$9994,$C330,第2批次治理工程!$C$6:$C$9994,$A330)</f>
        <v>50000</v>
      </c>
      <c r="I330" s="245">
        <f>SUMIFS(第3批次治理工程!$K$6:$K$9999,第3批次治理工程!$F$6:$F$9999,$C330,第3批次治理工程!$C$6:$C$9999,$A330)</f>
        <v>0</v>
      </c>
      <c r="J330" s="245">
        <f>SUMIFS(第4批次治理工程!$K$6:$K$9999,第4批次治理工程!$F$6:$F$9999,$C330,第4批次治理工程!$C$6:$C$9999,$A330)</f>
        <v>0</v>
      </c>
      <c r="K330" s="245">
        <f>SUMIFS(第1批次治理工程!$T$6:$T$9989,第1批次治理工程!$F$6:$F$9989,$C330,第1批次治理工程!$C$6:$C$9989,$A330)+SUMIFS(第2批次治理工程!$T$6:$T$9994,第2批次治理工程!$F$6:$F$9994,$C330,第2批次治理工程!$C$6:$C$9994,$A330)+SUMIFS(第3批次治理工程!$T$6:$T$9999,第3批次治理工程!$F$6:$F$9999,$C330,第3批次治理工程!$C$6:$C$9999,$A330)+SUMIFS(第4批次治理工程!$T$6:$T$9999,第4批次治理工程!$F$6:$F$9999,$C330,第4批次治理工程!$C$6:$C$9999,$A330)</f>
        <v>0</v>
      </c>
      <c r="L330" s="513"/>
      <c r="M330" s="513"/>
      <c r="N330" s="513"/>
      <c r="O330" s="513"/>
      <c r="P330" s="513"/>
      <c r="Q330" s="513"/>
    </row>
    <row r="331" spans="1:17" customFormat="1">
      <c r="A331" s="518" t="s">
        <v>2425</v>
      </c>
      <c r="B331" s="519" t="s">
        <v>2431</v>
      </c>
      <c r="C331" s="523" t="s">
        <v>2432</v>
      </c>
      <c r="D331" s="245">
        <v>0</v>
      </c>
      <c r="E331" s="245">
        <v>0</v>
      </c>
      <c r="F331" s="245">
        <f t="shared" si="45"/>
        <v>100000</v>
      </c>
      <c r="G331" s="246">
        <f>SUMIFS(第1批次治理工程!$K$6:$K$9989,第1批次治理工程!$F$6:$F$9989,$C331,第1批次治理工程!$C$6:$C$9989,$A331)</f>
        <v>100000</v>
      </c>
      <c r="H331" s="246">
        <f>SUMIFS(第2批次治理工程!$K$6:$K$9994,第2批次治理工程!$F$6:$F$9994,$C331,第2批次治理工程!$C$6:$C$9994,$A331)</f>
        <v>0</v>
      </c>
      <c r="I331" s="245">
        <f>SUMIFS(第3批次治理工程!$K$6:$K$9999,第3批次治理工程!$F$6:$F$9999,$C331,第3批次治理工程!$C$6:$C$9999,$A331)</f>
        <v>0</v>
      </c>
      <c r="J331" s="245">
        <f>SUMIFS(第4批次治理工程!$K$6:$K$9999,第4批次治理工程!$F$6:$F$9999,$C331,第4批次治理工程!$C$6:$C$9999,$A331)</f>
        <v>0</v>
      </c>
      <c r="K331" s="245">
        <f>SUMIFS(第1批次治理工程!$T$6:$T$9989,第1批次治理工程!$F$6:$F$9989,$C331,第1批次治理工程!$C$6:$C$9989,$A331)+SUMIFS(第2批次治理工程!$T$6:$T$9994,第2批次治理工程!$F$6:$F$9994,$C331,第2批次治理工程!$C$6:$C$9994,$A331)+SUMIFS(第3批次治理工程!$T$6:$T$9999,第3批次治理工程!$F$6:$F$9999,$C331,第3批次治理工程!$C$6:$C$9999,$A331)+SUMIFS(第4批次治理工程!$T$6:$T$9999,第4批次治理工程!$F$6:$F$9999,$C331,第4批次治理工程!$C$6:$C$9999,$A331)</f>
        <v>0</v>
      </c>
      <c r="L331" s="513"/>
      <c r="M331" s="513"/>
      <c r="N331" s="513"/>
      <c r="O331" s="513"/>
      <c r="P331" s="513"/>
      <c r="Q331" s="513"/>
    </row>
    <row r="332" spans="1:17" customFormat="1">
      <c r="A332" s="518" t="s">
        <v>2425</v>
      </c>
      <c r="B332" s="519" t="s">
        <v>2431</v>
      </c>
      <c r="C332" s="523" t="s">
        <v>2433</v>
      </c>
      <c r="D332" s="245">
        <v>0</v>
      </c>
      <c r="E332" s="245">
        <v>0</v>
      </c>
      <c r="F332" s="245">
        <f t="shared" si="45"/>
        <v>8000</v>
      </c>
      <c r="G332" s="246">
        <f>SUMIFS(第1批次治理工程!$K$6:$K$9989,第1批次治理工程!$F$6:$F$9989,$C332,第1批次治理工程!$C$6:$C$9989,$A332)</f>
        <v>0</v>
      </c>
      <c r="H332" s="246">
        <f>SUMIFS(第2批次治理工程!$K$6:$K$9994,第2批次治理工程!$F$6:$F$9994,$C332,第2批次治理工程!$C$6:$C$9994,$A332)</f>
        <v>8000</v>
      </c>
      <c r="I332" s="245">
        <f>SUMIFS(第3批次治理工程!$K$6:$K$9999,第3批次治理工程!$F$6:$F$9999,$C332,第3批次治理工程!$C$6:$C$9999,$A332)</f>
        <v>0</v>
      </c>
      <c r="J332" s="245">
        <f>SUMIFS(第4批次治理工程!$K$6:$K$9999,第4批次治理工程!$F$6:$F$9999,$C332,第4批次治理工程!$C$6:$C$9999,$A332)</f>
        <v>0</v>
      </c>
      <c r="K332" s="245">
        <f>SUMIFS(第1批次治理工程!$T$6:$T$9989,第1批次治理工程!$F$6:$F$9989,$C332,第1批次治理工程!$C$6:$C$9989,$A332)+SUMIFS(第2批次治理工程!$T$6:$T$9994,第2批次治理工程!$F$6:$F$9994,$C332,第2批次治理工程!$C$6:$C$9994,$A332)+SUMIFS(第3批次治理工程!$T$6:$T$9999,第3批次治理工程!$F$6:$F$9999,$C332,第3批次治理工程!$C$6:$C$9999,$A332)+SUMIFS(第4批次治理工程!$T$6:$T$9999,第4批次治理工程!$F$6:$F$9999,$C332,第4批次治理工程!$C$6:$C$9999,$A332)</f>
        <v>0</v>
      </c>
      <c r="L332" s="513"/>
      <c r="M332" s="513"/>
      <c r="N332" s="513"/>
      <c r="O332" s="513"/>
      <c r="P332" s="513"/>
      <c r="Q332" s="513"/>
    </row>
    <row r="333" spans="1:17" customFormat="1">
      <c r="A333" s="522"/>
      <c r="B333" s="1159" t="s">
        <v>2434</v>
      </c>
      <c r="C333" s="1159"/>
      <c r="D333" s="249">
        <f>SUM(D326:D332)</f>
        <v>382877</v>
      </c>
      <c r="E333" s="249">
        <f t="shared" ref="E333:Q333" si="46">SUM(E326:E332)</f>
        <v>87978</v>
      </c>
      <c r="F333" s="249">
        <f t="shared" si="46"/>
        <v>203000</v>
      </c>
      <c r="G333" s="249">
        <f t="shared" si="46"/>
        <v>130000</v>
      </c>
      <c r="H333" s="249">
        <f t="shared" si="46"/>
        <v>73000</v>
      </c>
      <c r="I333" s="249">
        <f t="shared" si="46"/>
        <v>0</v>
      </c>
      <c r="J333" s="249">
        <f>SUM(J326:J332)</f>
        <v>0</v>
      </c>
      <c r="K333" s="249">
        <f t="shared" si="46"/>
        <v>0</v>
      </c>
      <c r="L333" s="249">
        <f t="shared" si="46"/>
        <v>0</v>
      </c>
      <c r="M333" s="249">
        <f t="shared" si="46"/>
        <v>0</v>
      </c>
      <c r="N333" s="249">
        <f t="shared" si="46"/>
        <v>0</v>
      </c>
      <c r="O333" s="249">
        <f t="shared" si="46"/>
        <v>0</v>
      </c>
      <c r="P333" s="249">
        <f t="shared" si="46"/>
        <v>0</v>
      </c>
      <c r="Q333" s="249">
        <f t="shared" si="46"/>
        <v>0</v>
      </c>
    </row>
    <row r="334" spans="1:17" customFormat="1">
      <c r="A334" s="1157" t="s">
        <v>2435</v>
      </c>
      <c r="B334" s="1158"/>
      <c r="C334" s="1158"/>
      <c r="D334" s="250">
        <f>D12+D16+D30+D43+D51+D62+D88+D112+D126+D151+D190+D215+D220+D251+D273+D288+D298++D316+D325+D333</f>
        <v>70779316.196999997</v>
      </c>
      <c r="E334" s="250">
        <f>E12+E16+E30+E43+E51+E62+E88+E112+E126+E151+E190+E215+E220+E251+E273+E288+E298++E316+E325+E333</f>
        <v>40462119.526000001</v>
      </c>
      <c r="F334" s="250">
        <f>F12+F16+F30+F43+F51+F62+F88+F112+F126+F151+F190+F215+F220+F251+F273+F288+F298++F316+F325+F333</f>
        <v>21808502</v>
      </c>
      <c r="G334" s="250">
        <f>G12+G16+G30+G43+G51+G62+G88+G112+G126+G151+G190+G215+G220+G251+G273+G288+G298++G316+G325+G333</f>
        <v>7146921</v>
      </c>
      <c r="H334" s="250">
        <f>H12+H16+H30+H43+H51+H62+H88+H112+H126+H151+H190+H215+H220+H251+H273+H288+H298++H316+H325+H333</f>
        <v>2826288</v>
      </c>
      <c r="I334" s="250">
        <f t="shared" ref="I334:J334" si="47">I12+I16+I30+I43+I51+I62+I88+I112+I126+I151+I190+I215+I220+I251+I273+I288+I298++I316+I325+I333</f>
        <v>2735000</v>
      </c>
      <c r="J334" s="250">
        <f t="shared" si="47"/>
        <v>4308289</v>
      </c>
      <c r="K334" s="250">
        <f t="shared" ref="K334:Q334" si="48">K12+K16+K30+K43+K51+K62+K88+K112+K126+K151+K190+K215+K220+K251+K273+K288+K298++K316+K325+K333</f>
        <v>4797204</v>
      </c>
      <c r="L334" s="250">
        <f t="shared" si="48"/>
        <v>0</v>
      </c>
      <c r="M334" s="250">
        <f t="shared" si="48"/>
        <v>0</v>
      </c>
      <c r="N334" s="250">
        <f t="shared" si="48"/>
        <v>0</v>
      </c>
      <c r="O334" s="250">
        <f t="shared" si="48"/>
        <v>0</v>
      </c>
      <c r="P334" s="250">
        <f t="shared" si="48"/>
        <v>0</v>
      </c>
      <c r="Q334" s="250">
        <f t="shared" si="48"/>
        <v>0</v>
      </c>
    </row>
  </sheetData>
  <autoFilter ref="A2:C334"/>
  <mergeCells count="24">
    <mergeCell ref="B126:C126"/>
    <mergeCell ref="A2:A3"/>
    <mergeCell ref="B2:B3"/>
    <mergeCell ref="C2:C3"/>
    <mergeCell ref="B12:C12"/>
    <mergeCell ref="B16:C16"/>
    <mergeCell ref="B30:C30"/>
    <mergeCell ref="B43:C43"/>
    <mergeCell ref="B51:C51"/>
    <mergeCell ref="B62:C62"/>
    <mergeCell ref="B88:C88"/>
    <mergeCell ref="B112:C112"/>
    <mergeCell ref="A334:C334"/>
    <mergeCell ref="B151:C151"/>
    <mergeCell ref="B190:C190"/>
    <mergeCell ref="B215:C215"/>
    <mergeCell ref="B220:C220"/>
    <mergeCell ref="B251:C251"/>
    <mergeCell ref="B273:C273"/>
    <mergeCell ref="B288:C288"/>
    <mergeCell ref="B298:C298"/>
    <mergeCell ref="B316:C316"/>
    <mergeCell ref="B325:C325"/>
    <mergeCell ref="B333:C333"/>
  </mergeCells>
  <phoneticPr fontId="18" type="noConversion"/>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A1:E6"/>
  <sheetViews>
    <sheetView zoomScale="85" zoomScaleNormal="85" workbookViewId="0">
      <selection activeCell="E13" sqref="E13"/>
    </sheetView>
  </sheetViews>
  <sheetFormatPr defaultColWidth="8.75" defaultRowHeight="16.5"/>
  <cols>
    <col min="1" max="1" width="11.5" style="877" customWidth="1"/>
    <col min="2" max="2" width="14.875" style="878" customWidth="1"/>
    <col min="3" max="3" width="15.75" style="872" customWidth="1"/>
    <col min="4" max="4" width="15.5" style="872" customWidth="1"/>
    <col min="5" max="5" width="87.25" style="872" customWidth="1"/>
    <col min="6" max="16384" width="8.75" style="872"/>
  </cols>
  <sheetData>
    <row r="1" spans="1:5" ht="21">
      <c r="A1" s="1164" t="s">
        <v>3025</v>
      </c>
      <c r="B1" s="1164"/>
      <c r="C1" s="1164"/>
      <c r="D1" s="1164"/>
      <c r="E1" s="1164"/>
    </row>
    <row r="2" spans="1:5" ht="21">
      <c r="A2" s="873" t="s">
        <v>3026</v>
      </c>
      <c r="B2" s="874" t="s">
        <v>3027</v>
      </c>
      <c r="C2" s="1165" t="s">
        <v>3028</v>
      </c>
      <c r="D2" s="1165"/>
      <c r="E2" s="1165"/>
    </row>
    <row r="3" spans="1:5" ht="46.5" customHeight="1">
      <c r="A3" s="875">
        <v>1</v>
      </c>
      <c r="B3" s="876" t="s">
        <v>3029</v>
      </c>
      <c r="C3" s="1166" t="s">
        <v>3030</v>
      </c>
      <c r="D3" s="1167"/>
      <c r="E3" s="1168"/>
    </row>
    <row r="4" spans="1:5" ht="120.75" customHeight="1">
      <c r="A4" s="875">
        <v>2</v>
      </c>
      <c r="B4" s="876" t="s">
        <v>3031</v>
      </c>
      <c r="C4" s="1161" t="s">
        <v>3032</v>
      </c>
      <c r="D4" s="1162"/>
      <c r="E4" s="1163"/>
    </row>
    <row r="5" spans="1:5" ht="57" customHeight="1">
      <c r="A5" s="875">
        <v>3</v>
      </c>
      <c r="B5" s="876" t="s">
        <v>2752</v>
      </c>
      <c r="C5" s="1169" t="s">
        <v>3033</v>
      </c>
      <c r="D5" s="1169"/>
      <c r="E5" s="1169"/>
    </row>
    <row r="6" spans="1:5" ht="91.5" customHeight="1">
      <c r="A6" s="875">
        <v>4</v>
      </c>
      <c r="B6" s="876" t="s">
        <v>3034</v>
      </c>
      <c r="C6" s="1161" t="s">
        <v>3035</v>
      </c>
      <c r="D6" s="1162"/>
      <c r="E6" s="1163"/>
    </row>
  </sheetData>
  <mergeCells count="6">
    <mergeCell ref="C6:E6"/>
    <mergeCell ref="A1:E1"/>
    <mergeCell ref="C2:E2"/>
    <mergeCell ref="C3:E3"/>
    <mergeCell ref="C4:E4"/>
    <mergeCell ref="C5:E5"/>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5" filterMode="1">
    <tabColor theme="5" tint="0.39997558519241921"/>
  </sheetPr>
  <dimension ref="A1:AMN195"/>
  <sheetViews>
    <sheetView zoomScale="55" zoomScaleNormal="55" zoomScaleSheetLayoutView="40" workbookViewId="0">
      <pane xSplit="9" ySplit="5" topLeftCell="J6" activePane="bottomRight" state="frozen"/>
      <selection pane="topRight" activeCell="J1" sqref="J1"/>
      <selection pane="bottomLeft" activeCell="A6" sqref="A6"/>
      <selection pane="bottomRight" activeCell="F13" sqref="F13"/>
    </sheetView>
  </sheetViews>
  <sheetFormatPr defaultColWidth="9" defaultRowHeight="19.5"/>
  <cols>
    <col min="1" max="1" width="8.875" style="384" customWidth="1"/>
    <col min="2" max="4" width="3.875" style="81" customWidth="1"/>
    <col min="5" max="6" width="20.5" style="81" customWidth="1"/>
    <col min="7" max="7" width="15.875" style="385" customWidth="1"/>
    <col min="8" max="8" width="36" style="385" customWidth="1"/>
    <col min="9" max="9" width="53.125" style="385" customWidth="1"/>
    <col min="10" max="10" width="17.125" style="385" customWidth="1"/>
    <col min="11" max="11" width="22.375" style="385" customWidth="1"/>
    <col min="12" max="12" width="19.5" style="385" customWidth="1"/>
    <col min="13" max="14" width="15.5" style="386" customWidth="1"/>
    <col min="15" max="15" width="16.875" style="387" customWidth="1"/>
    <col min="16" max="19" width="16.875" style="385" customWidth="1"/>
    <col min="20" max="20" width="17.875" style="385" customWidth="1"/>
    <col min="21" max="22" width="14.875" style="388" customWidth="1"/>
    <col min="23" max="29" width="13.375" style="388" customWidth="1"/>
    <col min="30" max="30" width="15" style="388" customWidth="1"/>
    <col min="31" max="34" width="12.875" style="388" customWidth="1"/>
    <col min="35" max="35" width="18.125" style="388" customWidth="1"/>
    <col min="36" max="37" width="14.625" style="385" customWidth="1"/>
    <col min="38" max="42" width="15.875" style="385" customWidth="1"/>
    <col min="43" max="44" width="14.125" style="385" customWidth="1"/>
    <col min="45" max="45" width="15.875" style="385" customWidth="1"/>
    <col min="46" max="49" width="12.875" style="385" customWidth="1"/>
    <col min="50" max="50" width="18.375" style="385" customWidth="1"/>
    <col min="51" max="51" width="20.125" style="385" customWidth="1"/>
    <col min="52" max="52" width="23.125" style="385" customWidth="1"/>
    <col min="53" max="53" width="23.125" style="389" customWidth="1"/>
    <col min="54" max="54" width="23.125" style="6" customWidth="1"/>
    <col min="55" max="55" width="23.125" style="7" customWidth="1"/>
    <col min="56" max="56" width="23.125" style="392" customWidth="1"/>
    <col min="57" max="57" width="23.125" style="76" customWidth="1"/>
    <col min="58" max="58" width="24.5" style="395" customWidth="1"/>
    <col min="59" max="59" width="24.5" style="74" customWidth="1"/>
    <col min="60" max="60" width="23.125" style="402" customWidth="1"/>
    <col min="61" max="61" width="23.125" style="77" customWidth="1"/>
    <col min="62" max="62" width="23.125" style="396" customWidth="1"/>
    <col min="63" max="63" width="23.125" style="75" customWidth="1"/>
    <col min="64" max="64" width="23.125" style="396" customWidth="1"/>
    <col min="65" max="65" width="23.125" style="75" customWidth="1"/>
    <col min="66" max="66" width="23.125" style="79" customWidth="1"/>
    <col min="67" max="67" width="23.125" style="75" customWidth="1"/>
    <col min="68" max="68" width="23.125" style="79" customWidth="1"/>
    <col min="69" max="69" width="23.125" style="75" customWidth="1"/>
    <col min="70" max="71" width="23.125" style="5" customWidth="1"/>
    <col min="72" max="72" width="18.375" style="8" customWidth="1"/>
    <col min="73" max="73" width="13.125" style="2" customWidth="1"/>
    <col min="74" max="74" width="12.125" style="2" customWidth="1"/>
    <col min="75" max="76" width="13.25" style="2" bestFit="1" customWidth="1"/>
    <col min="77" max="78" width="14.75" style="2" customWidth="1"/>
    <col min="79" max="79" width="18.375" style="8" customWidth="1"/>
    <col min="80" max="80" width="31" style="399" customWidth="1"/>
    <col min="81" max="81" width="39.5" style="141" customWidth="1"/>
    <col min="82" max="83" width="26.5" style="3" customWidth="1"/>
    <col min="84" max="84" width="20.875" style="12" customWidth="1"/>
    <col min="85" max="85" width="26.5" style="10" customWidth="1"/>
    <col min="86" max="86" width="22" style="10" customWidth="1"/>
    <col min="87" max="87" width="24.875" style="10" customWidth="1"/>
    <col min="88" max="94" width="28.125" style="10" customWidth="1"/>
    <col min="95" max="104" width="26.5" style="10" customWidth="1"/>
    <col min="105" max="105" width="39.875" style="11" customWidth="1"/>
    <col min="106" max="106" width="26.5" style="72" customWidth="1"/>
    <col min="107" max="107" width="26.5" style="73" customWidth="1"/>
    <col min="108" max="109" width="26.5" style="72" customWidth="1"/>
    <col min="110" max="110" width="30" style="400" customWidth="1"/>
    <col min="111" max="111" width="34.5" style="72" customWidth="1"/>
    <col min="112" max="112" width="34.375" style="72" customWidth="1"/>
    <col min="113" max="113" width="34" style="72" customWidth="1"/>
    <col min="114" max="114" width="26.5" style="72" customWidth="1"/>
    <col min="115" max="16384" width="9" style="2"/>
  </cols>
  <sheetData>
    <row r="1" spans="1:114 1028:1028" s="400" customFormat="1" ht="33" thickBot="1">
      <c r="A1" s="365" t="s">
        <v>810</v>
      </c>
      <c r="B1" s="366"/>
      <c r="C1" s="366"/>
      <c r="D1" s="366"/>
      <c r="E1" s="366"/>
      <c r="F1" s="367"/>
      <c r="G1" s="368"/>
      <c r="H1" s="368"/>
      <c r="I1" s="368"/>
      <c r="J1" s="369"/>
      <c r="K1" s="369"/>
      <c r="L1" s="368"/>
      <c r="M1" s="370"/>
      <c r="N1" s="370"/>
      <c r="O1" s="370"/>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71"/>
      <c r="BB1" s="404"/>
      <c r="BC1" s="405"/>
      <c r="BD1" s="390"/>
      <c r="BE1" s="390"/>
      <c r="BF1" s="393"/>
      <c r="BG1" s="406"/>
      <c r="BH1" s="78"/>
      <c r="BI1" s="406"/>
      <c r="BJ1" s="78"/>
      <c r="BK1" s="78"/>
      <c r="BL1" s="78"/>
      <c r="BM1" s="78"/>
      <c r="BN1" s="78"/>
      <c r="BO1" s="78"/>
      <c r="BP1" s="78"/>
      <c r="BQ1" s="78"/>
      <c r="BR1" s="80"/>
      <c r="BS1" s="80"/>
      <c r="BT1" s="407"/>
      <c r="CA1" s="407"/>
      <c r="CB1" s="397"/>
      <c r="CC1" s="408"/>
      <c r="CD1" s="409"/>
      <c r="CE1" s="409"/>
      <c r="CF1" s="410"/>
      <c r="CG1" s="411"/>
      <c r="CH1" s="411"/>
      <c r="CI1" s="411"/>
      <c r="CJ1" s="411"/>
      <c r="CK1" s="411"/>
      <c r="CL1" s="411"/>
      <c r="CM1" s="411"/>
      <c r="CN1" s="411"/>
      <c r="CO1" s="411"/>
      <c r="CP1" s="411"/>
      <c r="CQ1" s="411"/>
      <c r="CR1" s="411"/>
      <c r="CS1" s="411"/>
      <c r="CT1" s="411"/>
      <c r="CU1" s="411"/>
      <c r="CV1" s="411"/>
      <c r="CW1" s="411"/>
      <c r="CX1" s="411"/>
      <c r="CY1" s="411"/>
      <c r="CZ1" s="411"/>
      <c r="DA1" s="412"/>
      <c r="DC1" s="413"/>
    </row>
    <row r="2" spans="1:114 1028:1028" s="414" customFormat="1" ht="18" customHeight="1" thickBot="1">
      <c r="A2" s="960" t="s">
        <v>19</v>
      </c>
      <c r="B2" s="949" t="s">
        <v>493</v>
      </c>
      <c r="C2" s="949" t="s">
        <v>8</v>
      </c>
      <c r="D2" s="949" t="s">
        <v>494</v>
      </c>
      <c r="E2" s="949" t="s">
        <v>523</v>
      </c>
      <c r="F2" s="953" t="s">
        <v>1622</v>
      </c>
      <c r="G2" s="949" t="s">
        <v>22</v>
      </c>
      <c r="H2" s="956" t="s">
        <v>524</v>
      </c>
      <c r="I2" s="958" t="s">
        <v>811</v>
      </c>
      <c r="J2" s="949" t="s">
        <v>525</v>
      </c>
      <c r="K2" s="945" t="s">
        <v>896</v>
      </c>
      <c r="L2" s="945" t="s">
        <v>897</v>
      </c>
      <c r="M2" s="930" t="s">
        <v>898</v>
      </c>
      <c r="N2" s="931"/>
      <c r="O2" s="931"/>
      <c r="P2" s="931"/>
      <c r="Q2" s="931"/>
      <c r="R2" s="931"/>
      <c r="S2" s="932"/>
      <c r="T2" s="945" t="s">
        <v>899</v>
      </c>
      <c r="U2" s="942" t="s">
        <v>526</v>
      </c>
      <c r="V2" s="943"/>
      <c r="W2" s="943"/>
      <c r="X2" s="943"/>
      <c r="Y2" s="943"/>
      <c r="Z2" s="943"/>
      <c r="AA2" s="943"/>
      <c r="AB2" s="943"/>
      <c r="AC2" s="943"/>
      <c r="AD2" s="943"/>
      <c r="AE2" s="943"/>
      <c r="AF2" s="943"/>
      <c r="AG2" s="943"/>
      <c r="AH2" s="944"/>
      <c r="AI2" s="949" t="s">
        <v>527</v>
      </c>
      <c r="AJ2" s="942" t="s">
        <v>528</v>
      </c>
      <c r="AK2" s="943"/>
      <c r="AL2" s="943"/>
      <c r="AM2" s="943"/>
      <c r="AN2" s="943"/>
      <c r="AO2" s="943"/>
      <c r="AP2" s="943"/>
      <c r="AQ2" s="943"/>
      <c r="AR2" s="943"/>
      <c r="AS2" s="943"/>
      <c r="AT2" s="943"/>
      <c r="AU2" s="943"/>
      <c r="AV2" s="943"/>
      <c r="AW2" s="944"/>
      <c r="AX2" s="949" t="s">
        <v>529</v>
      </c>
      <c r="AY2" s="947" t="s">
        <v>530</v>
      </c>
      <c r="AZ2" s="947" t="s">
        <v>531</v>
      </c>
      <c r="BA2" s="988" t="s">
        <v>983</v>
      </c>
      <c r="BB2" s="988" t="s">
        <v>533</v>
      </c>
      <c r="BC2" s="988" t="s">
        <v>534</v>
      </c>
      <c r="BD2" s="990" t="s">
        <v>856</v>
      </c>
      <c r="BE2" s="994" t="s">
        <v>816</v>
      </c>
      <c r="BF2" s="991" t="s">
        <v>535</v>
      </c>
      <c r="BG2" s="995" t="s">
        <v>913</v>
      </c>
      <c r="BH2" s="997" t="s">
        <v>853</v>
      </c>
      <c r="BI2" s="999" t="s">
        <v>852</v>
      </c>
      <c r="BJ2" s="951" t="s">
        <v>536</v>
      </c>
      <c r="BK2" s="951" t="s">
        <v>537</v>
      </c>
      <c r="BL2" s="951" t="s">
        <v>894</v>
      </c>
      <c r="BM2" s="951" t="s">
        <v>914</v>
      </c>
      <c r="BN2" s="928" t="s">
        <v>854</v>
      </c>
      <c r="BO2" s="928" t="s">
        <v>539</v>
      </c>
      <c r="BP2" s="928" t="s">
        <v>855</v>
      </c>
      <c r="BQ2" s="928" t="s">
        <v>541</v>
      </c>
      <c r="BR2" s="928" t="s">
        <v>542</v>
      </c>
      <c r="BS2" s="928" t="s">
        <v>543</v>
      </c>
      <c r="BT2" s="928" t="s">
        <v>495</v>
      </c>
      <c r="BU2" s="928" t="s">
        <v>3739</v>
      </c>
      <c r="BV2" s="928" t="s">
        <v>3740</v>
      </c>
      <c r="BW2" s="928" t="s">
        <v>3744</v>
      </c>
      <c r="BX2" s="928" t="s">
        <v>3745</v>
      </c>
      <c r="BY2" s="928" t="s">
        <v>3741</v>
      </c>
      <c r="BZ2" s="928" t="s">
        <v>3742</v>
      </c>
      <c r="CA2" s="1001" t="s">
        <v>2591</v>
      </c>
      <c r="CB2" s="1016" t="s">
        <v>13</v>
      </c>
      <c r="CC2" s="1016" t="s">
        <v>521</v>
      </c>
      <c r="CD2" s="1004" t="s">
        <v>496</v>
      </c>
      <c r="CE2" s="1004" t="s">
        <v>496</v>
      </c>
      <c r="CF2" s="965" t="s">
        <v>986</v>
      </c>
      <c r="CG2" s="965" t="s">
        <v>987</v>
      </c>
      <c r="CH2" s="967" t="s">
        <v>544</v>
      </c>
      <c r="CI2" s="967" t="s">
        <v>123</v>
      </c>
      <c r="CJ2" s="1007" t="s">
        <v>1001</v>
      </c>
      <c r="CK2" s="1008"/>
      <c r="CL2" s="1008"/>
      <c r="CM2" s="1008"/>
      <c r="CN2" s="1008"/>
      <c r="CO2" s="1008"/>
      <c r="CP2" s="1009"/>
      <c r="CQ2" s="969" t="s">
        <v>497</v>
      </c>
      <c r="CR2" s="969" t="s">
        <v>915</v>
      </c>
      <c r="CS2" s="973" t="s">
        <v>916</v>
      </c>
      <c r="CT2" s="973" t="s">
        <v>2589</v>
      </c>
      <c r="CU2" s="969" t="s">
        <v>909</v>
      </c>
      <c r="CV2" s="976" t="s">
        <v>917</v>
      </c>
      <c r="CW2" s="983" t="s">
        <v>910</v>
      </c>
      <c r="CX2" s="971" t="s">
        <v>3898</v>
      </c>
      <c r="CY2" s="967" t="s">
        <v>498</v>
      </c>
      <c r="CZ2" s="971" t="s">
        <v>499</v>
      </c>
      <c r="DA2" s="971" t="s">
        <v>500</v>
      </c>
      <c r="DB2" s="985" t="s">
        <v>508</v>
      </c>
      <c r="DC2" s="985" t="s">
        <v>509</v>
      </c>
      <c r="DD2" s="985" t="s">
        <v>510</v>
      </c>
      <c r="DE2" s="985" t="s">
        <v>511</v>
      </c>
      <c r="DF2" s="977" t="s">
        <v>20</v>
      </c>
      <c r="DG2" s="980" t="s">
        <v>20</v>
      </c>
      <c r="DH2" s="962" t="s">
        <v>20</v>
      </c>
      <c r="DI2" s="962" t="s">
        <v>20</v>
      </c>
      <c r="DJ2" s="962" t="s">
        <v>20</v>
      </c>
    </row>
    <row r="3" spans="1:114 1028:1028" s="414" customFormat="1" ht="18" customHeight="1" thickBot="1">
      <c r="A3" s="961"/>
      <c r="B3" s="950"/>
      <c r="C3" s="950"/>
      <c r="D3" s="950"/>
      <c r="E3" s="950"/>
      <c r="F3" s="954"/>
      <c r="G3" s="950"/>
      <c r="H3" s="957"/>
      <c r="I3" s="959"/>
      <c r="J3" s="950"/>
      <c r="K3" s="946"/>
      <c r="L3" s="946"/>
      <c r="M3" s="933"/>
      <c r="N3" s="934"/>
      <c r="O3" s="934"/>
      <c r="P3" s="934"/>
      <c r="Q3" s="934"/>
      <c r="R3" s="934"/>
      <c r="S3" s="935"/>
      <c r="T3" s="946"/>
      <c r="U3" s="936" t="s">
        <v>900</v>
      </c>
      <c r="V3" s="937"/>
      <c r="W3" s="937"/>
      <c r="X3" s="937"/>
      <c r="Y3" s="937"/>
      <c r="Z3" s="937"/>
      <c r="AA3" s="938"/>
      <c r="AB3" s="939" t="s">
        <v>546</v>
      </c>
      <c r="AC3" s="940"/>
      <c r="AD3" s="940"/>
      <c r="AE3" s="940"/>
      <c r="AF3" s="940"/>
      <c r="AG3" s="940"/>
      <c r="AH3" s="941"/>
      <c r="AI3" s="950"/>
      <c r="AJ3" s="939" t="s">
        <v>545</v>
      </c>
      <c r="AK3" s="940"/>
      <c r="AL3" s="940"/>
      <c r="AM3" s="940"/>
      <c r="AN3" s="940"/>
      <c r="AO3" s="940"/>
      <c r="AP3" s="941"/>
      <c r="AQ3" s="939" t="s">
        <v>546</v>
      </c>
      <c r="AR3" s="940"/>
      <c r="AS3" s="940"/>
      <c r="AT3" s="940"/>
      <c r="AU3" s="940"/>
      <c r="AV3" s="940"/>
      <c r="AW3" s="941"/>
      <c r="AX3" s="950"/>
      <c r="AY3" s="948"/>
      <c r="AZ3" s="948"/>
      <c r="BA3" s="989"/>
      <c r="BB3" s="989"/>
      <c r="BC3" s="989"/>
      <c r="BD3" s="990"/>
      <c r="BE3" s="994"/>
      <c r="BF3" s="992"/>
      <c r="BG3" s="996"/>
      <c r="BH3" s="998"/>
      <c r="BI3" s="1000"/>
      <c r="BJ3" s="952"/>
      <c r="BK3" s="952"/>
      <c r="BL3" s="952"/>
      <c r="BM3" s="952"/>
      <c r="BN3" s="929"/>
      <c r="BO3" s="929"/>
      <c r="BP3" s="929"/>
      <c r="BQ3" s="929"/>
      <c r="BR3" s="929"/>
      <c r="BS3" s="929"/>
      <c r="BT3" s="929"/>
      <c r="BU3" s="929"/>
      <c r="BV3" s="929"/>
      <c r="BW3" s="929"/>
      <c r="BX3" s="929"/>
      <c r="BY3" s="929"/>
      <c r="BZ3" s="929"/>
      <c r="CA3" s="1002"/>
      <c r="CB3" s="1017"/>
      <c r="CC3" s="1017"/>
      <c r="CD3" s="1005"/>
      <c r="CE3" s="1005"/>
      <c r="CF3" s="966"/>
      <c r="CG3" s="966"/>
      <c r="CH3" s="968"/>
      <c r="CI3" s="968"/>
      <c r="CJ3" s="1010"/>
      <c r="CK3" s="1011"/>
      <c r="CL3" s="1011"/>
      <c r="CM3" s="1011"/>
      <c r="CN3" s="1011"/>
      <c r="CO3" s="1011"/>
      <c r="CP3" s="1012"/>
      <c r="CQ3" s="970"/>
      <c r="CR3" s="970"/>
      <c r="CS3" s="974"/>
      <c r="CT3" s="974"/>
      <c r="CU3" s="970"/>
      <c r="CV3" s="970"/>
      <c r="CW3" s="984"/>
      <c r="CX3" s="972"/>
      <c r="CY3" s="972"/>
      <c r="CZ3" s="972"/>
      <c r="DA3" s="972"/>
      <c r="DB3" s="986"/>
      <c r="DC3" s="986"/>
      <c r="DD3" s="986"/>
      <c r="DE3" s="986"/>
      <c r="DF3" s="978"/>
      <c r="DG3" s="981"/>
      <c r="DH3" s="963"/>
      <c r="DI3" s="963"/>
      <c r="DJ3" s="963"/>
    </row>
    <row r="4" spans="1:114 1028:1028" s="414" customFormat="1" ht="44.1" customHeight="1">
      <c r="A4" s="961"/>
      <c r="B4" s="950"/>
      <c r="C4" s="950"/>
      <c r="D4" s="950"/>
      <c r="E4" s="950"/>
      <c r="F4" s="955"/>
      <c r="G4" s="950"/>
      <c r="H4" s="957"/>
      <c r="I4" s="959"/>
      <c r="J4" s="950"/>
      <c r="K4" s="946"/>
      <c r="L4" s="946"/>
      <c r="M4" s="359" t="s">
        <v>851</v>
      </c>
      <c r="N4" s="650">
        <v>108</v>
      </c>
      <c r="O4" s="359" t="s">
        <v>2471</v>
      </c>
      <c r="P4" s="359" t="s">
        <v>2468</v>
      </c>
      <c r="Q4" s="650">
        <v>109</v>
      </c>
      <c r="R4" s="650" t="s">
        <v>2472</v>
      </c>
      <c r="S4" s="871" t="s">
        <v>3576</v>
      </c>
      <c r="T4" s="946"/>
      <c r="U4" s="359" t="s">
        <v>522</v>
      </c>
      <c r="V4" s="650">
        <v>108</v>
      </c>
      <c r="W4" s="359" t="s">
        <v>2471</v>
      </c>
      <c r="X4" s="650" t="s">
        <v>2468</v>
      </c>
      <c r="Y4" s="650">
        <v>109</v>
      </c>
      <c r="Z4" s="650" t="s">
        <v>2472</v>
      </c>
      <c r="AA4" s="871" t="s">
        <v>3576</v>
      </c>
      <c r="AB4" s="359" t="s">
        <v>522</v>
      </c>
      <c r="AC4" s="650">
        <v>108</v>
      </c>
      <c r="AD4" s="359" t="s">
        <v>2471</v>
      </c>
      <c r="AE4" s="650" t="s">
        <v>2468</v>
      </c>
      <c r="AF4" s="650">
        <v>109</v>
      </c>
      <c r="AG4" s="650" t="s">
        <v>2472</v>
      </c>
      <c r="AH4" s="871" t="s">
        <v>3576</v>
      </c>
      <c r="AI4" s="950"/>
      <c r="AJ4" s="360" t="s">
        <v>522</v>
      </c>
      <c r="AK4" s="650">
        <v>108</v>
      </c>
      <c r="AL4" s="360" t="s">
        <v>2474</v>
      </c>
      <c r="AM4" s="650" t="s">
        <v>2468</v>
      </c>
      <c r="AN4" s="650">
        <v>109</v>
      </c>
      <c r="AO4" s="650" t="s">
        <v>2472</v>
      </c>
      <c r="AP4" s="871" t="s">
        <v>3576</v>
      </c>
      <c r="AQ4" s="360" t="s">
        <v>522</v>
      </c>
      <c r="AR4" s="650">
        <v>108</v>
      </c>
      <c r="AS4" s="360" t="s">
        <v>2474</v>
      </c>
      <c r="AT4" s="650" t="s">
        <v>2468</v>
      </c>
      <c r="AU4" s="650">
        <v>109</v>
      </c>
      <c r="AV4" s="650" t="s">
        <v>2472</v>
      </c>
      <c r="AW4" s="871" t="s">
        <v>3576</v>
      </c>
      <c r="AX4" s="950"/>
      <c r="AY4" s="948"/>
      <c r="AZ4" s="948"/>
      <c r="BA4" s="989"/>
      <c r="BB4" s="989"/>
      <c r="BC4" s="989"/>
      <c r="BD4" s="990"/>
      <c r="BE4" s="994"/>
      <c r="BF4" s="993"/>
      <c r="BG4" s="996"/>
      <c r="BH4" s="998"/>
      <c r="BI4" s="1000"/>
      <c r="BJ4" s="952"/>
      <c r="BK4" s="952"/>
      <c r="BL4" s="952"/>
      <c r="BM4" s="952"/>
      <c r="BN4" s="929"/>
      <c r="BO4" s="929"/>
      <c r="BP4" s="929"/>
      <c r="BQ4" s="929"/>
      <c r="BR4" s="929"/>
      <c r="BS4" s="929"/>
      <c r="BT4" s="929"/>
      <c r="BU4" s="929"/>
      <c r="BV4" s="929"/>
      <c r="BW4" s="929"/>
      <c r="BX4" s="929"/>
      <c r="BY4" s="929"/>
      <c r="BZ4" s="929"/>
      <c r="CA4" s="1003"/>
      <c r="CB4" s="1017"/>
      <c r="CC4" s="1017"/>
      <c r="CD4" s="1006"/>
      <c r="CE4" s="1006"/>
      <c r="CF4" s="966"/>
      <c r="CG4" s="966"/>
      <c r="CH4" s="968"/>
      <c r="CI4" s="968"/>
      <c r="CJ4" s="1013"/>
      <c r="CK4" s="1014"/>
      <c r="CL4" s="1014"/>
      <c r="CM4" s="1014"/>
      <c r="CN4" s="1014"/>
      <c r="CO4" s="1014"/>
      <c r="CP4" s="1015"/>
      <c r="CQ4" s="970"/>
      <c r="CR4" s="970"/>
      <c r="CS4" s="975"/>
      <c r="CT4" s="975"/>
      <c r="CU4" s="970"/>
      <c r="CV4" s="970"/>
      <c r="CW4" s="984"/>
      <c r="CX4" s="972"/>
      <c r="CY4" s="972"/>
      <c r="CZ4" s="972"/>
      <c r="DA4" s="972"/>
      <c r="DB4" s="987"/>
      <c r="DC4" s="987"/>
      <c r="DD4" s="987"/>
      <c r="DE4" s="987"/>
      <c r="DF4" s="979"/>
      <c r="DG4" s="982"/>
      <c r="DH4" s="964"/>
      <c r="DI4" s="964"/>
      <c r="DJ4" s="964"/>
    </row>
    <row r="5" spans="1:114 1028:1028" s="414" customFormat="1" ht="75.599999999999994" customHeight="1">
      <c r="A5" s="136" t="s">
        <v>19</v>
      </c>
      <c r="B5" s="296" t="s">
        <v>493</v>
      </c>
      <c r="C5" s="296" t="s">
        <v>547</v>
      </c>
      <c r="D5" s="230" t="s">
        <v>494</v>
      </c>
      <c r="E5" s="230" t="s">
        <v>523</v>
      </c>
      <c r="F5" s="251" t="s">
        <v>1622</v>
      </c>
      <c r="G5" s="230" t="s">
        <v>22</v>
      </c>
      <c r="H5" s="297" t="s">
        <v>524</v>
      </c>
      <c r="I5" s="169" t="s">
        <v>812</v>
      </c>
      <c r="J5" s="230" t="s">
        <v>821</v>
      </c>
      <c r="K5" s="170" t="s">
        <v>901</v>
      </c>
      <c r="L5" s="170" t="s">
        <v>902</v>
      </c>
      <c r="M5" s="170" t="s">
        <v>903</v>
      </c>
      <c r="N5" s="230" t="s">
        <v>2467</v>
      </c>
      <c r="O5" s="170" t="s">
        <v>904</v>
      </c>
      <c r="P5" s="170" t="s">
        <v>2469</v>
      </c>
      <c r="Q5" s="230" t="s">
        <v>2470</v>
      </c>
      <c r="R5" s="170" t="s">
        <v>2473</v>
      </c>
      <c r="S5" s="170" t="s">
        <v>3575</v>
      </c>
      <c r="T5" s="170" t="s">
        <v>848</v>
      </c>
      <c r="U5" s="170" t="s">
        <v>2494</v>
      </c>
      <c r="V5" s="230" t="s">
        <v>2495</v>
      </c>
      <c r="W5" s="170" t="s">
        <v>906</v>
      </c>
      <c r="X5" s="170" t="s">
        <v>2496</v>
      </c>
      <c r="Y5" s="230" t="s">
        <v>2497</v>
      </c>
      <c r="Z5" s="170" t="s">
        <v>2498</v>
      </c>
      <c r="AA5" s="170" t="s">
        <v>3577</v>
      </c>
      <c r="AB5" s="170" t="s">
        <v>907</v>
      </c>
      <c r="AC5" s="230" t="s">
        <v>2499</v>
      </c>
      <c r="AD5" s="170" t="s">
        <v>908</v>
      </c>
      <c r="AE5" s="170" t="s">
        <v>2500</v>
      </c>
      <c r="AF5" s="230" t="s">
        <v>2501</v>
      </c>
      <c r="AG5" s="170" t="s">
        <v>2502</v>
      </c>
      <c r="AH5" s="170" t="s">
        <v>3578</v>
      </c>
      <c r="AI5" s="230" t="s">
        <v>548</v>
      </c>
      <c r="AJ5" s="230" t="s">
        <v>549</v>
      </c>
      <c r="AK5" s="230" t="s">
        <v>2486</v>
      </c>
      <c r="AL5" s="230" t="s">
        <v>550</v>
      </c>
      <c r="AM5" s="170" t="s">
        <v>2487</v>
      </c>
      <c r="AN5" s="230" t="s">
        <v>2488</v>
      </c>
      <c r="AO5" s="170" t="s">
        <v>2489</v>
      </c>
      <c r="AP5" s="170" t="s">
        <v>3579</v>
      </c>
      <c r="AQ5" s="230" t="s">
        <v>551</v>
      </c>
      <c r="AR5" s="230" t="s">
        <v>2490</v>
      </c>
      <c r="AS5" s="230" t="s">
        <v>552</v>
      </c>
      <c r="AT5" s="170" t="s">
        <v>2491</v>
      </c>
      <c r="AU5" s="230" t="s">
        <v>2492</v>
      </c>
      <c r="AV5" s="170" t="s">
        <v>2493</v>
      </c>
      <c r="AW5" s="170" t="s">
        <v>3580</v>
      </c>
      <c r="AX5" s="230" t="s">
        <v>501</v>
      </c>
      <c r="AY5" s="364" t="s">
        <v>526</v>
      </c>
      <c r="AZ5" s="364" t="s">
        <v>531</v>
      </c>
      <c r="BA5" s="361" t="s">
        <v>532</v>
      </c>
      <c r="BB5" s="809" t="s">
        <v>553</v>
      </c>
      <c r="BC5" s="809" t="s">
        <v>534</v>
      </c>
      <c r="BD5" s="259" t="s">
        <v>817</v>
      </c>
      <c r="BE5" s="259" t="s">
        <v>818</v>
      </c>
      <c r="BF5" s="298" t="s">
        <v>554</v>
      </c>
      <c r="BG5" s="298" t="s">
        <v>554</v>
      </c>
      <c r="BH5" s="811" t="s">
        <v>853</v>
      </c>
      <c r="BI5" s="812" t="s">
        <v>852</v>
      </c>
      <c r="BJ5" s="362" t="s">
        <v>555</v>
      </c>
      <c r="BK5" s="808" t="s">
        <v>556</v>
      </c>
      <c r="BL5" s="362" t="s">
        <v>557</v>
      </c>
      <c r="BM5" s="808" t="s">
        <v>558</v>
      </c>
      <c r="BN5" s="363" t="s">
        <v>538</v>
      </c>
      <c r="BO5" s="810" t="s">
        <v>539</v>
      </c>
      <c r="BP5" s="363" t="s">
        <v>540</v>
      </c>
      <c r="BQ5" s="810" t="s">
        <v>541</v>
      </c>
      <c r="BR5" s="810" t="s">
        <v>542</v>
      </c>
      <c r="BS5" s="810" t="s">
        <v>543</v>
      </c>
      <c r="BT5" s="810" t="s">
        <v>495</v>
      </c>
      <c r="BU5" s="887" t="s">
        <v>3743</v>
      </c>
      <c r="BV5" s="887" t="s">
        <v>3740</v>
      </c>
      <c r="BW5" s="887" t="s">
        <v>3747</v>
      </c>
      <c r="BX5" s="887" t="s">
        <v>3746</v>
      </c>
      <c r="BY5" s="887" t="s">
        <v>3741</v>
      </c>
      <c r="BZ5" s="887" t="s">
        <v>3742</v>
      </c>
      <c r="CA5" s="688" t="s">
        <v>2591</v>
      </c>
      <c r="CB5" s="299" t="s">
        <v>13</v>
      </c>
      <c r="CC5" s="299" t="s">
        <v>521</v>
      </c>
      <c r="CD5" s="300" t="s">
        <v>1022</v>
      </c>
      <c r="CE5" s="300" t="s">
        <v>1023</v>
      </c>
      <c r="CF5" s="171" t="s">
        <v>988</v>
      </c>
      <c r="CG5" s="171" t="s">
        <v>989</v>
      </c>
      <c r="CH5" s="301" t="s">
        <v>559</v>
      </c>
      <c r="CI5" s="301" t="s">
        <v>560</v>
      </c>
      <c r="CJ5" s="351" t="s">
        <v>2477</v>
      </c>
      <c r="CK5" s="351" t="s">
        <v>2478</v>
      </c>
      <c r="CL5" s="351" t="s">
        <v>2479</v>
      </c>
      <c r="CM5" s="351" t="s">
        <v>2480</v>
      </c>
      <c r="CN5" s="351" t="s">
        <v>2481</v>
      </c>
      <c r="CO5" s="351" t="s">
        <v>2482</v>
      </c>
      <c r="CP5" s="351" t="s">
        <v>2483</v>
      </c>
      <c r="CQ5" s="302" t="s">
        <v>502</v>
      </c>
      <c r="CR5" s="302" t="s">
        <v>502</v>
      </c>
      <c r="CS5" s="302" t="s">
        <v>502</v>
      </c>
      <c r="CT5" s="302" t="s">
        <v>503</v>
      </c>
      <c r="CU5" s="302" t="s">
        <v>503</v>
      </c>
      <c r="CV5" s="302" t="s">
        <v>503</v>
      </c>
      <c r="CW5" s="303" t="s">
        <v>504</v>
      </c>
      <c r="CX5" s="304" t="s">
        <v>3902</v>
      </c>
      <c r="CY5" s="304" t="s">
        <v>505</v>
      </c>
      <c r="CZ5" s="304" t="s">
        <v>506</v>
      </c>
      <c r="DA5" s="304" t="s">
        <v>507</v>
      </c>
      <c r="DB5" s="301" t="s">
        <v>512</v>
      </c>
      <c r="DC5" s="301" t="s">
        <v>513</v>
      </c>
      <c r="DD5" s="301" t="s">
        <v>514</v>
      </c>
      <c r="DE5" s="301" t="s">
        <v>515</v>
      </c>
      <c r="DF5" s="87" t="s">
        <v>516</v>
      </c>
      <c r="DG5" s="416" t="s">
        <v>517</v>
      </c>
      <c r="DH5" s="417" t="s">
        <v>518</v>
      </c>
      <c r="DI5" s="417" t="s">
        <v>519</v>
      </c>
      <c r="DJ5" s="417" t="s">
        <v>520</v>
      </c>
    </row>
    <row r="6" spans="1:114 1028:1028" s="92" customFormat="1" ht="78" hidden="1">
      <c r="A6" s="91">
        <v>1</v>
      </c>
      <c r="B6" s="231" t="s">
        <v>935</v>
      </c>
      <c r="C6" s="231" t="s">
        <v>934</v>
      </c>
      <c r="D6" s="231" t="s">
        <v>936</v>
      </c>
      <c r="E6" s="231" t="s">
        <v>937</v>
      </c>
      <c r="F6" s="290" t="s">
        <v>937</v>
      </c>
      <c r="G6" s="305" t="s">
        <v>938</v>
      </c>
      <c r="H6" s="306" t="s">
        <v>822</v>
      </c>
      <c r="I6" s="307" t="s">
        <v>1040</v>
      </c>
      <c r="J6" s="349">
        <f>K6+SUM(AB6:AH6)+T6+SUM(AQ6:AW6)</f>
        <v>268559</v>
      </c>
      <c r="K6" s="349">
        <f>L6+AI6</f>
        <v>268559</v>
      </c>
      <c r="L6" s="349">
        <f>SUM(M6:S6)</f>
        <v>268559</v>
      </c>
      <c r="M6" s="308">
        <v>6220</v>
      </c>
      <c r="N6" s="308"/>
      <c r="O6" s="308"/>
      <c r="P6" s="308">
        <v>235483</v>
      </c>
      <c r="Q6" s="308"/>
      <c r="R6" s="308"/>
      <c r="S6" s="308">
        <v>26856</v>
      </c>
      <c r="T6" s="349">
        <f>SUM(U6:AA6)</f>
        <v>0</v>
      </c>
      <c r="U6" s="308">
        <v>0</v>
      </c>
      <c r="V6" s="308"/>
      <c r="W6" s="308"/>
      <c r="X6" s="308">
        <v>0</v>
      </c>
      <c r="Y6" s="308"/>
      <c r="Z6" s="308"/>
      <c r="AA6" s="308">
        <v>0</v>
      </c>
      <c r="AB6" s="308">
        <v>0</v>
      </c>
      <c r="AC6" s="308"/>
      <c r="AD6" s="308">
        <v>0</v>
      </c>
      <c r="AE6" s="308"/>
      <c r="AF6" s="308"/>
      <c r="AG6" s="309"/>
      <c r="AH6" s="309"/>
      <c r="AI6" s="349">
        <f>SUM(AJ6:AP6)</f>
        <v>0</v>
      </c>
      <c r="AJ6" s="309">
        <v>0</v>
      </c>
      <c r="AK6" s="309"/>
      <c r="AL6" s="309"/>
      <c r="AM6" s="309">
        <v>0</v>
      </c>
      <c r="AN6" s="309"/>
      <c r="AO6" s="309"/>
      <c r="AP6" s="309">
        <v>0</v>
      </c>
      <c r="AQ6" s="309">
        <v>0</v>
      </c>
      <c r="AR6" s="309"/>
      <c r="AS6" s="309">
        <v>0</v>
      </c>
      <c r="AT6" s="309"/>
      <c r="AU6" s="309"/>
      <c r="AV6" s="309"/>
      <c r="AW6" s="309"/>
      <c r="AX6" s="349">
        <f>SUM(AJ6:AW6)</f>
        <v>0</v>
      </c>
      <c r="AY6" s="309"/>
      <c r="AZ6" s="309"/>
      <c r="BA6" s="172" t="s">
        <v>939</v>
      </c>
      <c r="BB6" s="534" t="s">
        <v>939</v>
      </c>
      <c r="BC6" s="534" t="s">
        <v>944</v>
      </c>
      <c r="BD6" s="172">
        <v>43250</v>
      </c>
      <c r="BE6" s="534">
        <v>43234</v>
      </c>
      <c r="BF6" s="172">
        <v>43250</v>
      </c>
      <c r="BG6" s="534">
        <v>43234</v>
      </c>
      <c r="BH6" s="534" t="s">
        <v>939</v>
      </c>
      <c r="BI6" s="534" t="s">
        <v>939</v>
      </c>
      <c r="BJ6" s="535">
        <v>43404</v>
      </c>
      <c r="BK6" s="534">
        <v>43434</v>
      </c>
      <c r="BL6" s="535">
        <v>43434</v>
      </c>
      <c r="BM6" s="534">
        <v>43462</v>
      </c>
      <c r="BN6" s="172">
        <v>43556</v>
      </c>
      <c r="BO6" s="534"/>
      <c r="BP6" s="534">
        <v>44561</v>
      </c>
      <c r="BQ6" s="534"/>
      <c r="BR6" s="536"/>
      <c r="BS6" s="537"/>
      <c r="BT6" s="538" t="s">
        <v>2633</v>
      </c>
      <c r="BU6" s="538" t="s">
        <v>3641</v>
      </c>
      <c r="BV6" s="538" t="s">
        <v>3677</v>
      </c>
      <c r="BW6" s="538">
        <v>333594.51</v>
      </c>
      <c r="BX6" s="538">
        <v>2733493.4</v>
      </c>
      <c r="BY6" s="538" t="s">
        <v>3678</v>
      </c>
      <c r="BZ6" s="538" t="s">
        <v>3679</v>
      </c>
      <c r="CA6" s="691">
        <v>0.5</v>
      </c>
      <c r="CB6" s="692" t="s">
        <v>2759</v>
      </c>
      <c r="CC6" s="539" t="s">
        <v>3007</v>
      </c>
      <c r="CD6" s="630"/>
      <c r="CE6" s="630">
        <v>43459</v>
      </c>
      <c r="CF6" s="631">
        <v>1475</v>
      </c>
      <c r="CG6" s="632">
        <v>40</v>
      </c>
      <c r="CH6" s="689">
        <f>BS6*CF6</f>
        <v>0</v>
      </c>
      <c r="CI6" s="690">
        <f>BS6*CG6</f>
        <v>0</v>
      </c>
      <c r="CJ6" s="693">
        <v>2</v>
      </c>
      <c r="CK6" s="694">
        <v>10</v>
      </c>
      <c r="CL6" s="693">
        <v>1</v>
      </c>
      <c r="CM6" s="693">
        <v>0.1</v>
      </c>
      <c r="CN6" s="693"/>
      <c r="CO6" s="693"/>
      <c r="CP6" s="695" t="s">
        <v>2595</v>
      </c>
      <c r="CQ6" s="444">
        <v>250760000</v>
      </c>
      <c r="CR6" s="444">
        <v>250760000</v>
      </c>
      <c r="CS6" s="444">
        <v>250760000</v>
      </c>
      <c r="CT6" s="444">
        <v>268500000</v>
      </c>
      <c r="CU6" s="444"/>
      <c r="CV6" s="444"/>
      <c r="CW6" s="545"/>
      <c r="CX6" s="545"/>
      <c r="CY6" s="696"/>
      <c r="CZ6" s="545"/>
      <c r="DA6" s="545"/>
      <c r="DB6" s="697" t="str">
        <f>IFERROR(IF(FIND("河川局",#REF!),"W"),"C")</f>
        <v>C</v>
      </c>
      <c r="DC6" s="697" t="str">
        <f>IF(($BO$6&gt;0)+ISBLANK($BK$6)+( $BK$6&gt;0)*( $BM$6=0)+( $BM$6&gt;0)*( $BO$6=0)&gt;1,"填表異常",IF($BO$6&gt;0,"已完工",IF(ISBLANK($BK$6),"未發包",IF(($BK$6&gt;0)*( $BM$6=0),"訂約中",IF(($BM$6&gt;0)*( $BO$6=0),"施工中")))))</f>
        <v>施工中</v>
      </c>
      <c r="DD6" s="697">
        <f>IFERROR(IF(FIND("河川局",#REF!),$BQ$6),IF($BQ$6="",0,IF($BQ$6&gt;0.9,$BQ$6,LOOKUP($BQ$6,{0,0.3,0.6},{0.3,0.6,0.9}))))</f>
        <v>0</v>
      </c>
      <c r="DE6" s="697"/>
      <c r="DF6" s="127" t="s">
        <v>825</v>
      </c>
      <c r="DG6" s="882" t="s">
        <v>3038</v>
      </c>
      <c r="DH6" s="545" t="s">
        <v>3258</v>
      </c>
      <c r="DI6" s="545" t="s">
        <v>3258</v>
      </c>
      <c r="DJ6" s="545"/>
    </row>
    <row r="7" spans="1:114 1028:1028" s="95" customFormat="1" ht="58.5" hidden="1">
      <c r="A7" s="93">
        <v>2</v>
      </c>
      <c r="B7" s="231" t="s">
        <v>935</v>
      </c>
      <c r="C7" s="231" t="s">
        <v>934</v>
      </c>
      <c r="D7" s="305" t="s">
        <v>936</v>
      </c>
      <c r="E7" s="231" t="s">
        <v>937</v>
      </c>
      <c r="F7" s="290" t="s">
        <v>937</v>
      </c>
      <c r="G7" s="305" t="s">
        <v>938</v>
      </c>
      <c r="H7" s="310" t="s">
        <v>823</v>
      </c>
      <c r="I7" s="311" t="s">
        <v>824</v>
      </c>
      <c r="J7" s="349">
        <f t="shared" ref="J7:J69" si="0">K7+SUM(AB7:AH7)+T7+SUM(AQ7:AW7)</f>
        <v>220000</v>
      </c>
      <c r="K7" s="349">
        <f t="shared" ref="K7:K69" si="1">L7+AI7</f>
        <v>220000</v>
      </c>
      <c r="L7" s="349">
        <f t="shared" ref="L7:L69" si="2">SUM(M7:S7)</f>
        <v>220000</v>
      </c>
      <c r="M7" s="308">
        <v>15541</v>
      </c>
      <c r="N7" s="308"/>
      <c r="O7" s="308"/>
      <c r="P7" s="308">
        <v>182459</v>
      </c>
      <c r="Q7" s="308"/>
      <c r="R7" s="308"/>
      <c r="S7" s="308">
        <v>22000</v>
      </c>
      <c r="T7" s="349">
        <f t="shared" ref="T7:T69" si="3">SUM(U7:AA7)</f>
        <v>0</v>
      </c>
      <c r="U7" s="308">
        <v>0</v>
      </c>
      <c r="V7" s="308"/>
      <c r="W7" s="308"/>
      <c r="X7" s="308">
        <v>0</v>
      </c>
      <c r="Y7" s="308"/>
      <c r="Z7" s="308"/>
      <c r="AA7" s="308">
        <v>0</v>
      </c>
      <c r="AB7" s="308">
        <v>0</v>
      </c>
      <c r="AC7" s="308"/>
      <c r="AD7" s="308">
        <v>0</v>
      </c>
      <c r="AE7" s="308"/>
      <c r="AF7" s="308"/>
      <c r="AG7" s="308"/>
      <c r="AH7" s="308"/>
      <c r="AI7" s="349">
        <f t="shared" ref="AI7:AI69" si="4">SUM(AJ7:AP7)</f>
        <v>0</v>
      </c>
      <c r="AJ7" s="309">
        <v>0</v>
      </c>
      <c r="AK7" s="309"/>
      <c r="AL7" s="309"/>
      <c r="AM7" s="309">
        <v>0</v>
      </c>
      <c r="AN7" s="309"/>
      <c r="AO7" s="309"/>
      <c r="AP7" s="309">
        <v>0</v>
      </c>
      <c r="AQ7" s="308">
        <v>0</v>
      </c>
      <c r="AR7" s="308"/>
      <c r="AS7" s="308">
        <v>0</v>
      </c>
      <c r="AT7" s="308"/>
      <c r="AU7" s="308"/>
      <c r="AV7" s="308"/>
      <c r="AW7" s="308"/>
      <c r="AX7" s="349">
        <f t="shared" ref="AX7:AX69" si="5">SUM(AJ7:AW7)</f>
        <v>0</v>
      </c>
      <c r="AY7" s="372"/>
      <c r="AZ7" s="372"/>
      <c r="BA7" s="172" t="s">
        <v>939</v>
      </c>
      <c r="BB7" s="534" t="s">
        <v>939</v>
      </c>
      <c r="BC7" s="534" t="s">
        <v>944</v>
      </c>
      <c r="BD7" s="172">
        <v>43313</v>
      </c>
      <c r="BE7" s="534">
        <v>43319</v>
      </c>
      <c r="BF7" s="172">
        <v>43313</v>
      </c>
      <c r="BG7" s="534">
        <v>43319</v>
      </c>
      <c r="BH7" s="534" t="s">
        <v>939</v>
      </c>
      <c r="BI7" s="534" t="s">
        <v>939</v>
      </c>
      <c r="BJ7" s="535">
        <v>44044</v>
      </c>
      <c r="BK7" s="534"/>
      <c r="BL7" s="535">
        <v>44166</v>
      </c>
      <c r="BM7" s="534"/>
      <c r="BN7" s="172">
        <v>44409</v>
      </c>
      <c r="BO7" s="534"/>
      <c r="BP7" s="534">
        <v>45899</v>
      </c>
      <c r="BQ7" s="534"/>
      <c r="BR7" s="540"/>
      <c r="BS7" s="540"/>
      <c r="BT7" s="538" t="s">
        <v>1016</v>
      </c>
      <c r="BU7" s="538" t="s">
        <v>3258</v>
      </c>
      <c r="BV7" s="538" t="s">
        <v>3258</v>
      </c>
      <c r="BW7" s="538" t="s">
        <v>3258</v>
      </c>
      <c r="BX7" s="538" t="s">
        <v>3258</v>
      </c>
      <c r="BY7" s="538" t="s">
        <v>3258</v>
      </c>
      <c r="BZ7" s="538" t="s">
        <v>3258</v>
      </c>
      <c r="CA7" s="691">
        <v>7.0000000000000007E-2</v>
      </c>
      <c r="CB7" s="692"/>
      <c r="CC7" s="539" t="s">
        <v>1869</v>
      </c>
      <c r="CD7" s="630"/>
      <c r="CE7" s="630"/>
      <c r="CF7" s="631">
        <v>0</v>
      </c>
      <c r="CG7" s="632">
        <v>500</v>
      </c>
      <c r="CH7" s="689">
        <f t="shared" ref="CH7:CH66" si="6">BS7*CF7</f>
        <v>0</v>
      </c>
      <c r="CI7" s="690">
        <f t="shared" ref="CI7:CI66" si="7">BS7*CG7</f>
        <v>0</v>
      </c>
      <c r="CJ7" s="698"/>
      <c r="CK7" s="693"/>
      <c r="CL7" s="693"/>
      <c r="CM7" s="693"/>
      <c r="CN7" s="693">
        <v>1</v>
      </c>
      <c r="CO7" s="693"/>
      <c r="CP7" s="693"/>
      <c r="CQ7" s="444"/>
      <c r="CR7" s="444"/>
      <c r="CS7" s="444"/>
      <c r="CT7" s="444"/>
      <c r="CU7" s="444"/>
      <c r="CV7" s="444"/>
      <c r="CW7" s="699"/>
      <c r="CX7" s="699"/>
      <c r="CY7" s="699"/>
      <c r="CZ7" s="699"/>
      <c r="DA7" s="545"/>
      <c r="DB7" s="697" t="str">
        <f>IFERROR(IF(FIND("河川局",#REF!),"W"),"C")</f>
        <v>C</v>
      </c>
      <c r="DC7" s="697" t="str">
        <f>IF(($BO$7&gt;0)+ISBLANK($BK$7)+( $BK$7&gt;0)*( $BM$7=0)+( $BM$7&gt;0)*( $BO$7=0)&gt;1,"填表異常",IF($BO$7&gt;0,"已完工",IF(ISBLANK($BK$7),"未發包",IF(($BK$7&gt;0)*( $BM$7=0),"訂約中",IF(($BM$7&gt;0)*( $BO$7=0),"施工中")))))</f>
        <v>未發包</v>
      </c>
      <c r="DD7" s="697">
        <f>IFERROR(IF(FIND("河川局",#REF!),$BQ$7),IF($BQ$7="",0,IF($BQ$7&gt;0.9,$BQ$7,LOOKUP($BQ$7,{0,0.3,0.6},{0.3,0.6,0.9}))))</f>
        <v>0</v>
      </c>
      <c r="DE7" s="697"/>
      <c r="DF7" s="127" t="s">
        <v>826</v>
      </c>
      <c r="DG7" s="882" t="s">
        <v>3039</v>
      </c>
      <c r="DH7" s="545" t="s">
        <v>3258</v>
      </c>
      <c r="DI7" s="545" t="s">
        <v>3258</v>
      </c>
      <c r="DJ7" s="545"/>
      <c r="AMN7" s="94"/>
    </row>
    <row r="8" spans="1:114 1028:1028" s="97" customFormat="1" ht="58.5" hidden="1">
      <c r="A8" s="96">
        <v>1</v>
      </c>
      <c r="B8" s="232" t="s">
        <v>561</v>
      </c>
      <c r="C8" s="232" t="s">
        <v>104</v>
      </c>
      <c r="D8" s="789" t="s">
        <v>2680</v>
      </c>
      <c r="E8" s="232" t="s">
        <v>168</v>
      </c>
      <c r="F8" s="252" t="s">
        <v>168</v>
      </c>
      <c r="G8" s="242" t="s">
        <v>67</v>
      </c>
      <c r="H8" s="312" t="s">
        <v>563</v>
      </c>
      <c r="I8" s="312" t="s">
        <v>819</v>
      </c>
      <c r="J8" s="349">
        <f t="shared" si="0"/>
        <v>32811</v>
      </c>
      <c r="K8" s="349">
        <f t="shared" si="1"/>
        <v>32811</v>
      </c>
      <c r="L8" s="349">
        <f t="shared" si="2"/>
        <v>32811</v>
      </c>
      <c r="M8" s="308">
        <v>32811</v>
      </c>
      <c r="N8" s="308"/>
      <c r="O8" s="308"/>
      <c r="P8" s="308">
        <v>0</v>
      </c>
      <c r="Q8" s="308"/>
      <c r="R8" s="308"/>
      <c r="S8" s="308">
        <v>0</v>
      </c>
      <c r="T8" s="349">
        <f t="shared" si="3"/>
        <v>0</v>
      </c>
      <c r="U8" s="308">
        <v>0</v>
      </c>
      <c r="V8" s="308"/>
      <c r="W8" s="308"/>
      <c r="X8" s="308">
        <v>0</v>
      </c>
      <c r="Y8" s="308"/>
      <c r="Z8" s="308"/>
      <c r="AA8" s="308">
        <v>0</v>
      </c>
      <c r="AB8" s="175">
        <v>0</v>
      </c>
      <c r="AC8" s="175"/>
      <c r="AD8" s="175">
        <v>0</v>
      </c>
      <c r="AE8" s="175"/>
      <c r="AF8" s="175"/>
      <c r="AG8" s="175"/>
      <c r="AH8" s="175"/>
      <c r="AI8" s="349">
        <f t="shared" si="4"/>
        <v>0</v>
      </c>
      <c r="AJ8" s="309">
        <v>0</v>
      </c>
      <c r="AK8" s="309"/>
      <c r="AL8" s="309"/>
      <c r="AM8" s="309">
        <v>0</v>
      </c>
      <c r="AN8" s="309"/>
      <c r="AO8" s="309"/>
      <c r="AP8" s="309">
        <v>0</v>
      </c>
      <c r="AQ8" s="175">
        <v>0</v>
      </c>
      <c r="AR8" s="175"/>
      <c r="AS8" s="175">
        <v>0</v>
      </c>
      <c r="AT8" s="175"/>
      <c r="AU8" s="175"/>
      <c r="AV8" s="175"/>
      <c r="AW8" s="175"/>
      <c r="AX8" s="349">
        <f t="shared" si="5"/>
        <v>0</v>
      </c>
      <c r="AY8" s="175"/>
      <c r="AZ8" s="175"/>
      <c r="BA8" s="263" t="s">
        <v>939</v>
      </c>
      <c r="BB8" s="546" t="s">
        <v>939</v>
      </c>
      <c r="BC8" s="546" t="s">
        <v>920</v>
      </c>
      <c r="BD8" s="353" t="s">
        <v>2600</v>
      </c>
      <c r="BE8" s="547" t="s">
        <v>2600</v>
      </c>
      <c r="BF8" s="352"/>
      <c r="BG8" s="548">
        <v>43040</v>
      </c>
      <c r="BH8" s="546" t="s">
        <v>939</v>
      </c>
      <c r="BI8" s="546" t="s">
        <v>939</v>
      </c>
      <c r="BJ8" s="352">
        <v>43098</v>
      </c>
      <c r="BK8" s="548">
        <v>43098</v>
      </c>
      <c r="BL8" s="352">
        <v>43116</v>
      </c>
      <c r="BM8" s="548">
        <v>43123</v>
      </c>
      <c r="BN8" s="352">
        <v>43130</v>
      </c>
      <c r="BO8" s="548">
        <v>43131</v>
      </c>
      <c r="BP8" s="548">
        <v>43280</v>
      </c>
      <c r="BQ8" s="548">
        <v>43346</v>
      </c>
      <c r="BR8" s="549">
        <v>1</v>
      </c>
      <c r="BS8" s="549">
        <v>1</v>
      </c>
      <c r="BT8" s="550" t="s">
        <v>2774</v>
      </c>
      <c r="BU8" s="538" t="s">
        <v>3642</v>
      </c>
      <c r="BV8" s="538" t="s">
        <v>3680</v>
      </c>
      <c r="BW8" s="538">
        <v>320754.90851869999</v>
      </c>
      <c r="BX8" s="538">
        <v>2781847.3170183999</v>
      </c>
      <c r="BY8" s="538" t="s">
        <v>3681</v>
      </c>
      <c r="BZ8" s="538" t="s">
        <v>3682</v>
      </c>
      <c r="CA8" s="702">
        <v>1</v>
      </c>
      <c r="CB8" s="268"/>
      <c r="CC8" s="551" t="s">
        <v>2776</v>
      </c>
      <c r="CD8" s="633"/>
      <c r="CE8" s="633"/>
      <c r="CF8" s="173">
        <v>245</v>
      </c>
      <c r="CG8" s="634">
        <v>6</v>
      </c>
      <c r="CH8" s="689">
        <f t="shared" si="6"/>
        <v>245</v>
      </c>
      <c r="CI8" s="690">
        <f t="shared" si="7"/>
        <v>6</v>
      </c>
      <c r="CJ8" s="178"/>
      <c r="CK8" s="178"/>
      <c r="CL8" s="178"/>
      <c r="CM8" s="178"/>
      <c r="CN8" s="178"/>
      <c r="CO8" s="178"/>
      <c r="CP8" s="178"/>
      <c r="CQ8" s="445">
        <v>31421000</v>
      </c>
      <c r="CR8" s="445">
        <v>29323611</v>
      </c>
      <c r="CS8" s="445">
        <v>29323611</v>
      </c>
      <c r="CT8" s="445">
        <v>32810603</v>
      </c>
      <c r="CU8" s="445">
        <v>32810603</v>
      </c>
      <c r="CV8" s="445">
        <v>32810603</v>
      </c>
      <c r="CW8" s="193"/>
      <c r="CX8" s="193"/>
      <c r="CY8" s="193"/>
      <c r="CZ8" s="193"/>
      <c r="DA8" s="885" t="s">
        <v>3582</v>
      </c>
      <c r="DB8" s="704" t="str">
        <f>IFERROR(IF(FIND("河川局",#REF!),"W"),"C")</f>
        <v>C</v>
      </c>
      <c r="DC8" s="704" t="str">
        <f>IF(($BO$8&gt;0)+ISBLANK($BK$8)+( $BK$8&gt;0)*( $BM$8=0)+( $BM$8&gt;0)*( $BO$8=0)&gt;1,"填表異常",IF($BO$8&gt;0,"已完工",IF(ISBLANK($BK$8),"未發包",IF(($BK$8&gt;0)*( $BM$8=0),"訂約中",IF(($BM$8&gt;0)*( $BO$8=0),"施工中")))))</f>
        <v>已完工</v>
      </c>
      <c r="DD8" s="704">
        <f>IFERROR(IF(FIND("河川局",#REF!),$BQ$8),IF($BQ$8="",0,IF($BQ$8&gt;0.9,$BQ$8,LOOKUP($BQ$8,{0,0.3,0.6},{0.3,0.6,0.9}))))</f>
        <v>43346</v>
      </c>
      <c r="DE8" s="704"/>
      <c r="DF8" s="128" t="s">
        <v>3036</v>
      </c>
      <c r="DG8" s="882" t="s">
        <v>3258</v>
      </c>
      <c r="DH8" s="545" t="s">
        <v>3258</v>
      </c>
      <c r="DI8" s="545" t="s">
        <v>3258</v>
      </c>
      <c r="DJ8" s="545"/>
    </row>
    <row r="9" spans="1:114 1028:1028" s="97" customFormat="1" ht="219.6" hidden="1" customHeight="1">
      <c r="A9" s="96" t="s">
        <v>863</v>
      </c>
      <c r="B9" s="232" t="s">
        <v>1</v>
      </c>
      <c r="C9" s="232" t="s">
        <v>864</v>
      </c>
      <c r="D9" s="252" t="s">
        <v>865</v>
      </c>
      <c r="E9" s="232" t="s">
        <v>866</v>
      </c>
      <c r="F9" s="252" t="s">
        <v>866</v>
      </c>
      <c r="G9" s="242" t="s">
        <v>867</v>
      </c>
      <c r="H9" s="312" t="s">
        <v>868</v>
      </c>
      <c r="I9" s="312" t="s">
        <v>869</v>
      </c>
      <c r="J9" s="349">
        <f t="shared" si="0"/>
        <v>22277</v>
      </c>
      <c r="K9" s="349">
        <f t="shared" si="1"/>
        <v>22277</v>
      </c>
      <c r="L9" s="349">
        <f t="shared" si="2"/>
        <v>22277</v>
      </c>
      <c r="M9" s="308">
        <v>22277</v>
      </c>
      <c r="N9" s="308"/>
      <c r="O9" s="308"/>
      <c r="P9" s="308">
        <v>0</v>
      </c>
      <c r="Q9" s="308"/>
      <c r="R9" s="308"/>
      <c r="S9" s="308">
        <v>0</v>
      </c>
      <c r="T9" s="349">
        <f t="shared" si="3"/>
        <v>0</v>
      </c>
      <c r="U9" s="308">
        <v>0</v>
      </c>
      <c r="V9" s="308"/>
      <c r="W9" s="308"/>
      <c r="X9" s="308">
        <v>0</v>
      </c>
      <c r="Y9" s="308"/>
      <c r="Z9" s="308"/>
      <c r="AA9" s="308">
        <v>0</v>
      </c>
      <c r="AB9" s="175">
        <v>0</v>
      </c>
      <c r="AC9" s="175"/>
      <c r="AD9" s="175">
        <v>0</v>
      </c>
      <c r="AE9" s="175"/>
      <c r="AF9" s="175"/>
      <c r="AG9" s="175"/>
      <c r="AH9" s="175"/>
      <c r="AI9" s="349">
        <f t="shared" si="4"/>
        <v>0</v>
      </c>
      <c r="AJ9" s="309">
        <v>0</v>
      </c>
      <c r="AK9" s="309"/>
      <c r="AL9" s="309"/>
      <c r="AM9" s="309">
        <v>0</v>
      </c>
      <c r="AN9" s="309"/>
      <c r="AO9" s="309"/>
      <c r="AP9" s="309">
        <v>0</v>
      </c>
      <c r="AQ9" s="175">
        <v>0</v>
      </c>
      <c r="AR9" s="175"/>
      <c r="AS9" s="175">
        <v>0</v>
      </c>
      <c r="AT9" s="175"/>
      <c r="AU9" s="175"/>
      <c r="AV9" s="175"/>
      <c r="AW9" s="175"/>
      <c r="AX9" s="349">
        <f t="shared" si="5"/>
        <v>0</v>
      </c>
      <c r="AY9" s="175"/>
      <c r="AZ9" s="175"/>
      <c r="BA9" s="263" t="s">
        <v>939</v>
      </c>
      <c r="BB9" s="546" t="s">
        <v>939</v>
      </c>
      <c r="BC9" s="546" t="s">
        <v>920</v>
      </c>
      <c r="BD9" s="353">
        <v>43123</v>
      </c>
      <c r="BE9" s="547">
        <v>43123</v>
      </c>
      <c r="BF9" s="353">
        <v>43123</v>
      </c>
      <c r="BG9" s="547">
        <v>43123</v>
      </c>
      <c r="BH9" s="546" t="s">
        <v>939</v>
      </c>
      <c r="BI9" s="546" t="s">
        <v>939</v>
      </c>
      <c r="BJ9" s="352">
        <v>43146</v>
      </c>
      <c r="BK9" s="548">
        <v>43128</v>
      </c>
      <c r="BL9" s="352">
        <v>43169</v>
      </c>
      <c r="BM9" s="548">
        <v>43144</v>
      </c>
      <c r="BN9" s="352">
        <v>43174</v>
      </c>
      <c r="BO9" s="548">
        <v>43158</v>
      </c>
      <c r="BP9" s="548">
        <v>43312</v>
      </c>
      <c r="BQ9" s="548">
        <v>43440</v>
      </c>
      <c r="BR9" s="549">
        <v>1</v>
      </c>
      <c r="BS9" s="549">
        <v>0.9</v>
      </c>
      <c r="BT9" s="550" t="s">
        <v>2774</v>
      </c>
      <c r="BU9" s="538" t="s">
        <v>3643</v>
      </c>
      <c r="BV9" s="538" t="s">
        <v>3680</v>
      </c>
      <c r="BW9" s="538" t="s">
        <v>3683</v>
      </c>
      <c r="BX9" s="538" t="s">
        <v>3683</v>
      </c>
      <c r="BY9" s="538" t="s">
        <v>3684</v>
      </c>
      <c r="BZ9" s="538" t="s">
        <v>3685</v>
      </c>
      <c r="CA9" s="702">
        <v>1</v>
      </c>
      <c r="CB9" s="264"/>
      <c r="CC9" s="551" t="s">
        <v>2777</v>
      </c>
      <c r="CD9" s="633"/>
      <c r="CE9" s="633"/>
      <c r="CF9" s="173">
        <v>665</v>
      </c>
      <c r="CG9" s="634">
        <v>5</v>
      </c>
      <c r="CH9" s="689">
        <f t="shared" si="6"/>
        <v>598.5</v>
      </c>
      <c r="CI9" s="690">
        <f t="shared" si="7"/>
        <v>4.5</v>
      </c>
      <c r="CJ9" s="178"/>
      <c r="CK9" s="178"/>
      <c r="CL9" s="178"/>
      <c r="CM9" s="178"/>
      <c r="CN9" s="178"/>
      <c r="CO9" s="178"/>
      <c r="CP9" s="178"/>
      <c r="CQ9" s="445">
        <v>21678180</v>
      </c>
      <c r="CR9" s="445">
        <v>18422673</v>
      </c>
      <c r="CS9" s="445">
        <v>18422673</v>
      </c>
      <c r="CT9" s="445">
        <v>22277323</v>
      </c>
      <c r="CU9" s="445">
        <v>22277323</v>
      </c>
      <c r="CV9" s="445" t="s">
        <v>2780</v>
      </c>
      <c r="CW9" s="557"/>
      <c r="CX9" s="193"/>
      <c r="CY9" s="193"/>
      <c r="CZ9" s="193"/>
      <c r="DA9" s="885" t="s">
        <v>3582</v>
      </c>
      <c r="DB9" s="704" t="str">
        <f>IFERROR(IF(FIND("河川局",#REF!),"W"),"C")</f>
        <v>C</v>
      </c>
      <c r="DC9" s="704" t="str">
        <f>IF(($BO$9&gt;0)+ISBLANK($BK$9)+( $BK$9&gt;0)*( $BM$9=0)+( $BM$9&gt;0)*( $BO$9=0)&gt;1,"填表異常",IF($BO$9&gt;0,"已完工",IF(ISBLANK($BK$9),"未發包",IF(($BK$9&gt;0)*( $BM$9=0),"訂約中",IF(($BM$9&gt;0)*( $BO$9=0),"施工中")))))</f>
        <v>已完工</v>
      </c>
      <c r="DD9" s="704">
        <f>IFERROR(IF(FIND("河川局",#REF!),$BQ$9),IF($BQ$9="",0,IF($BQ$9&gt;0.9,$BQ$9,LOOKUP($BQ$9,{0,0.3,0.6},{0.3,0.6,0.9}))))</f>
        <v>43440</v>
      </c>
      <c r="DE9" s="704"/>
      <c r="DF9" s="128" t="s">
        <v>880</v>
      </c>
      <c r="DG9" s="882" t="s">
        <v>3258</v>
      </c>
      <c r="DH9" s="545" t="s">
        <v>3258</v>
      </c>
      <c r="DI9" s="545" t="s">
        <v>3258</v>
      </c>
      <c r="DJ9" s="545"/>
    </row>
    <row r="10" spans="1:114 1028:1028" s="97" customFormat="1" ht="72" hidden="1" customHeight="1">
      <c r="A10" s="96" t="s">
        <v>870</v>
      </c>
      <c r="B10" s="232" t="s">
        <v>1</v>
      </c>
      <c r="C10" s="232" t="s">
        <v>864</v>
      </c>
      <c r="D10" s="252" t="s">
        <v>865</v>
      </c>
      <c r="E10" s="232" t="s">
        <v>866</v>
      </c>
      <c r="F10" s="252" t="s">
        <v>866</v>
      </c>
      <c r="G10" s="242" t="s">
        <v>867</v>
      </c>
      <c r="H10" s="312" t="s">
        <v>871</v>
      </c>
      <c r="I10" s="312" t="s">
        <v>872</v>
      </c>
      <c r="J10" s="349">
        <f t="shared" si="0"/>
        <v>963</v>
      </c>
      <c r="K10" s="349">
        <f t="shared" si="1"/>
        <v>963</v>
      </c>
      <c r="L10" s="349">
        <f t="shared" si="2"/>
        <v>963</v>
      </c>
      <c r="M10" s="308">
        <v>963</v>
      </c>
      <c r="N10" s="308"/>
      <c r="O10" s="308"/>
      <c r="P10" s="308">
        <v>0</v>
      </c>
      <c r="Q10" s="308"/>
      <c r="R10" s="308"/>
      <c r="S10" s="308">
        <v>0</v>
      </c>
      <c r="T10" s="349">
        <f t="shared" si="3"/>
        <v>0</v>
      </c>
      <c r="U10" s="308">
        <v>0</v>
      </c>
      <c r="V10" s="308"/>
      <c r="W10" s="308"/>
      <c r="X10" s="308">
        <v>0</v>
      </c>
      <c r="Y10" s="308"/>
      <c r="Z10" s="308"/>
      <c r="AA10" s="308">
        <v>0</v>
      </c>
      <c r="AB10" s="175">
        <v>0</v>
      </c>
      <c r="AC10" s="175"/>
      <c r="AD10" s="175">
        <v>0</v>
      </c>
      <c r="AE10" s="175"/>
      <c r="AF10" s="175"/>
      <c r="AG10" s="175"/>
      <c r="AH10" s="175"/>
      <c r="AI10" s="349">
        <f t="shared" si="4"/>
        <v>0</v>
      </c>
      <c r="AJ10" s="309">
        <v>0</v>
      </c>
      <c r="AK10" s="309"/>
      <c r="AL10" s="309"/>
      <c r="AM10" s="309">
        <v>0</v>
      </c>
      <c r="AN10" s="309"/>
      <c r="AO10" s="309"/>
      <c r="AP10" s="309">
        <v>0</v>
      </c>
      <c r="AQ10" s="175">
        <v>0</v>
      </c>
      <c r="AR10" s="175"/>
      <c r="AS10" s="175">
        <v>0</v>
      </c>
      <c r="AT10" s="175"/>
      <c r="AU10" s="175"/>
      <c r="AV10" s="175"/>
      <c r="AW10" s="175"/>
      <c r="AX10" s="349">
        <f t="shared" si="5"/>
        <v>0</v>
      </c>
      <c r="AY10" s="175"/>
      <c r="AZ10" s="175"/>
      <c r="BA10" s="263" t="s">
        <v>939</v>
      </c>
      <c r="BB10" s="546" t="s">
        <v>939</v>
      </c>
      <c r="BC10" s="546" t="s">
        <v>920</v>
      </c>
      <c r="BD10" s="353" t="s">
        <v>2600</v>
      </c>
      <c r="BE10" s="547" t="s">
        <v>2600</v>
      </c>
      <c r="BF10" s="352"/>
      <c r="BG10" s="548">
        <v>43174</v>
      </c>
      <c r="BH10" s="546" t="s">
        <v>939</v>
      </c>
      <c r="BI10" s="546" t="s">
        <v>939</v>
      </c>
      <c r="BJ10" s="352">
        <v>43220</v>
      </c>
      <c r="BK10" s="548">
        <v>43215</v>
      </c>
      <c r="BL10" s="352">
        <v>43235</v>
      </c>
      <c r="BM10" s="548">
        <v>43229</v>
      </c>
      <c r="BN10" s="352">
        <v>43240</v>
      </c>
      <c r="BO10" s="548">
        <v>43242</v>
      </c>
      <c r="BP10" s="548">
        <v>43300</v>
      </c>
      <c r="BQ10" s="548">
        <v>43384</v>
      </c>
      <c r="BR10" s="549">
        <v>1</v>
      </c>
      <c r="BS10" s="549">
        <v>1</v>
      </c>
      <c r="BT10" s="550" t="s">
        <v>2774</v>
      </c>
      <c r="BU10" s="538" t="s">
        <v>3643</v>
      </c>
      <c r="BV10" s="538" t="s">
        <v>3680</v>
      </c>
      <c r="BW10" s="538" t="s">
        <v>3683</v>
      </c>
      <c r="BX10" s="538" t="s">
        <v>3683</v>
      </c>
      <c r="BY10" s="538" t="s">
        <v>3684</v>
      </c>
      <c r="BZ10" s="538" t="s">
        <v>3686</v>
      </c>
      <c r="CA10" s="702">
        <v>1</v>
      </c>
      <c r="CB10" s="264"/>
      <c r="CC10" s="551" t="s">
        <v>2778</v>
      </c>
      <c r="CD10" s="633"/>
      <c r="CE10" s="633"/>
      <c r="CF10" s="173">
        <v>0</v>
      </c>
      <c r="CG10" s="634">
        <v>1</v>
      </c>
      <c r="CH10" s="689">
        <f t="shared" si="6"/>
        <v>0</v>
      </c>
      <c r="CI10" s="690">
        <f t="shared" si="7"/>
        <v>1</v>
      </c>
      <c r="CJ10" s="277"/>
      <c r="CK10" s="276"/>
      <c r="CL10" s="276"/>
      <c r="CM10" s="276"/>
      <c r="CN10" s="276">
        <v>1</v>
      </c>
      <c r="CO10" s="276"/>
      <c r="CP10" s="276" t="s">
        <v>2453</v>
      </c>
      <c r="CQ10" s="445">
        <v>1100000</v>
      </c>
      <c r="CR10" s="445">
        <v>910000</v>
      </c>
      <c r="CS10" s="445">
        <v>910000</v>
      </c>
      <c r="CT10" s="445">
        <v>962806</v>
      </c>
      <c r="CU10" s="445">
        <v>962806</v>
      </c>
      <c r="CV10" s="445">
        <v>962806</v>
      </c>
      <c r="CW10" s="557"/>
      <c r="CX10" s="193"/>
      <c r="CY10" s="193"/>
      <c r="CZ10" s="193"/>
      <c r="DA10" s="885" t="s">
        <v>3582</v>
      </c>
      <c r="DB10" s="704"/>
      <c r="DC10" s="704"/>
      <c r="DD10" s="704"/>
      <c r="DE10" s="704"/>
      <c r="DF10" s="128" t="s">
        <v>881</v>
      </c>
      <c r="DG10" s="882" t="s">
        <v>3258</v>
      </c>
      <c r="DH10" s="545" t="s">
        <v>3258</v>
      </c>
      <c r="DI10" s="545" t="s">
        <v>3258</v>
      </c>
      <c r="DJ10" s="545"/>
    </row>
    <row r="11" spans="1:114 1028:1028" s="97" customFormat="1" ht="58.5" hidden="1">
      <c r="A11" s="96">
        <v>3</v>
      </c>
      <c r="B11" s="232" t="s">
        <v>561</v>
      </c>
      <c r="C11" s="232" t="s">
        <v>104</v>
      </c>
      <c r="D11" s="789" t="s">
        <v>2680</v>
      </c>
      <c r="E11" s="232" t="s">
        <v>168</v>
      </c>
      <c r="F11" s="252" t="s">
        <v>168</v>
      </c>
      <c r="G11" s="242" t="s">
        <v>562</v>
      </c>
      <c r="H11" s="313" t="s">
        <v>820</v>
      </c>
      <c r="I11" s="312" t="s">
        <v>893</v>
      </c>
      <c r="J11" s="349">
        <f t="shared" si="0"/>
        <v>45000</v>
      </c>
      <c r="K11" s="349">
        <f t="shared" si="1"/>
        <v>45000</v>
      </c>
      <c r="L11" s="349">
        <f t="shared" si="2"/>
        <v>45000</v>
      </c>
      <c r="M11" s="308">
        <v>21760</v>
      </c>
      <c r="N11" s="308"/>
      <c r="O11" s="308"/>
      <c r="P11" s="308">
        <v>23240</v>
      </c>
      <c r="Q11" s="308"/>
      <c r="R11" s="308"/>
      <c r="S11" s="308">
        <v>0</v>
      </c>
      <c r="T11" s="349">
        <f t="shared" si="3"/>
        <v>0</v>
      </c>
      <c r="U11" s="308">
        <v>0</v>
      </c>
      <c r="V11" s="308"/>
      <c r="W11" s="308"/>
      <c r="X11" s="308">
        <v>0</v>
      </c>
      <c r="Y11" s="308"/>
      <c r="Z11" s="308"/>
      <c r="AA11" s="308">
        <v>0</v>
      </c>
      <c r="AB11" s="175">
        <v>0</v>
      </c>
      <c r="AC11" s="175"/>
      <c r="AD11" s="175">
        <v>0</v>
      </c>
      <c r="AE11" s="175"/>
      <c r="AF11" s="175"/>
      <c r="AG11" s="175"/>
      <c r="AH11" s="175"/>
      <c r="AI11" s="349">
        <f t="shared" si="4"/>
        <v>0</v>
      </c>
      <c r="AJ11" s="309">
        <v>0</v>
      </c>
      <c r="AK11" s="309"/>
      <c r="AL11" s="309"/>
      <c r="AM11" s="309">
        <v>0</v>
      </c>
      <c r="AN11" s="309"/>
      <c r="AO11" s="309"/>
      <c r="AP11" s="309">
        <v>0</v>
      </c>
      <c r="AQ11" s="175">
        <v>0</v>
      </c>
      <c r="AR11" s="175"/>
      <c r="AS11" s="175">
        <v>0</v>
      </c>
      <c r="AT11" s="175"/>
      <c r="AU11" s="175"/>
      <c r="AV11" s="175"/>
      <c r="AW11" s="175"/>
      <c r="AX11" s="349">
        <f t="shared" si="5"/>
        <v>0</v>
      </c>
      <c r="AY11" s="175"/>
      <c r="AZ11" s="175"/>
      <c r="BA11" s="263" t="s">
        <v>939</v>
      </c>
      <c r="BB11" s="546" t="s">
        <v>939</v>
      </c>
      <c r="BC11" s="546" t="s">
        <v>920</v>
      </c>
      <c r="BD11" s="353">
        <v>43132</v>
      </c>
      <c r="BE11" s="547">
        <v>43132</v>
      </c>
      <c r="BF11" s="353">
        <v>43132</v>
      </c>
      <c r="BG11" s="548">
        <v>43132</v>
      </c>
      <c r="BH11" s="546" t="s">
        <v>939</v>
      </c>
      <c r="BI11" s="546" t="s">
        <v>939</v>
      </c>
      <c r="BJ11" s="352">
        <v>43281</v>
      </c>
      <c r="BK11" s="548">
        <v>43279</v>
      </c>
      <c r="BL11" s="352">
        <v>43296</v>
      </c>
      <c r="BM11" s="548">
        <v>43307</v>
      </c>
      <c r="BN11" s="259">
        <v>43311</v>
      </c>
      <c r="BO11" s="552">
        <v>43342</v>
      </c>
      <c r="BP11" s="548">
        <v>43465</v>
      </c>
      <c r="BQ11" s="548">
        <v>43537</v>
      </c>
      <c r="BR11" s="553">
        <v>0.1</v>
      </c>
      <c r="BS11" s="553">
        <v>0.1</v>
      </c>
      <c r="BT11" s="550" t="s">
        <v>2775</v>
      </c>
      <c r="BU11" s="538" t="s">
        <v>3644</v>
      </c>
      <c r="BV11" s="538" t="s">
        <v>3680</v>
      </c>
      <c r="BW11" s="538" t="s">
        <v>3683</v>
      </c>
      <c r="BX11" s="538" t="s">
        <v>3683</v>
      </c>
      <c r="BY11" s="538" t="s">
        <v>3687</v>
      </c>
      <c r="BZ11" s="538" t="s">
        <v>3688</v>
      </c>
      <c r="CA11" s="702">
        <v>0.5</v>
      </c>
      <c r="CB11" s="264"/>
      <c r="CC11" s="551" t="s">
        <v>2779</v>
      </c>
      <c r="CD11" s="635"/>
      <c r="CE11" s="633"/>
      <c r="CF11" s="173">
        <v>0</v>
      </c>
      <c r="CG11" s="634">
        <v>6</v>
      </c>
      <c r="CH11" s="689">
        <f t="shared" si="6"/>
        <v>0</v>
      </c>
      <c r="CI11" s="690">
        <f t="shared" si="7"/>
        <v>0.60000000000000009</v>
      </c>
      <c r="CJ11" s="277"/>
      <c r="CK11" s="178"/>
      <c r="CL11" s="178"/>
      <c r="CM11" s="178"/>
      <c r="CN11" s="178"/>
      <c r="CO11" s="178"/>
      <c r="CP11" s="651" t="s">
        <v>2476</v>
      </c>
      <c r="CQ11" s="445">
        <v>45000000</v>
      </c>
      <c r="CR11" s="445">
        <v>40450000</v>
      </c>
      <c r="CS11" s="445">
        <v>40450000</v>
      </c>
      <c r="CT11" s="445">
        <f>40450000+111573+1039220+16497+22000+1880655</f>
        <v>43519945</v>
      </c>
      <c r="CU11" s="445" t="s">
        <v>2780</v>
      </c>
      <c r="CV11" s="445" t="s">
        <v>2780</v>
      </c>
      <c r="CW11" s="193"/>
      <c r="CX11" s="193"/>
      <c r="CY11" s="193"/>
      <c r="CZ11" s="193"/>
      <c r="DA11" s="298"/>
      <c r="DB11" s="703" t="str">
        <f>IFERROR(IF(FIND("河川局",#REF!),"W"),"C")</f>
        <v>C</v>
      </c>
      <c r="DC11" s="703" t="str">
        <f>IF(($BO$11&gt;0)+ISBLANK($BK$11)+( $BK$11&gt;0)*( $BM$11=0)+( $BM$11&gt;0)*( $BO$11=0)&gt;1,"填表異常",IF($BO$11&gt;0,"已完工",IF(ISBLANK($BK$11),"未發包",IF(($BK$11&gt;0)*( $BM$11=0),"訂約中",IF(($BM$11&gt;0)*( $BO$11=0),"施工中")))))</f>
        <v>已完工</v>
      </c>
      <c r="DD11" s="703">
        <f>IFERROR(IF(FIND("河川局",#REF!),$BQ$11),IF($BQ$11="",0,IF($BQ$11&gt;0.9,$BQ$11,LOOKUP($BQ$11,{0,0.3,0.6},{0.3,0.6,0.9}))))</f>
        <v>43537</v>
      </c>
      <c r="DE11" s="703"/>
      <c r="DF11" s="129" t="s">
        <v>3040</v>
      </c>
      <c r="DG11" s="882" t="s">
        <v>3041</v>
      </c>
      <c r="DH11" s="545" t="s">
        <v>3258</v>
      </c>
      <c r="DI11" s="545" t="s">
        <v>3258</v>
      </c>
      <c r="DJ11" s="545"/>
    </row>
    <row r="12" spans="1:114 1028:1028" s="97" customFormat="1" ht="117">
      <c r="A12" s="96" t="s">
        <v>873</v>
      </c>
      <c r="B12" s="232" t="s">
        <v>0</v>
      </c>
      <c r="C12" s="232" t="s">
        <v>874</v>
      </c>
      <c r="D12" s="252" t="s">
        <v>875</v>
      </c>
      <c r="E12" s="232" t="s">
        <v>828</v>
      </c>
      <c r="F12" s="252" t="s">
        <v>1623</v>
      </c>
      <c r="G12" s="242" t="s">
        <v>876</v>
      </c>
      <c r="H12" s="313" t="s">
        <v>877</v>
      </c>
      <c r="I12" s="312" t="s">
        <v>891</v>
      </c>
      <c r="J12" s="349">
        <f t="shared" si="0"/>
        <v>135392</v>
      </c>
      <c r="K12" s="349">
        <f t="shared" si="1"/>
        <v>29900</v>
      </c>
      <c r="L12" s="349">
        <f t="shared" si="2"/>
        <v>29900</v>
      </c>
      <c r="M12" s="308">
        <v>1181</v>
      </c>
      <c r="N12" s="308"/>
      <c r="O12" s="308"/>
      <c r="P12" s="308">
        <v>28719</v>
      </c>
      <c r="Q12" s="308"/>
      <c r="R12" s="308"/>
      <c r="S12" s="308">
        <v>0</v>
      </c>
      <c r="T12" s="349">
        <f t="shared" si="3"/>
        <v>74442</v>
      </c>
      <c r="U12" s="308">
        <v>59665</v>
      </c>
      <c r="V12" s="308"/>
      <c r="W12" s="308"/>
      <c r="X12" s="308">
        <v>14777</v>
      </c>
      <c r="Y12" s="308"/>
      <c r="Z12" s="308"/>
      <c r="AA12" s="308">
        <v>0</v>
      </c>
      <c r="AB12" s="175">
        <v>1550</v>
      </c>
      <c r="AC12" s="175"/>
      <c r="AD12" s="175">
        <v>29500</v>
      </c>
      <c r="AE12" s="175"/>
      <c r="AF12" s="175"/>
      <c r="AG12" s="175"/>
      <c r="AH12" s="175"/>
      <c r="AI12" s="349">
        <f t="shared" si="4"/>
        <v>0</v>
      </c>
      <c r="AJ12" s="309">
        <v>0</v>
      </c>
      <c r="AK12" s="309"/>
      <c r="AL12" s="309"/>
      <c r="AM12" s="309">
        <v>0</v>
      </c>
      <c r="AN12" s="309"/>
      <c r="AO12" s="309"/>
      <c r="AP12" s="309">
        <v>0</v>
      </c>
      <c r="AQ12" s="175"/>
      <c r="AR12" s="175"/>
      <c r="AS12" s="175"/>
      <c r="AT12" s="175"/>
      <c r="AU12" s="175"/>
      <c r="AV12" s="175"/>
      <c r="AW12" s="175"/>
      <c r="AX12" s="349">
        <f t="shared" si="5"/>
        <v>0</v>
      </c>
      <c r="AY12" s="175"/>
      <c r="AZ12" s="175"/>
      <c r="BA12" s="263">
        <v>43789</v>
      </c>
      <c r="BB12" s="546" t="s">
        <v>2789</v>
      </c>
      <c r="BC12" s="546" t="s">
        <v>2790</v>
      </c>
      <c r="BD12" s="353">
        <v>43373</v>
      </c>
      <c r="BE12" s="548">
        <v>43371</v>
      </c>
      <c r="BF12" s="353">
        <v>43373</v>
      </c>
      <c r="BG12" s="548">
        <v>43385</v>
      </c>
      <c r="BH12" s="548">
        <v>40521</v>
      </c>
      <c r="BI12" s="550" t="s">
        <v>940</v>
      </c>
      <c r="BJ12" s="352">
        <v>43677</v>
      </c>
      <c r="BK12" s="548"/>
      <c r="BL12" s="352">
        <v>43708</v>
      </c>
      <c r="BM12" s="548"/>
      <c r="BN12" s="259">
        <v>43769</v>
      </c>
      <c r="BO12" s="552"/>
      <c r="BP12" s="548">
        <v>44196</v>
      </c>
      <c r="BQ12" s="548"/>
      <c r="BR12" s="553"/>
      <c r="BS12" s="553"/>
      <c r="BT12" s="550" t="s">
        <v>2792</v>
      </c>
      <c r="BU12" s="538" t="s">
        <v>3258</v>
      </c>
      <c r="BV12" s="538" t="s">
        <v>3258</v>
      </c>
      <c r="BW12" s="538" t="s">
        <v>3258</v>
      </c>
      <c r="BX12" s="538" t="s">
        <v>3258</v>
      </c>
      <c r="BY12" s="538" t="s">
        <v>3258</v>
      </c>
      <c r="BZ12" s="538" t="s">
        <v>3258</v>
      </c>
      <c r="CA12" s="702" t="s">
        <v>2596</v>
      </c>
      <c r="CB12" s="800" t="s">
        <v>2695</v>
      </c>
      <c r="CC12" s="551" t="s">
        <v>2705</v>
      </c>
      <c r="CD12" s="633"/>
      <c r="CE12" s="633"/>
      <c r="CF12" s="181">
        <v>966</v>
      </c>
      <c r="CG12" s="181">
        <v>5</v>
      </c>
      <c r="CH12" s="689">
        <f t="shared" si="6"/>
        <v>0</v>
      </c>
      <c r="CI12" s="690">
        <f t="shared" si="7"/>
        <v>0</v>
      </c>
      <c r="CJ12" s="178"/>
      <c r="CK12" s="178"/>
      <c r="CL12" s="178"/>
      <c r="CM12" s="178"/>
      <c r="CN12" s="178"/>
      <c r="CO12" s="178"/>
      <c r="CP12" s="178"/>
      <c r="CQ12" s="445"/>
      <c r="CR12" s="445"/>
      <c r="CS12" s="445"/>
      <c r="CT12" s="445"/>
      <c r="CU12" s="445"/>
      <c r="CV12" s="445"/>
      <c r="CW12" s="193"/>
      <c r="CX12" s="193" t="s">
        <v>3899</v>
      </c>
      <c r="CY12" s="193"/>
      <c r="CZ12" s="193"/>
      <c r="DA12" s="884" t="s">
        <v>3900</v>
      </c>
      <c r="DB12" s="193"/>
      <c r="DC12" s="298"/>
      <c r="DD12" s="703"/>
      <c r="DE12" s="703"/>
      <c r="DF12" s="129" t="s">
        <v>833</v>
      </c>
      <c r="DG12" s="882" t="s">
        <v>3042</v>
      </c>
      <c r="DH12" s="545" t="s">
        <v>3258</v>
      </c>
      <c r="DI12" s="545" t="s">
        <v>3258</v>
      </c>
      <c r="DJ12" s="545"/>
    </row>
    <row r="13" spans="1:114 1028:1028" s="97" customFormat="1" ht="97.5">
      <c r="A13" s="96" t="s">
        <v>878</v>
      </c>
      <c r="B13" s="232" t="s">
        <v>0</v>
      </c>
      <c r="C13" s="233" t="s">
        <v>874</v>
      </c>
      <c r="D13" s="233" t="s">
        <v>875</v>
      </c>
      <c r="E13" s="233" t="s">
        <v>828</v>
      </c>
      <c r="F13" s="252" t="s">
        <v>1623</v>
      </c>
      <c r="G13" s="242" t="s">
        <v>876</v>
      </c>
      <c r="H13" s="314" t="s">
        <v>879</v>
      </c>
      <c r="I13" s="315" t="s">
        <v>892</v>
      </c>
      <c r="J13" s="349">
        <f t="shared" si="0"/>
        <v>497250</v>
      </c>
      <c r="K13" s="349">
        <f t="shared" si="1"/>
        <v>100100</v>
      </c>
      <c r="L13" s="349">
        <f t="shared" si="2"/>
        <v>100100</v>
      </c>
      <c r="M13" s="308">
        <v>3954</v>
      </c>
      <c r="N13" s="308"/>
      <c r="O13" s="308"/>
      <c r="P13" s="308">
        <v>96146</v>
      </c>
      <c r="Q13" s="308"/>
      <c r="R13" s="308"/>
      <c r="S13" s="308">
        <v>0</v>
      </c>
      <c r="T13" s="349">
        <f t="shared" si="3"/>
        <v>293200</v>
      </c>
      <c r="U13" s="308">
        <v>700</v>
      </c>
      <c r="V13" s="308"/>
      <c r="W13" s="308"/>
      <c r="X13" s="308">
        <v>292500</v>
      </c>
      <c r="Y13" s="308"/>
      <c r="Z13" s="308"/>
      <c r="AA13" s="308">
        <v>0</v>
      </c>
      <c r="AB13" s="316">
        <v>5200</v>
      </c>
      <c r="AC13" s="316"/>
      <c r="AD13" s="316">
        <v>98750</v>
      </c>
      <c r="AE13" s="316"/>
      <c r="AF13" s="316"/>
      <c r="AG13" s="175"/>
      <c r="AH13" s="175"/>
      <c r="AI13" s="349">
        <f t="shared" si="4"/>
        <v>0</v>
      </c>
      <c r="AJ13" s="309">
        <v>0</v>
      </c>
      <c r="AK13" s="309"/>
      <c r="AL13" s="309"/>
      <c r="AM13" s="309">
        <v>0</v>
      </c>
      <c r="AN13" s="309"/>
      <c r="AO13" s="309"/>
      <c r="AP13" s="309">
        <v>0</v>
      </c>
      <c r="AQ13" s="184"/>
      <c r="AR13" s="184"/>
      <c r="AS13" s="184"/>
      <c r="AT13" s="184"/>
      <c r="AU13" s="184"/>
      <c r="AV13" s="184"/>
      <c r="AW13" s="184"/>
      <c r="AX13" s="349">
        <f t="shared" si="5"/>
        <v>0</v>
      </c>
      <c r="AY13" s="175"/>
      <c r="AZ13" s="175"/>
      <c r="BA13" s="263">
        <v>43809</v>
      </c>
      <c r="BB13" s="546" t="s">
        <v>2789</v>
      </c>
      <c r="BC13" s="546" t="s">
        <v>2790</v>
      </c>
      <c r="BD13" s="353">
        <v>43373</v>
      </c>
      <c r="BE13" s="548">
        <v>43371</v>
      </c>
      <c r="BF13" s="353">
        <v>43373</v>
      </c>
      <c r="BG13" s="548">
        <v>43385</v>
      </c>
      <c r="BH13" s="554">
        <v>40521</v>
      </c>
      <c r="BI13" s="550" t="s">
        <v>940</v>
      </c>
      <c r="BJ13" s="356">
        <v>43677</v>
      </c>
      <c r="BK13" s="548"/>
      <c r="BL13" s="356">
        <v>43708</v>
      </c>
      <c r="BM13" s="548"/>
      <c r="BN13" s="259">
        <v>43769</v>
      </c>
      <c r="BO13" s="548"/>
      <c r="BP13" s="548">
        <v>44196</v>
      </c>
      <c r="BQ13" s="548"/>
      <c r="BR13" s="553"/>
      <c r="BS13" s="553"/>
      <c r="BT13" s="550" t="s">
        <v>2792</v>
      </c>
      <c r="BU13" s="538" t="s">
        <v>3258</v>
      </c>
      <c r="BV13" s="538" t="s">
        <v>3258</v>
      </c>
      <c r="BW13" s="538" t="s">
        <v>3258</v>
      </c>
      <c r="BX13" s="538" t="s">
        <v>3258</v>
      </c>
      <c r="BY13" s="538" t="s">
        <v>3258</v>
      </c>
      <c r="BZ13" s="538" t="s">
        <v>3258</v>
      </c>
      <c r="CA13" s="702" t="s">
        <v>2704</v>
      </c>
      <c r="CB13" s="800" t="s">
        <v>2695</v>
      </c>
      <c r="CC13" s="551" t="s">
        <v>2706</v>
      </c>
      <c r="CD13" s="633"/>
      <c r="CE13" s="633"/>
      <c r="CF13" s="181">
        <v>3222</v>
      </c>
      <c r="CG13" s="181">
        <v>15</v>
      </c>
      <c r="CH13" s="689">
        <f t="shared" si="6"/>
        <v>0</v>
      </c>
      <c r="CI13" s="690">
        <f t="shared" si="7"/>
        <v>0</v>
      </c>
      <c r="CJ13" s="178"/>
      <c r="CK13" s="178"/>
      <c r="CL13" s="178"/>
      <c r="CM13" s="178"/>
      <c r="CN13" s="178"/>
      <c r="CO13" s="178"/>
      <c r="CP13" s="178"/>
      <c r="CQ13" s="445"/>
      <c r="CR13" s="445"/>
      <c r="CS13" s="445"/>
      <c r="CT13" s="445"/>
      <c r="CU13" s="445"/>
      <c r="CV13" s="445"/>
      <c r="CW13" s="193"/>
      <c r="CX13" s="193" t="s">
        <v>3899</v>
      </c>
      <c r="CY13" s="193"/>
      <c r="CZ13" s="193"/>
      <c r="DA13" s="884" t="s">
        <v>3900</v>
      </c>
      <c r="DB13" s="193"/>
      <c r="DC13" s="298"/>
      <c r="DD13" s="704"/>
      <c r="DE13" s="704"/>
      <c r="DF13" s="128" t="s">
        <v>882</v>
      </c>
      <c r="DG13" s="882" t="s">
        <v>3043</v>
      </c>
      <c r="DH13" s="545" t="s">
        <v>3258</v>
      </c>
      <c r="DI13" s="545" t="s">
        <v>3258</v>
      </c>
      <c r="DJ13" s="545"/>
    </row>
    <row r="14" spans="1:114 1028:1028" s="97" customFormat="1" ht="117">
      <c r="A14" s="96">
        <v>2</v>
      </c>
      <c r="B14" s="232" t="s">
        <v>564</v>
      </c>
      <c r="C14" s="174" t="s">
        <v>712</v>
      </c>
      <c r="D14" s="233" t="s">
        <v>827</v>
      </c>
      <c r="E14" s="233" t="s">
        <v>829</v>
      </c>
      <c r="F14" s="233" t="s">
        <v>1624</v>
      </c>
      <c r="G14" s="242" t="s">
        <v>2464</v>
      </c>
      <c r="H14" s="314" t="s">
        <v>831</v>
      </c>
      <c r="I14" s="315" t="s">
        <v>832</v>
      </c>
      <c r="J14" s="349">
        <f t="shared" si="0"/>
        <v>157353</v>
      </c>
      <c r="K14" s="349">
        <f t="shared" si="1"/>
        <v>60000</v>
      </c>
      <c r="L14" s="349">
        <f t="shared" si="2"/>
        <v>60000</v>
      </c>
      <c r="M14" s="308">
        <v>2365</v>
      </c>
      <c r="N14" s="308"/>
      <c r="O14" s="308"/>
      <c r="P14" s="308">
        <v>57635</v>
      </c>
      <c r="Q14" s="308"/>
      <c r="R14" s="308"/>
      <c r="S14" s="308">
        <v>0</v>
      </c>
      <c r="T14" s="349">
        <f t="shared" si="3"/>
        <v>61353</v>
      </c>
      <c r="U14" s="308">
        <v>853</v>
      </c>
      <c r="V14" s="308"/>
      <c r="W14" s="308"/>
      <c r="X14" s="308">
        <v>60500</v>
      </c>
      <c r="Y14" s="308"/>
      <c r="Z14" s="308"/>
      <c r="AA14" s="308">
        <v>0</v>
      </c>
      <c r="AB14" s="175">
        <v>1800</v>
      </c>
      <c r="AC14" s="175"/>
      <c r="AD14" s="175">
        <v>34200</v>
      </c>
      <c r="AE14" s="175"/>
      <c r="AF14" s="175"/>
      <c r="AG14" s="175"/>
      <c r="AH14" s="175"/>
      <c r="AI14" s="349">
        <f t="shared" si="4"/>
        <v>0</v>
      </c>
      <c r="AJ14" s="309">
        <v>0</v>
      </c>
      <c r="AK14" s="309"/>
      <c r="AL14" s="309"/>
      <c r="AM14" s="309">
        <v>0</v>
      </c>
      <c r="AN14" s="309"/>
      <c r="AO14" s="309"/>
      <c r="AP14" s="309">
        <v>0</v>
      </c>
      <c r="AQ14" s="316"/>
      <c r="AR14" s="316"/>
      <c r="AS14" s="316"/>
      <c r="AT14" s="316"/>
      <c r="AU14" s="316"/>
      <c r="AV14" s="184"/>
      <c r="AW14" s="184"/>
      <c r="AX14" s="349">
        <f t="shared" si="5"/>
        <v>0</v>
      </c>
      <c r="AY14" s="175"/>
      <c r="AZ14" s="175"/>
      <c r="BA14" s="263">
        <v>43809</v>
      </c>
      <c r="BB14" s="546" t="s">
        <v>2789</v>
      </c>
      <c r="BC14" s="546" t="s">
        <v>2791</v>
      </c>
      <c r="BD14" s="353">
        <v>43373</v>
      </c>
      <c r="BE14" s="548">
        <v>43371</v>
      </c>
      <c r="BF14" s="353">
        <v>43373</v>
      </c>
      <c r="BG14" s="548">
        <v>43385</v>
      </c>
      <c r="BH14" s="554">
        <v>39323</v>
      </c>
      <c r="BI14" s="550" t="s">
        <v>941</v>
      </c>
      <c r="BJ14" s="356">
        <v>43677</v>
      </c>
      <c r="BK14" s="548"/>
      <c r="BL14" s="356">
        <v>43708</v>
      </c>
      <c r="BM14" s="548"/>
      <c r="BN14" s="259">
        <v>43769</v>
      </c>
      <c r="BO14" s="548"/>
      <c r="BP14" s="548">
        <v>44074</v>
      </c>
      <c r="BQ14" s="548"/>
      <c r="BR14" s="553"/>
      <c r="BS14" s="553"/>
      <c r="BT14" s="550" t="s">
        <v>2792</v>
      </c>
      <c r="BU14" s="538" t="s">
        <v>3258</v>
      </c>
      <c r="BV14" s="538" t="s">
        <v>3258</v>
      </c>
      <c r="BW14" s="538" t="s">
        <v>3258</v>
      </c>
      <c r="BX14" s="538" t="s">
        <v>3258</v>
      </c>
      <c r="BY14" s="538" t="s">
        <v>3258</v>
      </c>
      <c r="BZ14" s="538" t="s">
        <v>3258</v>
      </c>
      <c r="CA14" s="702" t="s">
        <v>2596</v>
      </c>
      <c r="CB14" s="800" t="s">
        <v>2695</v>
      </c>
      <c r="CC14" s="551" t="s">
        <v>2597</v>
      </c>
      <c r="CD14" s="633"/>
      <c r="CE14" s="633"/>
      <c r="CF14" s="182">
        <v>1462</v>
      </c>
      <c r="CG14" s="183">
        <v>20</v>
      </c>
      <c r="CH14" s="689">
        <f t="shared" si="6"/>
        <v>0</v>
      </c>
      <c r="CI14" s="690">
        <f t="shared" si="7"/>
        <v>0</v>
      </c>
      <c r="CJ14" s="178"/>
      <c r="CK14" s="178"/>
      <c r="CL14" s="178"/>
      <c r="CM14" s="178"/>
      <c r="CN14" s="178"/>
      <c r="CO14" s="178"/>
      <c r="CP14" s="178"/>
      <c r="CQ14" s="445"/>
      <c r="CR14" s="445"/>
      <c r="CS14" s="445"/>
      <c r="CT14" s="445"/>
      <c r="CU14" s="445"/>
      <c r="CV14" s="445"/>
      <c r="CW14" s="193"/>
      <c r="CX14" s="193" t="s">
        <v>3899</v>
      </c>
      <c r="CY14" s="193"/>
      <c r="CZ14" s="193"/>
      <c r="DA14" s="884" t="s">
        <v>3901</v>
      </c>
      <c r="DB14" s="193"/>
      <c r="DC14" s="298"/>
      <c r="DD14" s="704"/>
      <c r="DE14" s="704"/>
      <c r="DF14" s="128" t="s">
        <v>834</v>
      </c>
      <c r="DG14" s="882" t="s">
        <v>3044</v>
      </c>
      <c r="DH14" s="545" t="s">
        <v>3258</v>
      </c>
      <c r="DI14" s="545" t="s">
        <v>3258</v>
      </c>
      <c r="DJ14" s="545"/>
    </row>
    <row r="15" spans="1:114 1028:1028" s="97" customFormat="1" ht="97.5" hidden="1">
      <c r="A15" s="135" t="s">
        <v>2696</v>
      </c>
      <c r="B15" s="232" t="s">
        <v>564</v>
      </c>
      <c r="C15" s="174" t="s">
        <v>712</v>
      </c>
      <c r="D15" s="233" t="s">
        <v>595</v>
      </c>
      <c r="E15" s="233" t="s">
        <v>830</v>
      </c>
      <c r="F15" s="233" t="s">
        <v>1625</v>
      </c>
      <c r="G15" s="242" t="s">
        <v>7</v>
      </c>
      <c r="H15" s="314" t="s">
        <v>2698</v>
      </c>
      <c r="I15" s="315" t="s">
        <v>2699</v>
      </c>
      <c r="J15" s="349">
        <f t="shared" si="0"/>
        <v>259382</v>
      </c>
      <c r="K15" s="349">
        <f t="shared" si="1"/>
        <v>236536</v>
      </c>
      <c r="L15" s="349">
        <f t="shared" si="2"/>
        <v>183229</v>
      </c>
      <c r="M15" s="308">
        <v>91615</v>
      </c>
      <c r="N15" s="308"/>
      <c r="O15" s="308"/>
      <c r="P15" s="308">
        <v>91614</v>
      </c>
      <c r="Q15" s="308"/>
      <c r="R15" s="308"/>
      <c r="S15" s="308">
        <v>0</v>
      </c>
      <c r="T15" s="349">
        <f t="shared" si="3"/>
        <v>0</v>
      </c>
      <c r="U15" s="308">
        <v>0</v>
      </c>
      <c r="V15" s="308"/>
      <c r="W15" s="308"/>
      <c r="X15" s="308">
        <v>0</v>
      </c>
      <c r="Y15" s="308"/>
      <c r="Z15" s="308"/>
      <c r="AA15" s="308">
        <v>0</v>
      </c>
      <c r="AB15" s="175"/>
      <c r="AC15" s="175"/>
      <c r="AD15" s="175"/>
      <c r="AE15" s="175"/>
      <c r="AF15" s="175"/>
      <c r="AG15" s="175"/>
      <c r="AH15" s="175"/>
      <c r="AI15" s="349">
        <f t="shared" si="4"/>
        <v>53307</v>
      </c>
      <c r="AJ15" s="309">
        <v>24010</v>
      </c>
      <c r="AK15" s="309"/>
      <c r="AL15" s="309"/>
      <c r="AM15" s="309">
        <v>29297</v>
      </c>
      <c r="AN15" s="309"/>
      <c r="AO15" s="309"/>
      <c r="AP15" s="309">
        <v>0</v>
      </c>
      <c r="AQ15" s="316">
        <v>17516</v>
      </c>
      <c r="AR15" s="316"/>
      <c r="AS15" s="316">
        <v>5330</v>
      </c>
      <c r="AT15" s="316"/>
      <c r="AU15" s="316"/>
      <c r="AV15" s="184"/>
      <c r="AW15" s="184"/>
      <c r="AX15" s="349">
        <f t="shared" si="5"/>
        <v>76153</v>
      </c>
      <c r="AY15" s="175"/>
      <c r="AZ15" s="175"/>
      <c r="BA15" s="263" t="s">
        <v>939</v>
      </c>
      <c r="BB15" s="546" t="s">
        <v>939</v>
      </c>
      <c r="BC15" s="546" t="s">
        <v>2791</v>
      </c>
      <c r="BD15" s="353">
        <v>43115</v>
      </c>
      <c r="BE15" s="547">
        <v>43115</v>
      </c>
      <c r="BF15" s="352">
        <v>43115</v>
      </c>
      <c r="BG15" s="548">
        <v>43115</v>
      </c>
      <c r="BH15" s="554">
        <v>40731</v>
      </c>
      <c r="BI15" s="550" t="s">
        <v>942</v>
      </c>
      <c r="BJ15" s="356">
        <v>43343</v>
      </c>
      <c r="BK15" s="548">
        <v>43410</v>
      </c>
      <c r="BL15" s="356">
        <v>43405</v>
      </c>
      <c r="BM15" s="548">
        <v>43441</v>
      </c>
      <c r="BN15" s="259">
        <v>43405</v>
      </c>
      <c r="BO15" s="548"/>
      <c r="BP15" s="548">
        <v>44316</v>
      </c>
      <c r="BQ15" s="548"/>
      <c r="BR15" s="553"/>
      <c r="BS15" s="553"/>
      <c r="BT15" s="550" t="s">
        <v>2793</v>
      </c>
      <c r="BU15" s="538" t="s">
        <v>3645</v>
      </c>
      <c r="BV15" s="538" t="s">
        <v>3689</v>
      </c>
      <c r="BW15" s="538">
        <v>271069.51799999998</v>
      </c>
      <c r="BX15" s="538">
        <v>2774638.9959999998</v>
      </c>
      <c r="BY15" s="538" t="s">
        <v>3690</v>
      </c>
      <c r="BZ15" s="538" t="s">
        <v>3691</v>
      </c>
      <c r="CA15" s="702">
        <v>0.5</v>
      </c>
      <c r="CB15" s="264" t="s">
        <v>2760</v>
      </c>
      <c r="CC15" s="551" t="s">
        <v>2707</v>
      </c>
      <c r="CD15" s="633"/>
      <c r="CE15" s="633">
        <v>43570</v>
      </c>
      <c r="CF15" s="182">
        <v>4700</v>
      </c>
      <c r="CG15" s="183">
        <v>230</v>
      </c>
      <c r="CH15" s="689">
        <f t="shared" si="6"/>
        <v>0</v>
      </c>
      <c r="CI15" s="690">
        <f t="shared" si="7"/>
        <v>0</v>
      </c>
      <c r="CJ15" s="277"/>
      <c r="CK15" s="178"/>
      <c r="CL15" s="178"/>
      <c r="CM15" s="178"/>
      <c r="CN15" s="178"/>
      <c r="CO15" s="178">
        <v>2</v>
      </c>
      <c r="CP15" s="178"/>
      <c r="CQ15" s="445">
        <v>262864147</v>
      </c>
      <c r="CR15" s="445"/>
      <c r="CS15" s="445"/>
      <c r="CT15" s="445"/>
      <c r="CU15" s="445"/>
      <c r="CV15" s="445"/>
      <c r="CW15" s="193"/>
      <c r="CX15" s="193"/>
      <c r="CY15" s="193"/>
      <c r="CZ15" s="193"/>
      <c r="DA15" s="193"/>
      <c r="DB15" s="193"/>
      <c r="DC15" s="298"/>
      <c r="DD15" s="703"/>
      <c r="DE15" s="703"/>
      <c r="DF15" s="129" t="s">
        <v>3045</v>
      </c>
      <c r="DG15" s="882" t="s">
        <v>3259</v>
      </c>
      <c r="DH15" s="545" t="s">
        <v>3260</v>
      </c>
      <c r="DI15" s="545" t="s">
        <v>3046</v>
      </c>
      <c r="DJ15" s="545"/>
    </row>
    <row r="16" spans="1:114 1028:1028" s="97" customFormat="1" ht="64.5" hidden="1" customHeight="1">
      <c r="A16" s="135" t="s">
        <v>2697</v>
      </c>
      <c r="B16" s="232" t="s">
        <v>564</v>
      </c>
      <c r="C16" s="174" t="s">
        <v>712</v>
      </c>
      <c r="D16" s="233" t="s">
        <v>595</v>
      </c>
      <c r="E16" s="233" t="s">
        <v>830</v>
      </c>
      <c r="F16" s="233" t="s">
        <v>199</v>
      </c>
      <c r="G16" s="242" t="s">
        <v>7</v>
      </c>
      <c r="H16" s="314" t="s">
        <v>2700</v>
      </c>
      <c r="I16" s="315" t="s">
        <v>2701</v>
      </c>
      <c r="J16" s="349">
        <f t="shared" si="0"/>
        <v>37378</v>
      </c>
      <c r="K16" s="349">
        <f t="shared" si="1"/>
        <v>26165</v>
      </c>
      <c r="L16" s="349">
        <f t="shared" si="2"/>
        <v>0</v>
      </c>
      <c r="M16" s="308">
        <v>0</v>
      </c>
      <c r="N16" s="308"/>
      <c r="O16" s="308"/>
      <c r="P16" s="308">
        <v>0</v>
      </c>
      <c r="Q16" s="308"/>
      <c r="R16" s="308"/>
      <c r="S16" s="308">
        <v>0</v>
      </c>
      <c r="T16" s="349">
        <f t="shared" si="3"/>
        <v>0</v>
      </c>
      <c r="U16" s="308">
        <v>0</v>
      </c>
      <c r="V16" s="308"/>
      <c r="W16" s="308"/>
      <c r="X16" s="308">
        <v>0</v>
      </c>
      <c r="Y16" s="308"/>
      <c r="Z16" s="308"/>
      <c r="AA16" s="308">
        <v>0</v>
      </c>
      <c r="AB16" s="175"/>
      <c r="AC16" s="175"/>
      <c r="AD16" s="175"/>
      <c r="AE16" s="175"/>
      <c r="AF16" s="175"/>
      <c r="AG16" s="175"/>
      <c r="AH16" s="175"/>
      <c r="AI16" s="349">
        <f t="shared" si="4"/>
        <v>26165</v>
      </c>
      <c r="AJ16" s="309">
        <v>0</v>
      </c>
      <c r="AK16" s="309"/>
      <c r="AL16" s="309"/>
      <c r="AM16" s="309">
        <v>26165</v>
      </c>
      <c r="AN16" s="309"/>
      <c r="AO16" s="309"/>
      <c r="AP16" s="309">
        <v>0</v>
      </c>
      <c r="AQ16" s="316">
        <v>0</v>
      </c>
      <c r="AR16" s="316"/>
      <c r="AS16" s="316">
        <v>11213</v>
      </c>
      <c r="AT16" s="316"/>
      <c r="AU16" s="316"/>
      <c r="AV16" s="184"/>
      <c r="AW16" s="184"/>
      <c r="AX16" s="349">
        <f t="shared" si="5"/>
        <v>37378</v>
      </c>
      <c r="AY16" s="175"/>
      <c r="AZ16" s="175"/>
      <c r="BA16" s="263" t="s">
        <v>939</v>
      </c>
      <c r="BB16" s="546" t="s">
        <v>939</v>
      </c>
      <c r="BC16" s="546" t="s">
        <v>2791</v>
      </c>
      <c r="BD16" s="353">
        <v>43115</v>
      </c>
      <c r="BE16" s="547">
        <v>43115</v>
      </c>
      <c r="BF16" s="352">
        <v>43115</v>
      </c>
      <c r="BG16" s="548">
        <v>43115</v>
      </c>
      <c r="BH16" s="554">
        <v>40731</v>
      </c>
      <c r="BI16" s="550" t="s">
        <v>942</v>
      </c>
      <c r="BJ16" s="356">
        <v>43343</v>
      </c>
      <c r="BK16" s="548"/>
      <c r="BL16" s="356">
        <v>43405</v>
      </c>
      <c r="BM16" s="548"/>
      <c r="BN16" s="259">
        <v>43405</v>
      </c>
      <c r="BO16" s="548"/>
      <c r="BP16" s="548">
        <v>44316</v>
      </c>
      <c r="BQ16" s="548"/>
      <c r="BR16" s="553"/>
      <c r="BS16" s="553"/>
      <c r="BT16" s="550" t="s">
        <v>2792</v>
      </c>
      <c r="BU16" s="538" t="s">
        <v>3258</v>
      </c>
      <c r="BV16" s="538" t="s">
        <v>3258</v>
      </c>
      <c r="BW16" s="538" t="s">
        <v>3258</v>
      </c>
      <c r="BX16" s="538" t="s">
        <v>3258</v>
      </c>
      <c r="BY16" s="538" t="s">
        <v>3258</v>
      </c>
      <c r="BZ16" s="538" t="s">
        <v>3258</v>
      </c>
      <c r="CA16" s="702">
        <v>0</v>
      </c>
      <c r="CB16" s="264" t="s">
        <v>3883</v>
      </c>
      <c r="CC16" s="551" t="s">
        <v>2708</v>
      </c>
      <c r="CD16" s="633"/>
      <c r="CE16" s="633">
        <v>43555</v>
      </c>
      <c r="CF16" s="182">
        <v>0</v>
      </c>
      <c r="CG16" s="183">
        <v>0</v>
      </c>
      <c r="CH16" s="689"/>
      <c r="CI16" s="690"/>
      <c r="CJ16" s="277"/>
      <c r="CK16" s="178"/>
      <c r="CL16" s="178"/>
      <c r="CM16" s="178"/>
      <c r="CN16" s="178"/>
      <c r="CO16" s="178">
        <v>1</v>
      </c>
      <c r="CP16" s="178"/>
      <c r="CQ16" s="445"/>
      <c r="CR16" s="445"/>
      <c r="CS16" s="445"/>
      <c r="CT16" s="445"/>
      <c r="CU16" s="445"/>
      <c r="CV16" s="445"/>
      <c r="CW16" s="193"/>
      <c r="CX16" s="193"/>
      <c r="CY16" s="193"/>
      <c r="CZ16" s="193"/>
      <c r="DA16" s="193"/>
      <c r="DB16" s="193"/>
      <c r="DC16" s="298"/>
      <c r="DD16" s="703"/>
      <c r="DE16" s="703"/>
      <c r="DF16" s="129" t="s">
        <v>3047</v>
      </c>
      <c r="DG16" s="882" t="s">
        <v>3048</v>
      </c>
      <c r="DH16" s="545" t="s">
        <v>3258</v>
      </c>
      <c r="DI16" s="545" t="s">
        <v>3258</v>
      </c>
      <c r="DJ16" s="545"/>
    </row>
    <row r="17" spans="1:114" s="97" customFormat="1" ht="58.5" hidden="1">
      <c r="A17" s="96">
        <v>4</v>
      </c>
      <c r="B17" s="232" t="s">
        <v>564</v>
      </c>
      <c r="C17" s="233" t="s">
        <v>565</v>
      </c>
      <c r="D17" s="233" t="s">
        <v>15</v>
      </c>
      <c r="E17" s="234" t="s">
        <v>571</v>
      </c>
      <c r="F17" s="233" t="s">
        <v>1626</v>
      </c>
      <c r="G17" s="242" t="s">
        <v>566</v>
      </c>
      <c r="H17" s="317" t="s">
        <v>835</v>
      </c>
      <c r="I17" s="317" t="s">
        <v>838</v>
      </c>
      <c r="J17" s="349">
        <f t="shared" si="0"/>
        <v>40000</v>
      </c>
      <c r="K17" s="349">
        <f t="shared" si="1"/>
        <v>40000</v>
      </c>
      <c r="L17" s="349">
        <f t="shared" si="2"/>
        <v>40000</v>
      </c>
      <c r="M17" s="308">
        <v>18697.473999999998</v>
      </c>
      <c r="N17" s="308"/>
      <c r="O17" s="308"/>
      <c r="P17" s="308">
        <v>21302.526000000002</v>
      </c>
      <c r="Q17" s="308"/>
      <c r="R17" s="308"/>
      <c r="S17" s="308">
        <v>0</v>
      </c>
      <c r="T17" s="349">
        <f t="shared" si="3"/>
        <v>0</v>
      </c>
      <c r="U17" s="308">
        <v>0</v>
      </c>
      <c r="V17" s="308"/>
      <c r="W17" s="308"/>
      <c r="X17" s="308">
        <v>0</v>
      </c>
      <c r="Y17" s="308"/>
      <c r="Z17" s="308"/>
      <c r="AA17" s="308">
        <v>0</v>
      </c>
      <c r="AB17" s="175"/>
      <c r="AC17" s="175"/>
      <c r="AD17" s="175"/>
      <c r="AE17" s="175"/>
      <c r="AF17" s="175"/>
      <c r="AG17" s="175"/>
      <c r="AH17" s="175"/>
      <c r="AI17" s="349">
        <f t="shared" si="4"/>
        <v>0</v>
      </c>
      <c r="AJ17" s="309">
        <v>0</v>
      </c>
      <c r="AK17" s="309"/>
      <c r="AL17" s="309"/>
      <c r="AM17" s="309">
        <v>0</v>
      </c>
      <c r="AN17" s="309"/>
      <c r="AO17" s="309"/>
      <c r="AP17" s="309">
        <v>0</v>
      </c>
      <c r="AQ17" s="175">
        <v>0</v>
      </c>
      <c r="AR17" s="175"/>
      <c r="AS17" s="175">
        <v>0</v>
      </c>
      <c r="AT17" s="175"/>
      <c r="AU17" s="175"/>
      <c r="AV17" s="175"/>
      <c r="AW17" s="175"/>
      <c r="AX17" s="349">
        <f t="shared" si="5"/>
        <v>0</v>
      </c>
      <c r="AY17" s="175"/>
      <c r="AZ17" s="175"/>
      <c r="BA17" s="263" t="s">
        <v>939</v>
      </c>
      <c r="BB17" s="546" t="s">
        <v>939</v>
      </c>
      <c r="BC17" s="546" t="s">
        <v>3021</v>
      </c>
      <c r="BD17" s="353">
        <v>43257</v>
      </c>
      <c r="BE17" s="547">
        <v>43257</v>
      </c>
      <c r="BF17" s="352">
        <v>43251</v>
      </c>
      <c r="BG17" s="548">
        <v>43257</v>
      </c>
      <c r="BH17" s="554" t="s">
        <v>943</v>
      </c>
      <c r="BI17" s="554" t="s">
        <v>943</v>
      </c>
      <c r="BJ17" s="356">
        <v>43312</v>
      </c>
      <c r="BK17" s="548">
        <v>43348</v>
      </c>
      <c r="BL17" s="356">
        <v>43343</v>
      </c>
      <c r="BM17" s="548">
        <v>43364</v>
      </c>
      <c r="BN17" s="259">
        <v>43373</v>
      </c>
      <c r="BO17" s="548">
        <v>43398</v>
      </c>
      <c r="BP17" s="548">
        <v>43646</v>
      </c>
      <c r="BQ17" s="548"/>
      <c r="BR17" s="555">
        <v>0.26</v>
      </c>
      <c r="BS17" s="555">
        <v>0.27</v>
      </c>
      <c r="BT17" s="550" t="s">
        <v>3022</v>
      </c>
      <c r="BU17" s="538" t="s">
        <v>3646</v>
      </c>
      <c r="BV17" s="538" t="s">
        <v>3692</v>
      </c>
      <c r="BW17" s="538" t="s">
        <v>3683</v>
      </c>
      <c r="BX17" s="538" t="s">
        <v>3683</v>
      </c>
      <c r="BY17" s="538" t="s">
        <v>3693</v>
      </c>
      <c r="BZ17" s="538" t="s">
        <v>3694</v>
      </c>
      <c r="CA17" s="702">
        <v>0.5</v>
      </c>
      <c r="CB17" s="264"/>
      <c r="CC17" s="551" t="s">
        <v>984</v>
      </c>
      <c r="CD17" s="633"/>
      <c r="CE17" s="633"/>
      <c r="CF17" s="182">
        <v>1130</v>
      </c>
      <c r="CG17" s="183">
        <v>4</v>
      </c>
      <c r="CH17" s="689">
        <f t="shared" si="6"/>
        <v>305.10000000000002</v>
      </c>
      <c r="CI17" s="690">
        <f t="shared" si="7"/>
        <v>1.08</v>
      </c>
      <c r="CJ17" s="178"/>
      <c r="CK17" s="178"/>
      <c r="CL17" s="178"/>
      <c r="CM17" s="178"/>
      <c r="CN17" s="178"/>
      <c r="CO17" s="178"/>
      <c r="CP17" s="178"/>
      <c r="CQ17" s="445">
        <v>39431397</v>
      </c>
      <c r="CR17" s="445">
        <v>34500000</v>
      </c>
      <c r="CS17" s="445">
        <v>34500000</v>
      </c>
      <c r="CT17" s="445">
        <v>18697747</v>
      </c>
      <c r="CU17" s="445"/>
      <c r="CV17" s="445"/>
      <c r="CW17" s="557"/>
      <c r="CX17" s="557"/>
      <c r="CY17" s="193"/>
      <c r="CZ17" s="193"/>
      <c r="DA17" s="193"/>
      <c r="DB17" s="193"/>
      <c r="DC17" s="193"/>
      <c r="DD17" s="703"/>
      <c r="DE17" s="703"/>
      <c r="DF17" s="130" t="s">
        <v>3049</v>
      </c>
      <c r="DG17" s="882" t="s">
        <v>3050</v>
      </c>
      <c r="DH17" s="545" t="s">
        <v>3258</v>
      </c>
      <c r="DI17" s="545" t="s">
        <v>3258</v>
      </c>
      <c r="DJ17" s="545"/>
    </row>
    <row r="18" spans="1:114" s="97" customFormat="1" ht="58.5" hidden="1">
      <c r="A18" s="96">
        <v>5</v>
      </c>
      <c r="B18" s="232" t="s">
        <v>564</v>
      </c>
      <c r="C18" s="233" t="s">
        <v>565</v>
      </c>
      <c r="D18" s="233" t="s">
        <v>598</v>
      </c>
      <c r="E18" s="234" t="s">
        <v>572</v>
      </c>
      <c r="F18" s="233" t="s">
        <v>1627</v>
      </c>
      <c r="G18" s="242" t="s">
        <v>566</v>
      </c>
      <c r="H18" s="317" t="s">
        <v>836</v>
      </c>
      <c r="I18" s="317" t="s">
        <v>839</v>
      </c>
      <c r="J18" s="349">
        <f t="shared" si="0"/>
        <v>20520</v>
      </c>
      <c r="K18" s="349">
        <f t="shared" si="1"/>
        <v>20520</v>
      </c>
      <c r="L18" s="349">
        <f t="shared" si="2"/>
        <v>20520</v>
      </c>
      <c r="M18" s="308">
        <v>8853.9449999999997</v>
      </c>
      <c r="N18" s="308"/>
      <c r="O18" s="308"/>
      <c r="P18" s="308">
        <v>11666.055</v>
      </c>
      <c r="Q18" s="308"/>
      <c r="R18" s="308"/>
      <c r="S18" s="308">
        <v>0</v>
      </c>
      <c r="T18" s="349">
        <f t="shared" si="3"/>
        <v>0</v>
      </c>
      <c r="U18" s="308">
        <v>0</v>
      </c>
      <c r="V18" s="308"/>
      <c r="W18" s="308"/>
      <c r="X18" s="308">
        <v>0</v>
      </c>
      <c r="Y18" s="308"/>
      <c r="Z18" s="308"/>
      <c r="AA18" s="308">
        <v>0</v>
      </c>
      <c r="AB18" s="175"/>
      <c r="AC18" s="175"/>
      <c r="AD18" s="175"/>
      <c r="AE18" s="175"/>
      <c r="AF18" s="175"/>
      <c r="AG18" s="175"/>
      <c r="AH18" s="175"/>
      <c r="AI18" s="349">
        <f t="shared" si="4"/>
        <v>0</v>
      </c>
      <c r="AJ18" s="309">
        <v>0</v>
      </c>
      <c r="AK18" s="309"/>
      <c r="AL18" s="309"/>
      <c r="AM18" s="309">
        <v>0</v>
      </c>
      <c r="AN18" s="309"/>
      <c r="AO18" s="309"/>
      <c r="AP18" s="309">
        <v>0</v>
      </c>
      <c r="AQ18" s="175">
        <v>0</v>
      </c>
      <c r="AR18" s="175"/>
      <c r="AS18" s="175">
        <v>0</v>
      </c>
      <c r="AT18" s="175"/>
      <c r="AU18" s="175"/>
      <c r="AV18" s="175"/>
      <c r="AW18" s="175"/>
      <c r="AX18" s="349">
        <f t="shared" si="5"/>
        <v>0</v>
      </c>
      <c r="AY18" s="175"/>
      <c r="AZ18" s="175"/>
      <c r="BA18" s="263" t="s">
        <v>939</v>
      </c>
      <c r="BB18" s="546" t="s">
        <v>939</v>
      </c>
      <c r="BC18" s="546" t="s">
        <v>3021</v>
      </c>
      <c r="BD18" s="353">
        <v>43251</v>
      </c>
      <c r="BE18" s="547">
        <v>43190</v>
      </c>
      <c r="BF18" s="352">
        <v>43190</v>
      </c>
      <c r="BG18" s="548">
        <v>43190</v>
      </c>
      <c r="BH18" s="554" t="s">
        <v>943</v>
      </c>
      <c r="BI18" s="554" t="s">
        <v>943</v>
      </c>
      <c r="BJ18" s="356">
        <v>43256</v>
      </c>
      <c r="BK18" s="548">
        <v>43256</v>
      </c>
      <c r="BL18" s="356">
        <v>43281</v>
      </c>
      <c r="BM18" s="548">
        <v>43283</v>
      </c>
      <c r="BN18" s="259">
        <v>43296</v>
      </c>
      <c r="BO18" s="548">
        <v>43300</v>
      </c>
      <c r="BP18" s="548">
        <v>43434</v>
      </c>
      <c r="BQ18" s="548"/>
      <c r="BR18" s="549">
        <v>0.95</v>
      </c>
      <c r="BS18" s="549">
        <v>0.95</v>
      </c>
      <c r="BT18" s="550" t="s">
        <v>3022</v>
      </c>
      <c r="BU18" s="538" t="s">
        <v>3647</v>
      </c>
      <c r="BV18" s="538" t="s">
        <v>3695</v>
      </c>
      <c r="BW18" s="538" t="s">
        <v>3683</v>
      </c>
      <c r="BX18" s="538" t="s">
        <v>3683</v>
      </c>
      <c r="BY18" s="538" t="s">
        <v>3696</v>
      </c>
      <c r="BZ18" s="538" t="s">
        <v>3697</v>
      </c>
      <c r="CA18" s="702">
        <v>0.5</v>
      </c>
      <c r="CB18" s="264"/>
      <c r="CC18" s="551" t="s">
        <v>984</v>
      </c>
      <c r="CD18" s="633"/>
      <c r="CE18" s="633"/>
      <c r="CF18" s="182">
        <v>600</v>
      </c>
      <c r="CG18" s="183">
        <v>20</v>
      </c>
      <c r="CH18" s="689">
        <f t="shared" si="6"/>
        <v>570</v>
      </c>
      <c r="CI18" s="690">
        <f t="shared" si="7"/>
        <v>19</v>
      </c>
      <c r="CJ18" s="178"/>
      <c r="CK18" s="178"/>
      <c r="CL18" s="178"/>
      <c r="CM18" s="178"/>
      <c r="CN18" s="178"/>
      <c r="CO18" s="178"/>
      <c r="CP18" s="178"/>
      <c r="CQ18" s="445">
        <v>18870000</v>
      </c>
      <c r="CR18" s="445">
        <v>16290000</v>
      </c>
      <c r="CS18" s="445">
        <v>16290000</v>
      </c>
      <c r="CT18" s="445">
        <v>17707889</v>
      </c>
      <c r="CU18" s="445"/>
      <c r="CV18" s="445"/>
      <c r="CW18" s="557"/>
      <c r="CX18" s="557"/>
      <c r="CY18" s="193"/>
      <c r="CZ18" s="193"/>
      <c r="DA18" s="193"/>
      <c r="DB18" s="193"/>
      <c r="DC18" s="193"/>
      <c r="DD18" s="703"/>
      <c r="DE18" s="703"/>
      <c r="DF18" s="130" t="s">
        <v>3051</v>
      </c>
      <c r="DG18" s="882" t="s">
        <v>3052</v>
      </c>
      <c r="DH18" s="545" t="s">
        <v>3258</v>
      </c>
      <c r="DI18" s="545" t="s">
        <v>3258</v>
      </c>
      <c r="DJ18" s="545"/>
    </row>
    <row r="19" spans="1:114" s="97" customFormat="1" ht="58.5" hidden="1">
      <c r="A19" s="96">
        <v>6</v>
      </c>
      <c r="B19" s="232" t="s">
        <v>564</v>
      </c>
      <c r="C19" s="233" t="s">
        <v>565</v>
      </c>
      <c r="D19" s="233" t="s">
        <v>598</v>
      </c>
      <c r="E19" s="236" t="s">
        <v>1693</v>
      </c>
      <c r="F19" s="233" t="s">
        <v>1627</v>
      </c>
      <c r="G19" s="242" t="s">
        <v>566</v>
      </c>
      <c r="H19" s="317" t="s">
        <v>837</v>
      </c>
      <c r="I19" s="317" t="s">
        <v>840</v>
      </c>
      <c r="J19" s="349">
        <f t="shared" si="0"/>
        <v>46679</v>
      </c>
      <c r="K19" s="349">
        <f t="shared" si="1"/>
        <v>46679</v>
      </c>
      <c r="L19" s="349">
        <f t="shared" si="2"/>
        <v>46679</v>
      </c>
      <c r="M19" s="308">
        <v>0</v>
      </c>
      <c r="N19" s="308"/>
      <c r="O19" s="308"/>
      <c r="P19" s="308">
        <v>46679</v>
      </c>
      <c r="Q19" s="308"/>
      <c r="R19" s="308"/>
      <c r="S19" s="308">
        <v>0</v>
      </c>
      <c r="T19" s="349">
        <f t="shared" si="3"/>
        <v>0</v>
      </c>
      <c r="U19" s="308">
        <v>0</v>
      </c>
      <c r="V19" s="308"/>
      <c r="W19" s="308"/>
      <c r="X19" s="308">
        <v>0</v>
      </c>
      <c r="Y19" s="308"/>
      <c r="Z19" s="308"/>
      <c r="AA19" s="308">
        <v>0</v>
      </c>
      <c r="AB19" s="175"/>
      <c r="AC19" s="175"/>
      <c r="AD19" s="175"/>
      <c r="AE19" s="175"/>
      <c r="AF19" s="175"/>
      <c r="AG19" s="175"/>
      <c r="AH19" s="175"/>
      <c r="AI19" s="349">
        <f t="shared" si="4"/>
        <v>0</v>
      </c>
      <c r="AJ19" s="309">
        <v>0</v>
      </c>
      <c r="AK19" s="309"/>
      <c r="AL19" s="309"/>
      <c r="AM19" s="309">
        <v>0</v>
      </c>
      <c r="AN19" s="309"/>
      <c r="AO19" s="309"/>
      <c r="AP19" s="309">
        <v>0</v>
      </c>
      <c r="AQ19" s="175">
        <v>0</v>
      </c>
      <c r="AR19" s="175"/>
      <c r="AS19" s="175">
        <v>0</v>
      </c>
      <c r="AT19" s="175"/>
      <c r="AU19" s="175"/>
      <c r="AV19" s="175"/>
      <c r="AW19" s="175"/>
      <c r="AX19" s="349">
        <f t="shared" si="5"/>
        <v>0</v>
      </c>
      <c r="AY19" s="175"/>
      <c r="AZ19" s="175"/>
      <c r="BA19" s="263" t="s">
        <v>939</v>
      </c>
      <c r="BB19" s="546" t="s">
        <v>939</v>
      </c>
      <c r="BC19" s="546" t="s">
        <v>3021</v>
      </c>
      <c r="BD19" s="353">
        <v>43251</v>
      </c>
      <c r="BE19" s="547">
        <v>43189</v>
      </c>
      <c r="BF19" s="352">
        <v>43189</v>
      </c>
      <c r="BG19" s="548">
        <v>43189</v>
      </c>
      <c r="BH19" s="554" t="s">
        <v>943</v>
      </c>
      <c r="BI19" s="554" t="s">
        <v>943</v>
      </c>
      <c r="BJ19" s="356">
        <v>43312</v>
      </c>
      <c r="BK19" s="548">
        <v>43368</v>
      </c>
      <c r="BL19" s="356">
        <v>43343</v>
      </c>
      <c r="BM19" s="548">
        <v>43398</v>
      </c>
      <c r="BN19" s="259">
        <v>43373</v>
      </c>
      <c r="BO19" s="552">
        <v>43435</v>
      </c>
      <c r="BP19" s="548">
        <v>43677</v>
      </c>
      <c r="BQ19" s="548"/>
      <c r="BR19" s="553">
        <v>0.05</v>
      </c>
      <c r="BS19" s="553">
        <v>0.05</v>
      </c>
      <c r="BT19" s="550" t="s">
        <v>3022</v>
      </c>
      <c r="BU19" s="538" t="s">
        <v>3648</v>
      </c>
      <c r="BV19" s="538" t="s">
        <v>3695</v>
      </c>
      <c r="BW19" s="538" t="s">
        <v>3683</v>
      </c>
      <c r="BX19" s="538" t="s">
        <v>3683</v>
      </c>
      <c r="BY19" s="538" t="s">
        <v>3696</v>
      </c>
      <c r="BZ19" s="538" t="s">
        <v>3697</v>
      </c>
      <c r="CA19" s="702">
        <v>0.5</v>
      </c>
      <c r="CB19" s="268"/>
      <c r="CC19" s="551" t="s">
        <v>2454</v>
      </c>
      <c r="CD19" s="636"/>
      <c r="CE19" s="633"/>
      <c r="CF19" s="182">
        <v>1167</v>
      </c>
      <c r="CG19" s="183">
        <v>10</v>
      </c>
      <c r="CH19" s="689">
        <f t="shared" si="6"/>
        <v>58.35</v>
      </c>
      <c r="CI19" s="690">
        <f t="shared" si="7"/>
        <v>0.5</v>
      </c>
      <c r="CJ19" s="178"/>
      <c r="CK19" s="178"/>
      <c r="CL19" s="178"/>
      <c r="CM19" s="178"/>
      <c r="CN19" s="178"/>
      <c r="CO19" s="178"/>
      <c r="CP19" s="178"/>
      <c r="CQ19" s="445">
        <v>46679223</v>
      </c>
      <c r="CR19" s="445">
        <v>38670000</v>
      </c>
      <c r="CS19" s="445">
        <v>38670000</v>
      </c>
      <c r="CT19" s="445">
        <v>41734400</v>
      </c>
      <c r="CU19" s="445"/>
      <c r="CV19" s="445"/>
      <c r="CW19" s="193"/>
      <c r="CX19" s="193"/>
      <c r="CY19" s="193"/>
      <c r="CZ19" s="193"/>
      <c r="DA19" s="193"/>
      <c r="DB19" s="193"/>
      <c r="DC19" s="298"/>
      <c r="DD19" s="703"/>
      <c r="DE19" s="703"/>
      <c r="DF19" s="130" t="s">
        <v>3053</v>
      </c>
      <c r="DG19" s="882" t="s">
        <v>3054</v>
      </c>
      <c r="DH19" s="545" t="s">
        <v>3258</v>
      </c>
      <c r="DI19" s="545" t="s">
        <v>3258</v>
      </c>
      <c r="DJ19" s="545"/>
    </row>
    <row r="20" spans="1:114" s="97" customFormat="1" ht="58.5" hidden="1">
      <c r="A20" s="96">
        <v>7</v>
      </c>
      <c r="B20" s="232" t="s">
        <v>564</v>
      </c>
      <c r="C20" s="232" t="s">
        <v>567</v>
      </c>
      <c r="D20" s="233" t="s">
        <v>599</v>
      </c>
      <c r="E20" s="234" t="s">
        <v>573</v>
      </c>
      <c r="F20" s="233" t="s">
        <v>220</v>
      </c>
      <c r="G20" s="242" t="s">
        <v>568</v>
      </c>
      <c r="H20" s="319" t="s">
        <v>841</v>
      </c>
      <c r="I20" s="319" t="s">
        <v>842</v>
      </c>
      <c r="J20" s="349">
        <f t="shared" si="0"/>
        <v>7000</v>
      </c>
      <c r="K20" s="349">
        <f t="shared" si="1"/>
        <v>5460</v>
      </c>
      <c r="L20" s="349">
        <f t="shared" si="2"/>
        <v>0</v>
      </c>
      <c r="M20" s="308">
        <v>0</v>
      </c>
      <c r="N20" s="308"/>
      <c r="O20" s="308"/>
      <c r="P20" s="308">
        <v>0</v>
      </c>
      <c r="Q20" s="308"/>
      <c r="R20" s="308"/>
      <c r="S20" s="308">
        <v>0</v>
      </c>
      <c r="T20" s="349">
        <f t="shared" si="3"/>
        <v>0</v>
      </c>
      <c r="U20" s="308">
        <v>0</v>
      </c>
      <c r="V20" s="308"/>
      <c r="W20" s="308"/>
      <c r="X20" s="308">
        <v>0</v>
      </c>
      <c r="Y20" s="308"/>
      <c r="Z20" s="308"/>
      <c r="AA20" s="308">
        <v>0</v>
      </c>
      <c r="AB20" s="175"/>
      <c r="AC20" s="175"/>
      <c r="AD20" s="175"/>
      <c r="AE20" s="175"/>
      <c r="AF20" s="175"/>
      <c r="AG20" s="175"/>
      <c r="AH20" s="175"/>
      <c r="AI20" s="349">
        <f t="shared" si="4"/>
        <v>5460</v>
      </c>
      <c r="AJ20" s="309">
        <v>0</v>
      </c>
      <c r="AK20" s="309"/>
      <c r="AL20" s="309"/>
      <c r="AM20" s="309">
        <v>5460</v>
      </c>
      <c r="AN20" s="309"/>
      <c r="AO20" s="309"/>
      <c r="AP20" s="309">
        <v>0</v>
      </c>
      <c r="AQ20" s="88">
        <v>1540</v>
      </c>
      <c r="AR20" s="88"/>
      <c r="AS20" s="88">
        <v>0</v>
      </c>
      <c r="AT20" s="88"/>
      <c r="AU20" s="88"/>
      <c r="AV20" s="175"/>
      <c r="AW20" s="175"/>
      <c r="AX20" s="349">
        <f t="shared" si="5"/>
        <v>7000</v>
      </c>
      <c r="AY20" s="373"/>
      <c r="AZ20" s="175"/>
      <c r="BA20" s="263" t="s">
        <v>939</v>
      </c>
      <c r="BB20" s="546" t="s">
        <v>939</v>
      </c>
      <c r="BC20" s="546" t="s">
        <v>2791</v>
      </c>
      <c r="BD20" s="353">
        <v>43251</v>
      </c>
      <c r="BE20" s="547">
        <v>43167</v>
      </c>
      <c r="BF20" s="352">
        <v>43266</v>
      </c>
      <c r="BG20" s="548"/>
      <c r="BH20" s="554" t="s">
        <v>943</v>
      </c>
      <c r="BI20" s="554" t="s">
        <v>943</v>
      </c>
      <c r="BJ20" s="356">
        <v>43312</v>
      </c>
      <c r="BK20" s="548">
        <v>43391</v>
      </c>
      <c r="BL20" s="356">
        <v>43343</v>
      </c>
      <c r="BM20" s="548">
        <v>43423</v>
      </c>
      <c r="BN20" s="259">
        <v>43373</v>
      </c>
      <c r="BO20" s="548">
        <v>43466</v>
      </c>
      <c r="BP20" s="548">
        <v>43646</v>
      </c>
      <c r="BQ20" s="548"/>
      <c r="BR20" s="553"/>
      <c r="BS20" s="553"/>
      <c r="BT20" s="550" t="s">
        <v>2793</v>
      </c>
      <c r="BU20" s="538" t="s">
        <v>3649</v>
      </c>
      <c r="BV20" s="538" t="s">
        <v>1044</v>
      </c>
      <c r="BW20" s="538">
        <v>241157.86199999999</v>
      </c>
      <c r="BX20" s="538">
        <v>2745833.443</v>
      </c>
      <c r="BY20" s="538" t="s">
        <v>3698</v>
      </c>
      <c r="BZ20" s="538" t="s">
        <v>3699</v>
      </c>
      <c r="CA20" s="702">
        <v>0.5</v>
      </c>
      <c r="CB20" s="268"/>
      <c r="CC20" s="551" t="s">
        <v>2709</v>
      </c>
      <c r="CD20" s="633"/>
      <c r="CE20" s="633"/>
      <c r="CF20" s="182">
        <v>0</v>
      </c>
      <c r="CG20" s="183">
        <v>0</v>
      </c>
      <c r="CH20" s="689">
        <f t="shared" si="6"/>
        <v>0</v>
      </c>
      <c r="CI20" s="690">
        <f t="shared" si="7"/>
        <v>0</v>
      </c>
      <c r="CJ20" s="277"/>
      <c r="CK20" s="178"/>
      <c r="CL20" s="178"/>
      <c r="CM20" s="178"/>
      <c r="CN20" s="178"/>
      <c r="CO20" s="178">
        <v>1</v>
      </c>
      <c r="CP20" s="178"/>
      <c r="CQ20" s="445"/>
      <c r="CR20" s="445"/>
      <c r="CS20" s="445"/>
      <c r="CT20" s="445"/>
      <c r="CU20" s="445"/>
      <c r="CV20" s="445"/>
      <c r="CW20" s="193"/>
      <c r="CX20" s="193"/>
      <c r="CY20" s="193"/>
      <c r="CZ20" s="193"/>
      <c r="DA20" s="589"/>
      <c r="DB20" s="193"/>
      <c r="DC20" s="655"/>
      <c r="DD20" s="703"/>
      <c r="DE20" s="703"/>
      <c r="DF20" s="130" t="s">
        <v>3055</v>
      </c>
      <c r="DG20" s="882" t="s">
        <v>3056</v>
      </c>
      <c r="DH20" s="545" t="s">
        <v>3258</v>
      </c>
      <c r="DI20" s="545" t="s">
        <v>3258</v>
      </c>
      <c r="DJ20" s="545"/>
    </row>
    <row r="21" spans="1:114" s="97" customFormat="1" ht="132.94999999999999" hidden="1" customHeight="1">
      <c r="A21" s="135" t="s">
        <v>2672</v>
      </c>
      <c r="B21" s="232" t="s">
        <v>564</v>
      </c>
      <c r="C21" s="232" t="s">
        <v>569</v>
      </c>
      <c r="D21" s="233" t="s">
        <v>594</v>
      </c>
      <c r="E21" s="234" t="s">
        <v>574</v>
      </c>
      <c r="F21" s="233" t="s">
        <v>1628</v>
      </c>
      <c r="G21" s="242" t="s">
        <v>570</v>
      </c>
      <c r="H21" s="317" t="s">
        <v>2671</v>
      </c>
      <c r="I21" s="315" t="s">
        <v>2673</v>
      </c>
      <c r="J21" s="349">
        <f t="shared" si="0"/>
        <v>344650</v>
      </c>
      <c r="K21" s="349">
        <f t="shared" si="1"/>
        <v>300550</v>
      </c>
      <c r="L21" s="349">
        <f t="shared" si="2"/>
        <v>300550</v>
      </c>
      <c r="M21" s="308">
        <v>7062</v>
      </c>
      <c r="N21" s="308"/>
      <c r="O21" s="308"/>
      <c r="P21" s="308">
        <v>293488</v>
      </c>
      <c r="Q21" s="308"/>
      <c r="R21" s="308"/>
      <c r="S21" s="308">
        <v>0</v>
      </c>
      <c r="T21" s="349">
        <f t="shared" si="3"/>
        <v>37800</v>
      </c>
      <c r="U21" s="308">
        <v>196</v>
      </c>
      <c r="V21" s="308"/>
      <c r="W21" s="308"/>
      <c r="X21" s="308">
        <v>37604</v>
      </c>
      <c r="Y21" s="308"/>
      <c r="Z21" s="308"/>
      <c r="AA21" s="308">
        <v>0</v>
      </c>
      <c r="AB21" s="316">
        <v>315</v>
      </c>
      <c r="AC21" s="316"/>
      <c r="AD21" s="316">
        <v>5985</v>
      </c>
      <c r="AE21" s="316"/>
      <c r="AF21" s="316"/>
      <c r="AG21" s="175"/>
      <c r="AH21" s="175"/>
      <c r="AI21" s="349">
        <f t="shared" si="4"/>
        <v>0</v>
      </c>
      <c r="AJ21" s="309">
        <v>0</v>
      </c>
      <c r="AK21" s="309"/>
      <c r="AL21" s="309"/>
      <c r="AM21" s="309">
        <v>0</v>
      </c>
      <c r="AN21" s="309"/>
      <c r="AO21" s="309"/>
      <c r="AP21" s="309">
        <v>0</v>
      </c>
      <c r="AQ21" s="175">
        <v>0</v>
      </c>
      <c r="AR21" s="175"/>
      <c r="AS21" s="175">
        <v>0</v>
      </c>
      <c r="AT21" s="175"/>
      <c r="AU21" s="175"/>
      <c r="AV21" s="175"/>
      <c r="AW21" s="175"/>
      <c r="AX21" s="349">
        <f t="shared" si="5"/>
        <v>0</v>
      </c>
      <c r="AY21" s="373"/>
      <c r="AZ21" s="175"/>
      <c r="BA21" s="263">
        <v>43829</v>
      </c>
      <c r="BB21" s="546" t="s">
        <v>2789</v>
      </c>
      <c r="BC21" s="546" t="s">
        <v>2791</v>
      </c>
      <c r="BD21" s="352">
        <v>43343</v>
      </c>
      <c r="BE21" s="548">
        <v>43314</v>
      </c>
      <c r="BF21" s="354">
        <v>43358</v>
      </c>
      <c r="BG21" s="548"/>
      <c r="BH21" s="554" t="s">
        <v>943</v>
      </c>
      <c r="BI21" s="554" t="s">
        <v>943</v>
      </c>
      <c r="BJ21" s="356">
        <v>43555</v>
      </c>
      <c r="BK21" s="548"/>
      <c r="BL21" s="356">
        <v>43646</v>
      </c>
      <c r="BM21" s="548"/>
      <c r="BN21" s="259">
        <v>43708</v>
      </c>
      <c r="BO21" s="548"/>
      <c r="BP21" s="548">
        <v>44135</v>
      </c>
      <c r="BQ21" s="548"/>
      <c r="BR21" s="553"/>
      <c r="BS21" s="553"/>
      <c r="BT21" s="550" t="s">
        <v>2792</v>
      </c>
      <c r="BU21" s="538" t="s">
        <v>3258</v>
      </c>
      <c r="BV21" s="538" t="s">
        <v>3258</v>
      </c>
      <c r="BW21" s="538" t="s">
        <v>3258</v>
      </c>
      <c r="BX21" s="538" t="s">
        <v>3258</v>
      </c>
      <c r="BY21" s="538" t="s">
        <v>3258</v>
      </c>
      <c r="BZ21" s="538" t="s">
        <v>3258</v>
      </c>
      <c r="CA21" s="702">
        <v>0.5</v>
      </c>
      <c r="CB21" s="268" t="s">
        <v>2761</v>
      </c>
      <c r="CC21" s="551" t="s">
        <v>2710</v>
      </c>
      <c r="CD21" s="633">
        <v>43459</v>
      </c>
      <c r="CE21" s="633"/>
      <c r="CF21" s="182">
        <v>1845</v>
      </c>
      <c r="CG21" s="183">
        <v>6</v>
      </c>
      <c r="CH21" s="689">
        <f t="shared" si="6"/>
        <v>0</v>
      </c>
      <c r="CI21" s="690">
        <f t="shared" si="7"/>
        <v>0</v>
      </c>
      <c r="CJ21" s="277"/>
      <c r="CK21" s="178"/>
      <c r="CL21" s="178"/>
      <c r="CM21" s="178"/>
      <c r="CN21" s="178"/>
      <c r="CO21" s="178"/>
      <c r="CP21" s="178" t="s">
        <v>1870</v>
      </c>
      <c r="CQ21" s="445">
        <v>300550000</v>
      </c>
      <c r="CR21" s="445"/>
      <c r="CS21" s="445"/>
      <c r="CT21" s="445"/>
      <c r="CU21" s="445"/>
      <c r="CV21" s="445"/>
      <c r="CW21" s="193"/>
      <c r="CX21" s="193"/>
      <c r="CY21" s="193"/>
      <c r="CZ21" s="193"/>
      <c r="DA21" s="885" t="s">
        <v>3581</v>
      </c>
      <c r="DB21" s="193"/>
      <c r="DC21" s="193"/>
      <c r="DD21" s="704"/>
      <c r="DE21" s="704"/>
      <c r="DF21" s="130" t="s">
        <v>3057</v>
      </c>
      <c r="DG21" s="882" t="s">
        <v>3058</v>
      </c>
      <c r="DH21" s="545" t="s">
        <v>3258</v>
      </c>
      <c r="DI21" s="545" t="s">
        <v>3258</v>
      </c>
      <c r="DJ21" s="545"/>
    </row>
    <row r="22" spans="1:114" s="97" customFormat="1" ht="78" hidden="1">
      <c r="A22" s="96">
        <v>1</v>
      </c>
      <c r="B22" s="232" t="s">
        <v>575</v>
      </c>
      <c r="C22" s="232" t="s">
        <v>576</v>
      </c>
      <c r="D22" s="233" t="s">
        <v>596</v>
      </c>
      <c r="E22" s="235" t="s">
        <v>577</v>
      </c>
      <c r="F22" s="239" t="s">
        <v>1629</v>
      </c>
      <c r="G22" s="242" t="s">
        <v>578</v>
      </c>
      <c r="H22" s="321" t="s">
        <v>579</v>
      </c>
      <c r="I22" s="321" t="s">
        <v>580</v>
      </c>
      <c r="J22" s="349">
        <f t="shared" si="0"/>
        <v>79000</v>
      </c>
      <c r="K22" s="349">
        <f t="shared" si="1"/>
        <v>79000</v>
      </c>
      <c r="L22" s="349">
        <f t="shared" si="2"/>
        <v>79000</v>
      </c>
      <c r="M22" s="308">
        <v>31183</v>
      </c>
      <c r="N22" s="308"/>
      <c r="O22" s="308"/>
      <c r="P22" s="308">
        <v>47817</v>
      </c>
      <c r="Q22" s="308"/>
      <c r="R22" s="308"/>
      <c r="S22" s="308">
        <v>0</v>
      </c>
      <c r="T22" s="349">
        <f t="shared" si="3"/>
        <v>0</v>
      </c>
      <c r="U22" s="308">
        <v>0</v>
      </c>
      <c r="V22" s="308"/>
      <c r="W22" s="308"/>
      <c r="X22" s="308">
        <v>0</v>
      </c>
      <c r="Y22" s="308"/>
      <c r="Z22" s="308"/>
      <c r="AA22" s="308">
        <v>0</v>
      </c>
      <c r="AB22" s="175"/>
      <c r="AC22" s="175"/>
      <c r="AD22" s="175"/>
      <c r="AE22" s="175"/>
      <c r="AF22" s="175"/>
      <c r="AG22" s="175"/>
      <c r="AH22" s="175"/>
      <c r="AI22" s="349">
        <f t="shared" si="4"/>
        <v>0</v>
      </c>
      <c r="AJ22" s="309">
        <v>0</v>
      </c>
      <c r="AK22" s="309"/>
      <c r="AL22" s="309"/>
      <c r="AM22" s="309">
        <v>0</v>
      </c>
      <c r="AN22" s="309"/>
      <c r="AO22" s="309"/>
      <c r="AP22" s="309">
        <v>0</v>
      </c>
      <c r="AQ22" s="175">
        <v>0</v>
      </c>
      <c r="AR22" s="175"/>
      <c r="AS22" s="175">
        <v>0</v>
      </c>
      <c r="AT22" s="175"/>
      <c r="AU22" s="175"/>
      <c r="AV22" s="175"/>
      <c r="AW22" s="175"/>
      <c r="AX22" s="349">
        <f t="shared" si="5"/>
        <v>0</v>
      </c>
      <c r="AY22" s="175"/>
      <c r="AZ22" s="175"/>
      <c r="BA22" s="263" t="s">
        <v>918</v>
      </c>
      <c r="BB22" s="546" t="s">
        <v>2781</v>
      </c>
      <c r="BC22" s="546" t="s">
        <v>2782</v>
      </c>
      <c r="BD22" s="353">
        <v>43200</v>
      </c>
      <c r="BE22" s="548">
        <v>43202</v>
      </c>
      <c r="BF22" s="352">
        <v>43210</v>
      </c>
      <c r="BG22" s="547">
        <v>43202</v>
      </c>
      <c r="BH22" s="546" t="s">
        <v>2781</v>
      </c>
      <c r="BI22" s="546" t="s">
        <v>2781</v>
      </c>
      <c r="BJ22" s="356">
        <v>43405</v>
      </c>
      <c r="BK22" s="548">
        <v>43439</v>
      </c>
      <c r="BL22" s="356">
        <v>43435</v>
      </c>
      <c r="BM22" s="548">
        <v>43458</v>
      </c>
      <c r="BN22" s="259">
        <v>43465</v>
      </c>
      <c r="BO22" s="548"/>
      <c r="BP22" s="548">
        <v>43830</v>
      </c>
      <c r="BQ22" s="548"/>
      <c r="BR22" s="553"/>
      <c r="BS22" s="553"/>
      <c r="BT22" s="550" t="s">
        <v>2783</v>
      </c>
      <c r="BU22" s="538" t="s">
        <v>3650</v>
      </c>
      <c r="BV22" s="538" t="s">
        <v>3700</v>
      </c>
      <c r="BW22" s="538">
        <v>216404.174</v>
      </c>
      <c r="BX22" s="538">
        <v>2663200.1549999998</v>
      </c>
      <c r="BY22" s="538" t="s">
        <v>3701</v>
      </c>
      <c r="BZ22" s="538" t="s">
        <v>3702</v>
      </c>
      <c r="CA22" s="702">
        <v>0</v>
      </c>
      <c r="CB22" s="264" t="s">
        <v>2762</v>
      </c>
      <c r="CC22" s="551" t="s">
        <v>2786</v>
      </c>
      <c r="CD22" s="633"/>
      <c r="CE22" s="633">
        <v>43455</v>
      </c>
      <c r="CF22" s="182">
        <v>3850</v>
      </c>
      <c r="CG22" s="183">
        <v>44.5</v>
      </c>
      <c r="CH22" s="689">
        <f t="shared" si="6"/>
        <v>0</v>
      </c>
      <c r="CI22" s="690">
        <f t="shared" si="7"/>
        <v>0</v>
      </c>
      <c r="CJ22" s="178"/>
      <c r="CK22" s="178"/>
      <c r="CL22" s="178"/>
      <c r="CM22" s="178"/>
      <c r="CN22" s="178"/>
      <c r="CO22" s="178"/>
      <c r="CP22" s="178"/>
      <c r="CQ22" s="445"/>
      <c r="CR22" s="445"/>
      <c r="CS22" s="445"/>
      <c r="CT22" s="445"/>
      <c r="CU22" s="445"/>
      <c r="CV22" s="445"/>
      <c r="CW22" s="193"/>
      <c r="CX22" s="193"/>
      <c r="CY22" s="193"/>
      <c r="CZ22" s="193"/>
      <c r="DA22" s="298"/>
      <c r="DB22" s="703"/>
      <c r="DC22" s="703"/>
      <c r="DD22" s="703"/>
      <c r="DE22" s="703"/>
      <c r="DF22" s="131" t="s">
        <v>3059</v>
      </c>
      <c r="DG22" s="882" t="s">
        <v>3060</v>
      </c>
      <c r="DH22" s="545" t="s">
        <v>3258</v>
      </c>
      <c r="DI22" s="545" t="s">
        <v>3258</v>
      </c>
      <c r="DJ22" s="545"/>
    </row>
    <row r="23" spans="1:114" s="97" customFormat="1" ht="78" hidden="1">
      <c r="A23" s="96">
        <v>2</v>
      </c>
      <c r="B23" s="232" t="s">
        <v>575</v>
      </c>
      <c r="C23" s="232" t="s">
        <v>576</v>
      </c>
      <c r="D23" s="233" t="s">
        <v>596</v>
      </c>
      <c r="E23" s="235" t="s">
        <v>577</v>
      </c>
      <c r="F23" s="239" t="s">
        <v>1629</v>
      </c>
      <c r="G23" s="242" t="s">
        <v>578</v>
      </c>
      <c r="H23" s="321" t="s">
        <v>581</v>
      </c>
      <c r="I23" s="321" t="s">
        <v>582</v>
      </c>
      <c r="J23" s="349">
        <f t="shared" si="0"/>
        <v>75000</v>
      </c>
      <c r="K23" s="349">
        <f t="shared" si="1"/>
        <v>75000</v>
      </c>
      <c r="L23" s="349">
        <f t="shared" si="2"/>
        <v>75000</v>
      </c>
      <c r="M23" s="308">
        <v>28028</v>
      </c>
      <c r="N23" s="308"/>
      <c r="O23" s="308"/>
      <c r="P23" s="308">
        <v>46972</v>
      </c>
      <c r="Q23" s="308"/>
      <c r="R23" s="308"/>
      <c r="S23" s="308">
        <v>0</v>
      </c>
      <c r="T23" s="349">
        <f t="shared" si="3"/>
        <v>0</v>
      </c>
      <c r="U23" s="308">
        <v>0</v>
      </c>
      <c r="V23" s="308"/>
      <c r="W23" s="308"/>
      <c r="X23" s="308">
        <v>0</v>
      </c>
      <c r="Y23" s="308"/>
      <c r="Z23" s="308"/>
      <c r="AA23" s="308">
        <v>0</v>
      </c>
      <c r="AB23" s="175"/>
      <c r="AC23" s="175"/>
      <c r="AD23" s="175"/>
      <c r="AE23" s="175"/>
      <c r="AF23" s="175"/>
      <c r="AG23" s="175"/>
      <c r="AH23" s="175"/>
      <c r="AI23" s="349">
        <f t="shared" si="4"/>
        <v>0</v>
      </c>
      <c r="AJ23" s="309">
        <v>0</v>
      </c>
      <c r="AK23" s="309"/>
      <c r="AL23" s="309"/>
      <c r="AM23" s="309">
        <v>0</v>
      </c>
      <c r="AN23" s="309"/>
      <c r="AO23" s="309"/>
      <c r="AP23" s="309">
        <v>0</v>
      </c>
      <c r="AQ23" s="175">
        <v>0</v>
      </c>
      <c r="AR23" s="175"/>
      <c r="AS23" s="175">
        <v>0</v>
      </c>
      <c r="AT23" s="175"/>
      <c r="AU23" s="175"/>
      <c r="AV23" s="175"/>
      <c r="AW23" s="175"/>
      <c r="AX23" s="349">
        <f t="shared" si="5"/>
        <v>0</v>
      </c>
      <c r="AY23" s="373"/>
      <c r="AZ23" s="175"/>
      <c r="BA23" s="263" t="s">
        <v>939</v>
      </c>
      <c r="BB23" s="546" t="s">
        <v>939</v>
      </c>
      <c r="BC23" s="546" t="s">
        <v>2782</v>
      </c>
      <c r="BD23" s="353">
        <v>43200</v>
      </c>
      <c r="BE23" s="548">
        <v>43202</v>
      </c>
      <c r="BF23" s="352">
        <v>43210</v>
      </c>
      <c r="BG23" s="547">
        <v>43202</v>
      </c>
      <c r="BH23" s="546" t="s">
        <v>2781</v>
      </c>
      <c r="BI23" s="546" t="s">
        <v>2781</v>
      </c>
      <c r="BJ23" s="356">
        <v>43405</v>
      </c>
      <c r="BK23" s="548">
        <v>43439</v>
      </c>
      <c r="BL23" s="356">
        <v>43435</v>
      </c>
      <c r="BM23" s="548">
        <v>43458</v>
      </c>
      <c r="BN23" s="259">
        <v>43465</v>
      </c>
      <c r="BO23" s="548"/>
      <c r="BP23" s="548">
        <v>43830</v>
      </c>
      <c r="BQ23" s="548"/>
      <c r="BR23" s="553"/>
      <c r="BS23" s="553"/>
      <c r="BT23" s="550" t="s">
        <v>2783</v>
      </c>
      <c r="BU23" s="538" t="s">
        <v>3650</v>
      </c>
      <c r="BV23" s="538" t="s">
        <v>3700</v>
      </c>
      <c r="BW23" s="538">
        <v>216404.174</v>
      </c>
      <c r="BX23" s="538">
        <v>2663200.1549999998</v>
      </c>
      <c r="BY23" s="538" t="s">
        <v>3701</v>
      </c>
      <c r="BZ23" s="538" t="s">
        <v>3702</v>
      </c>
      <c r="CA23" s="702">
        <v>0</v>
      </c>
      <c r="CB23" s="264" t="s">
        <v>2762</v>
      </c>
      <c r="CC23" s="551" t="s">
        <v>2786</v>
      </c>
      <c r="CD23" s="633"/>
      <c r="CE23" s="633">
        <v>43455</v>
      </c>
      <c r="CF23" s="182">
        <v>3300</v>
      </c>
      <c r="CG23" s="183">
        <v>44.5</v>
      </c>
      <c r="CH23" s="689">
        <f t="shared" si="6"/>
        <v>0</v>
      </c>
      <c r="CI23" s="690">
        <f t="shared" si="7"/>
        <v>0</v>
      </c>
      <c r="CJ23" s="178"/>
      <c r="CK23" s="178"/>
      <c r="CL23" s="178"/>
      <c r="CM23" s="178"/>
      <c r="CN23" s="178"/>
      <c r="CO23" s="178"/>
      <c r="CP23" s="178"/>
      <c r="CQ23" s="445"/>
      <c r="CR23" s="445"/>
      <c r="CS23" s="445"/>
      <c r="CT23" s="445"/>
      <c r="CU23" s="445"/>
      <c r="CV23" s="445"/>
      <c r="CW23" s="193"/>
      <c r="CX23" s="193"/>
      <c r="CY23" s="193"/>
      <c r="CZ23" s="193"/>
      <c r="DA23" s="298"/>
      <c r="DB23" s="703"/>
      <c r="DC23" s="703"/>
      <c r="DD23" s="703"/>
      <c r="DE23" s="703"/>
      <c r="DF23" s="131" t="s">
        <v>3061</v>
      </c>
      <c r="DG23" s="882" t="s">
        <v>3062</v>
      </c>
      <c r="DH23" s="545" t="s">
        <v>3258</v>
      </c>
      <c r="DI23" s="545" t="s">
        <v>3258</v>
      </c>
      <c r="DJ23" s="545"/>
    </row>
    <row r="24" spans="1:114" s="99" customFormat="1" ht="58.5" hidden="1">
      <c r="A24" s="98">
        <v>3</v>
      </c>
      <c r="B24" s="232" t="s">
        <v>575</v>
      </c>
      <c r="C24" s="232" t="s">
        <v>576</v>
      </c>
      <c r="D24" s="233" t="s">
        <v>596</v>
      </c>
      <c r="E24" s="235" t="s">
        <v>577</v>
      </c>
      <c r="F24" s="239" t="s">
        <v>1629</v>
      </c>
      <c r="G24" s="242" t="s">
        <v>578</v>
      </c>
      <c r="H24" s="322" t="s">
        <v>1020</v>
      </c>
      <c r="I24" s="321" t="s">
        <v>1021</v>
      </c>
      <c r="J24" s="349">
        <f t="shared" si="0"/>
        <v>17000</v>
      </c>
      <c r="K24" s="349">
        <f t="shared" si="1"/>
        <v>11900</v>
      </c>
      <c r="L24" s="349">
        <f t="shared" si="2"/>
        <v>0</v>
      </c>
      <c r="M24" s="308">
        <v>0</v>
      </c>
      <c r="N24" s="308"/>
      <c r="O24" s="308"/>
      <c r="P24" s="308">
        <v>0</v>
      </c>
      <c r="Q24" s="308"/>
      <c r="R24" s="308"/>
      <c r="S24" s="308">
        <v>0</v>
      </c>
      <c r="T24" s="349">
        <f t="shared" si="3"/>
        <v>0</v>
      </c>
      <c r="U24" s="308">
        <v>0</v>
      </c>
      <c r="V24" s="308"/>
      <c r="W24" s="308"/>
      <c r="X24" s="308">
        <v>0</v>
      </c>
      <c r="Y24" s="308"/>
      <c r="Z24" s="308"/>
      <c r="AA24" s="308">
        <v>0</v>
      </c>
      <c r="AB24" s="185"/>
      <c r="AC24" s="185"/>
      <c r="AD24" s="185"/>
      <c r="AE24" s="185"/>
      <c r="AF24" s="185"/>
      <c r="AG24" s="185"/>
      <c r="AH24" s="185"/>
      <c r="AI24" s="349">
        <f t="shared" si="4"/>
        <v>11900</v>
      </c>
      <c r="AJ24" s="309">
        <v>10286</v>
      </c>
      <c r="AK24" s="309"/>
      <c r="AL24" s="309"/>
      <c r="AM24" s="309">
        <v>1614</v>
      </c>
      <c r="AN24" s="309"/>
      <c r="AO24" s="309"/>
      <c r="AP24" s="309">
        <v>0</v>
      </c>
      <c r="AQ24" s="316">
        <v>5100</v>
      </c>
      <c r="AR24" s="316"/>
      <c r="AS24" s="316">
        <v>0</v>
      </c>
      <c r="AT24" s="316"/>
      <c r="AU24" s="316"/>
      <c r="AV24" s="175"/>
      <c r="AW24" s="175"/>
      <c r="AX24" s="349">
        <f t="shared" si="5"/>
        <v>17000</v>
      </c>
      <c r="AY24" s="175"/>
      <c r="AZ24" s="175"/>
      <c r="BA24" s="263" t="s">
        <v>939</v>
      </c>
      <c r="BB24" s="546" t="s">
        <v>939</v>
      </c>
      <c r="BC24" s="546" t="s">
        <v>2782</v>
      </c>
      <c r="BD24" s="353">
        <v>43200</v>
      </c>
      <c r="BE24" s="548">
        <v>43202</v>
      </c>
      <c r="BF24" s="352">
        <v>43210</v>
      </c>
      <c r="BG24" s="547">
        <v>43202</v>
      </c>
      <c r="BH24" s="546" t="s">
        <v>2781</v>
      </c>
      <c r="BI24" s="546" t="s">
        <v>2781</v>
      </c>
      <c r="BJ24" s="356">
        <v>43251</v>
      </c>
      <c r="BK24" s="548">
        <v>43272</v>
      </c>
      <c r="BL24" s="356">
        <v>43281</v>
      </c>
      <c r="BM24" s="548">
        <v>43293</v>
      </c>
      <c r="BN24" s="259">
        <v>43312</v>
      </c>
      <c r="BO24" s="548">
        <v>43312</v>
      </c>
      <c r="BP24" s="548">
        <v>43555</v>
      </c>
      <c r="BQ24" s="548"/>
      <c r="BR24" s="555">
        <v>0.76500000000000001</v>
      </c>
      <c r="BS24" s="555">
        <v>0.53500000000000003</v>
      </c>
      <c r="BT24" s="550" t="s">
        <v>2784</v>
      </c>
      <c r="BU24" s="538" t="s">
        <v>3651</v>
      </c>
      <c r="BV24" s="538" t="s">
        <v>3700</v>
      </c>
      <c r="BW24" s="538">
        <v>216974.18389258999</v>
      </c>
      <c r="BX24" s="538">
        <v>2662478.685697</v>
      </c>
      <c r="BY24" s="538" t="s">
        <v>3701</v>
      </c>
      <c r="BZ24" s="538" t="s">
        <v>3702</v>
      </c>
      <c r="CA24" s="702">
        <v>0.9</v>
      </c>
      <c r="CB24" s="264"/>
      <c r="CC24" s="551" t="s">
        <v>2787</v>
      </c>
      <c r="CD24" s="637"/>
      <c r="CE24" s="637"/>
      <c r="CF24" s="186"/>
      <c r="CG24" s="638">
        <v>0</v>
      </c>
      <c r="CH24" s="689">
        <f t="shared" si="6"/>
        <v>0</v>
      </c>
      <c r="CI24" s="690">
        <f t="shared" si="7"/>
        <v>0</v>
      </c>
      <c r="CJ24" s="282"/>
      <c r="CK24" s="178"/>
      <c r="CL24" s="178"/>
      <c r="CM24" s="178"/>
      <c r="CN24" s="178"/>
      <c r="CO24" s="178">
        <v>3</v>
      </c>
      <c r="CP24" s="178"/>
      <c r="CQ24" s="445"/>
      <c r="CR24" s="445"/>
      <c r="CS24" s="445"/>
      <c r="CT24" s="445">
        <v>11428626</v>
      </c>
      <c r="CU24" s="445"/>
      <c r="CV24" s="445"/>
      <c r="CW24" s="193"/>
      <c r="CX24" s="193"/>
      <c r="CY24" s="193"/>
      <c r="CZ24" s="193"/>
      <c r="DA24" s="193"/>
      <c r="DB24" s="713"/>
      <c r="DC24" s="713"/>
      <c r="DD24" s="713"/>
      <c r="DE24" s="713"/>
      <c r="DF24" s="131" t="s">
        <v>3063</v>
      </c>
      <c r="DG24" s="882" t="s">
        <v>3064</v>
      </c>
      <c r="DH24" s="545" t="s">
        <v>3258</v>
      </c>
      <c r="DI24" s="545" t="s">
        <v>3258</v>
      </c>
      <c r="DJ24" s="545"/>
    </row>
    <row r="25" spans="1:114" s="100" customFormat="1" ht="117.75" hidden="1" customHeight="1">
      <c r="A25" s="96">
        <v>4</v>
      </c>
      <c r="B25" s="232" t="s">
        <v>575</v>
      </c>
      <c r="C25" s="232" t="s">
        <v>576</v>
      </c>
      <c r="D25" s="233" t="s">
        <v>597</v>
      </c>
      <c r="E25" s="239" t="s">
        <v>1630</v>
      </c>
      <c r="F25" s="239" t="s">
        <v>1631</v>
      </c>
      <c r="G25" s="242" t="s">
        <v>578</v>
      </c>
      <c r="H25" s="321" t="s">
        <v>583</v>
      </c>
      <c r="I25" s="321" t="s">
        <v>584</v>
      </c>
      <c r="J25" s="349">
        <f t="shared" si="0"/>
        <v>26000</v>
      </c>
      <c r="K25" s="349">
        <f t="shared" si="1"/>
        <v>26000</v>
      </c>
      <c r="L25" s="349">
        <f t="shared" si="2"/>
        <v>26000</v>
      </c>
      <c r="M25" s="308">
        <v>10946</v>
      </c>
      <c r="N25" s="308"/>
      <c r="O25" s="308"/>
      <c r="P25" s="308">
        <v>15054</v>
      </c>
      <c r="Q25" s="308"/>
      <c r="R25" s="308"/>
      <c r="S25" s="308">
        <v>0</v>
      </c>
      <c r="T25" s="349">
        <f t="shared" si="3"/>
        <v>0</v>
      </c>
      <c r="U25" s="308">
        <v>0</v>
      </c>
      <c r="V25" s="308"/>
      <c r="W25" s="308"/>
      <c r="X25" s="308">
        <v>0</v>
      </c>
      <c r="Y25" s="308"/>
      <c r="Z25" s="308"/>
      <c r="AA25" s="308">
        <v>0</v>
      </c>
      <c r="AB25" s="185"/>
      <c r="AC25" s="185"/>
      <c r="AD25" s="185"/>
      <c r="AE25" s="185"/>
      <c r="AF25" s="185"/>
      <c r="AG25" s="185"/>
      <c r="AH25" s="185"/>
      <c r="AI25" s="349">
        <f t="shared" si="4"/>
        <v>0</v>
      </c>
      <c r="AJ25" s="309">
        <v>0</v>
      </c>
      <c r="AK25" s="309"/>
      <c r="AL25" s="309"/>
      <c r="AM25" s="309">
        <v>0</v>
      </c>
      <c r="AN25" s="309"/>
      <c r="AO25" s="309"/>
      <c r="AP25" s="309">
        <v>0</v>
      </c>
      <c r="AQ25" s="175">
        <v>0</v>
      </c>
      <c r="AR25" s="175"/>
      <c r="AS25" s="175">
        <v>0</v>
      </c>
      <c r="AT25" s="175"/>
      <c r="AU25" s="175"/>
      <c r="AV25" s="175"/>
      <c r="AW25" s="175"/>
      <c r="AX25" s="349">
        <f t="shared" si="5"/>
        <v>0</v>
      </c>
      <c r="AY25" s="175"/>
      <c r="AZ25" s="175"/>
      <c r="BA25" s="263" t="s">
        <v>939</v>
      </c>
      <c r="BB25" s="546" t="s">
        <v>939</v>
      </c>
      <c r="BC25" s="546" t="s">
        <v>2782</v>
      </c>
      <c r="BD25" s="353">
        <v>43200</v>
      </c>
      <c r="BE25" s="548">
        <v>43202</v>
      </c>
      <c r="BF25" s="352">
        <v>43210</v>
      </c>
      <c r="BG25" s="547">
        <v>43202</v>
      </c>
      <c r="BH25" s="546" t="s">
        <v>2781</v>
      </c>
      <c r="BI25" s="546" t="s">
        <v>2781</v>
      </c>
      <c r="BJ25" s="356">
        <v>43251</v>
      </c>
      <c r="BK25" s="548">
        <v>43265</v>
      </c>
      <c r="BL25" s="356">
        <v>43281</v>
      </c>
      <c r="BM25" s="548">
        <v>43277</v>
      </c>
      <c r="BN25" s="259">
        <v>43312</v>
      </c>
      <c r="BO25" s="548">
        <v>43294</v>
      </c>
      <c r="BP25" s="548">
        <v>43555</v>
      </c>
      <c r="BQ25" s="548"/>
      <c r="BR25" s="555">
        <v>0.52549999999999997</v>
      </c>
      <c r="BS25" s="555">
        <v>0.4002</v>
      </c>
      <c r="BT25" s="550" t="s">
        <v>2785</v>
      </c>
      <c r="BU25" s="538" t="s">
        <v>3652</v>
      </c>
      <c r="BV25" s="538" t="s">
        <v>3703</v>
      </c>
      <c r="BW25" s="538">
        <v>213909.51371715</v>
      </c>
      <c r="BX25" s="538">
        <v>2665264.0019923998</v>
      </c>
      <c r="BY25" s="538" t="s">
        <v>3701</v>
      </c>
      <c r="BZ25" s="538" t="s">
        <v>3702</v>
      </c>
      <c r="CA25" s="702">
        <v>0.5</v>
      </c>
      <c r="CB25" s="264"/>
      <c r="CC25" s="551" t="s">
        <v>2788</v>
      </c>
      <c r="CD25" s="637"/>
      <c r="CE25" s="637"/>
      <c r="CF25" s="186">
        <v>2664</v>
      </c>
      <c r="CG25" s="638">
        <v>51</v>
      </c>
      <c r="CH25" s="689">
        <f t="shared" si="6"/>
        <v>1066.1328000000001</v>
      </c>
      <c r="CI25" s="690">
        <f t="shared" si="7"/>
        <v>20.4102</v>
      </c>
      <c r="CJ25" s="178"/>
      <c r="CK25" s="178"/>
      <c r="CL25" s="178"/>
      <c r="CM25" s="178"/>
      <c r="CN25" s="178"/>
      <c r="CO25" s="178"/>
      <c r="CP25" s="178"/>
      <c r="CQ25" s="445"/>
      <c r="CR25" s="445"/>
      <c r="CS25" s="445"/>
      <c r="CT25" s="445">
        <v>21892561</v>
      </c>
      <c r="CU25" s="445"/>
      <c r="CV25" s="445"/>
      <c r="CW25" s="193"/>
      <c r="CX25" s="193"/>
      <c r="CY25" s="193"/>
      <c r="CZ25" s="193"/>
      <c r="DA25" s="193"/>
      <c r="DB25" s="714"/>
      <c r="DC25" s="715"/>
      <c r="DD25" s="714"/>
      <c r="DE25" s="714"/>
      <c r="DF25" s="131" t="s">
        <v>3065</v>
      </c>
      <c r="DG25" s="882" t="s">
        <v>3066</v>
      </c>
      <c r="DH25" s="545" t="s">
        <v>3258</v>
      </c>
      <c r="DI25" s="545" t="s">
        <v>3258</v>
      </c>
      <c r="DJ25" s="545"/>
    </row>
    <row r="26" spans="1:114" s="100" customFormat="1" ht="59.25" hidden="1" customHeight="1">
      <c r="A26" s="96">
        <v>1</v>
      </c>
      <c r="B26" s="232" t="s">
        <v>923</v>
      </c>
      <c r="C26" s="232" t="s">
        <v>924</v>
      </c>
      <c r="D26" s="233" t="s">
        <v>925</v>
      </c>
      <c r="E26" s="236" t="s">
        <v>926</v>
      </c>
      <c r="F26" s="233" t="s">
        <v>289</v>
      </c>
      <c r="G26" s="242" t="s">
        <v>927</v>
      </c>
      <c r="H26" s="317" t="s">
        <v>2747</v>
      </c>
      <c r="I26" s="323" t="s">
        <v>2748</v>
      </c>
      <c r="J26" s="349">
        <f t="shared" si="0"/>
        <v>437986</v>
      </c>
      <c r="K26" s="349">
        <f t="shared" si="1"/>
        <v>151952</v>
      </c>
      <c r="L26" s="349">
        <f t="shared" si="2"/>
        <v>149000</v>
      </c>
      <c r="M26" s="308">
        <v>4450</v>
      </c>
      <c r="N26" s="308"/>
      <c r="O26" s="308"/>
      <c r="P26" s="308">
        <v>144550</v>
      </c>
      <c r="Q26" s="308"/>
      <c r="R26" s="308"/>
      <c r="S26" s="308">
        <v>0</v>
      </c>
      <c r="T26" s="349">
        <f t="shared" si="3"/>
        <v>191163</v>
      </c>
      <c r="U26" s="308">
        <v>0</v>
      </c>
      <c r="V26" s="308"/>
      <c r="W26" s="308"/>
      <c r="X26" s="308">
        <v>191163</v>
      </c>
      <c r="Y26" s="308"/>
      <c r="Z26" s="308"/>
      <c r="AA26" s="308">
        <v>0</v>
      </c>
      <c r="AB26" s="318">
        <v>4711</v>
      </c>
      <c r="AC26" s="318"/>
      <c r="AD26" s="318">
        <v>89512</v>
      </c>
      <c r="AE26" s="318"/>
      <c r="AF26" s="318"/>
      <c r="AG26" s="185"/>
      <c r="AH26" s="185"/>
      <c r="AI26" s="349">
        <f t="shared" si="4"/>
        <v>2952</v>
      </c>
      <c r="AJ26" s="309">
        <v>88</v>
      </c>
      <c r="AK26" s="309"/>
      <c r="AL26" s="309"/>
      <c r="AM26" s="309">
        <v>2864</v>
      </c>
      <c r="AN26" s="309"/>
      <c r="AO26" s="309"/>
      <c r="AP26" s="309">
        <v>0</v>
      </c>
      <c r="AQ26" s="175">
        <v>0</v>
      </c>
      <c r="AR26" s="175"/>
      <c r="AS26" s="318">
        <v>648</v>
      </c>
      <c r="AT26" s="175"/>
      <c r="AU26" s="175"/>
      <c r="AV26" s="175"/>
      <c r="AW26" s="175"/>
      <c r="AX26" s="349">
        <f t="shared" si="5"/>
        <v>3600</v>
      </c>
      <c r="AY26" s="175"/>
      <c r="AZ26" s="175"/>
      <c r="BA26" s="263">
        <v>43631</v>
      </c>
      <c r="BB26" s="546" t="s">
        <v>2917</v>
      </c>
      <c r="BC26" s="546" t="s">
        <v>2918</v>
      </c>
      <c r="BD26" s="353">
        <v>43373</v>
      </c>
      <c r="BE26" s="554">
        <v>43398</v>
      </c>
      <c r="BF26" s="352">
        <v>43524</v>
      </c>
      <c r="BG26" s="548">
        <v>43398</v>
      </c>
      <c r="BH26" s="554">
        <v>40016</v>
      </c>
      <c r="BI26" s="550" t="s">
        <v>859</v>
      </c>
      <c r="BJ26" s="356">
        <v>43600</v>
      </c>
      <c r="BK26" s="548"/>
      <c r="BL26" s="356">
        <v>43631</v>
      </c>
      <c r="BM26" s="548"/>
      <c r="BN26" s="259">
        <v>43661</v>
      </c>
      <c r="BO26" s="548"/>
      <c r="BP26" s="548">
        <v>44165</v>
      </c>
      <c r="BQ26" s="548"/>
      <c r="BR26" s="555"/>
      <c r="BS26" s="555"/>
      <c r="BT26" s="550" t="s">
        <v>919</v>
      </c>
      <c r="BU26" s="538" t="s">
        <v>3258</v>
      </c>
      <c r="BV26" s="538" t="s">
        <v>3258</v>
      </c>
      <c r="BW26" s="538" t="s">
        <v>3258</v>
      </c>
      <c r="BX26" s="538" t="s">
        <v>3258</v>
      </c>
      <c r="BY26" s="538" t="s">
        <v>3258</v>
      </c>
      <c r="BZ26" s="538" t="s">
        <v>3258</v>
      </c>
      <c r="CA26" s="702">
        <v>0.5</v>
      </c>
      <c r="CB26" s="264"/>
      <c r="CC26" s="551" t="s">
        <v>2920</v>
      </c>
      <c r="CD26" s="637"/>
      <c r="CE26" s="637"/>
      <c r="CF26" s="186">
        <v>1470</v>
      </c>
      <c r="CG26" s="638">
        <v>18</v>
      </c>
      <c r="CH26" s="689">
        <f t="shared" si="6"/>
        <v>0</v>
      </c>
      <c r="CI26" s="690">
        <f t="shared" si="7"/>
        <v>0</v>
      </c>
      <c r="CJ26" s="178"/>
      <c r="CK26" s="178"/>
      <c r="CL26" s="178"/>
      <c r="CM26" s="178"/>
      <c r="CN26" s="178"/>
      <c r="CO26" s="178">
        <v>1</v>
      </c>
      <c r="CP26" s="178"/>
      <c r="CQ26" s="445"/>
      <c r="CR26" s="445"/>
      <c r="CS26" s="445"/>
      <c r="CT26" s="445"/>
      <c r="CU26" s="445"/>
      <c r="CV26" s="445"/>
      <c r="CW26" s="198"/>
      <c r="CX26" s="198"/>
      <c r="CY26" s="198"/>
      <c r="CZ26" s="198"/>
      <c r="DA26" s="885" t="s">
        <v>3581</v>
      </c>
      <c r="DB26" s="723"/>
      <c r="DC26" s="724"/>
      <c r="DD26" s="723"/>
      <c r="DE26" s="723"/>
      <c r="DF26" s="130" t="s">
        <v>3067</v>
      </c>
      <c r="DG26" s="882" t="s">
        <v>3261</v>
      </c>
      <c r="DH26" s="545" t="s">
        <v>3262</v>
      </c>
      <c r="DI26" s="545" t="s">
        <v>3068</v>
      </c>
      <c r="DJ26" s="545"/>
    </row>
    <row r="27" spans="1:114" s="100" customFormat="1" ht="59.25" hidden="1" customHeight="1">
      <c r="A27" s="96">
        <v>3</v>
      </c>
      <c r="B27" s="232" t="s">
        <v>923</v>
      </c>
      <c r="C27" s="232" t="s">
        <v>924</v>
      </c>
      <c r="D27" s="233" t="s">
        <v>928</v>
      </c>
      <c r="E27" s="236" t="s">
        <v>929</v>
      </c>
      <c r="F27" s="241" t="s">
        <v>1710</v>
      </c>
      <c r="G27" s="242" t="s">
        <v>927</v>
      </c>
      <c r="H27" s="317" t="s">
        <v>2749</v>
      </c>
      <c r="I27" s="323" t="s">
        <v>930</v>
      </c>
      <c r="J27" s="349">
        <f t="shared" si="0"/>
        <v>114815</v>
      </c>
      <c r="K27" s="349">
        <f t="shared" si="1"/>
        <v>75000</v>
      </c>
      <c r="L27" s="349">
        <f t="shared" si="2"/>
        <v>75000</v>
      </c>
      <c r="M27" s="308">
        <v>2426</v>
      </c>
      <c r="N27" s="308"/>
      <c r="O27" s="308"/>
      <c r="P27" s="308">
        <v>72574</v>
      </c>
      <c r="Q27" s="308"/>
      <c r="R27" s="308"/>
      <c r="S27" s="308">
        <v>0</v>
      </c>
      <c r="T27" s="349">
        <f t="shared" si="3"/>
        <v>34840</v>
      </c>
      <c r="U27" s="308">
        <v>32000</v>
      </c>
      <c r="V27" s="308"/>
      <c r="W27" s="308"/>
      <c r="X27" s="308">
        <v>2840</v>
      </c>
      <c r="Y27" s="308"/>
      <c r="Z27" s="308"/>
      <c r="AA27" s="308">
        <v>0</v>
      </c>
      <c r="AB27" s="316">
        <v>330</v>
      </c>
      <c r="AC27" s="316"/>
      <c r="AD27" s="316">
        <v>4645</v>
      </c>
      <c r="AE27" s="316"/>
      <c r="AF27" s="316"/>
      <c r="AG27" s="185"/>
      <c r="AH27" s="185"/>
      <c r="AI27" s="349">
        <f t="shared" si="4"/>
        <v>0</v>
      </c>
      <c r="AJ27" s="309">
        <v>0</v>
      </c>
      <c r="AK27" s="309"/>
      <c r="AL27" s="309"/>
      <c r="AM27" s="309">
        <v>0</v>
      </c>
      <c r="AN27" s="309"/>
      <c r="AO27" s="309"/>
      <c r="AP27" s="309">
        <v>0</v>
      </c>
      <c r="AQ27" s="175">
        <v>0</v>
      </c>
      <c r="AR27" s="175"/>
      <c r="AS27" s="175">
        <v>0</v>
      </c>
      <c r="AT27" s="175"/>
      <c r="AU27" s="175"/>
      <c r="AV27" s="175"/>
      <c r="AW27" s="175"/>
      <c r="AX27" s="349">
        <f t="shared" si="5"/>
        <v>0</v>
      </c>
      <c r="AY27" s="175"/>
      <c r="AZ27" s="175"/>
      <c r="BA27" s="263">
        <v>43529</v>
      </c>
      <c r="BB27" s="546" t="s">
        <v>2917</v>
      </c>
      <c r="BC27" s="546" t="s">
        <v>2918</v>
      </c>
      <c r="BD27" s="353">
        <v>43373</v>
      </c>
      <c r="BE27" s="554">
        <v>43398</v>
      </c>
      <c r="BF27" s="352">
        <v>43495</v>
      </c>
      <c r="BG27" s="548">
        <v>43398</v>
      </c>
      <c r="BH27" s="554">
        <v>41514</v>
      </c>
      <c r="BI27" s="550" t="s">
        <v>2919</v>
      </c>
      <c r="BJ27" s="356">
        <v>43585</v>
      </c>
      <c r="BK27" s="548"/>
      <c r="BL27" s="356">
        <v>43616</v>
      </c>
      <c r="BM27" s="548"/>
      <c r="BN27" s="259">
        <v>43646</v>
      </c>
      <c r="BO27" s="548"/>
      <c r="BP27" s="548">
        <v>43981</v>
      </c>
      <c r="BQ27" s="548"/>
      <c r="BR27" s="555"/>
      <c r="BS27" s="555"/>
      <c r="BT27" s="550" t="s">
        <v>919</v>
      </c>
      <c r="BU27" s="538" t="s">
        <v>3258</v>
      </c>
      <c r="BV27" s="538" t="s">
        <v>3258</v>
      </c>
      <c r="BW27" s="538" t="s">
        <v>3258</v>
      </c>
      <c r="BX27" s="538" t="s">
        <v>3258</v>
      </c>
      <c r="BY27" s="538" t="s">
        <v>3258</v>
      </c>
      <c r="BZ27" s="538" t="s">
        <v>3258</v>
      </c>
      <c r="CA27" s="702">
        <v>0.5</v>
      </c>
      <c r="CB27" s="264"/>
      <c r="CC27" s="551" t="s">
        <v>2920</v>
      </c>
      <c r="CD27" s="637"/>
      <c r="CE27" s="637"/>
      <c r="CF27" s="186">
        <v>697</v>
      </c>
      <c r="CG27" s="638">
        <v>12</v>
      </c>
      <c r="CH27" s="689">
        <f t="shared" si="6"/>
        <v>0</v>
      </c>
      <c r="CI27" s="690">
        <f t="shared" si="7"/>
        <v>0</v>
      </c>
      <c r="CJ27" s="178"/>
      <c r="CK27" s="178"/>
      <c r="CL27" s="178"/>
      <c r="CM27" s="178"/>
      <c r="CN27" s="178"/>
      <c r="CO27" s="178"/>
      <c r="CP27" s="178"/>
      <c r="CQ27" s="445"/>
      <c r="CR27" s="445"/>
      <c r="CS27" s="445"/>
      <c r="CT27" s="445"/>
      <c r="CU27" s="445"/>
      <c r="CV27" s="445"/>
      <c r="CW27" s="198"/>
      <c r="CX27" s="198"/>
      <c r="CY27" s="198"/>
      <c r="CZ27" s="198"/>
      <c r="DA27" s="885" t="s">
        <v>3581</v>
      </c>
      <c r="DB27" s="723"/>
      <c r="DC27" s="724"/>
      <c r="DD27" s="723"/>
      <c r="DE27" s="723"/>
      <c r="DF27" s="130" t="s">
        <v>3069</v>
      </c>
      <c r="DG27" s="882" t="s">
        <v>3070</v>
      </c>
      <c r="DH27" s="545" t="s">
        <v>3258</v>
      </c>
      <c r="DI27" s="545" t="s">
        <v>3258</v>
      </c>
      <c r="DJ27" s="545"/>
    </row>
    <row r="28" spans="1:114" s="100" customFormat="1" ht="59.25" hidden="1" customHeight="1">
      <c r="A28" s="96">
        <v>4</v>
      </c>
      <c r="B28" s="232" t="s">
        <v>923</v>
      </c>
      <c r="C28" s="232" t="s">
        <v>924</v>
      </c>
      <c r="D28" s="233" t="s">
        <v>931</v>
      </c>
      <c r="E28" s="236" t="s">
        <v>932</v>
      </c>
      <c r="F28" s="241" t="s">
        <v>1711</v>
      </c>
      <c r="G28" s="242" t="s">
        <v>927</v>
      </c>
      <c r="H28" s="828" t="s">
        <v>2746</v>
      </c>
      <c r="I28" s="323" t="s">
        <v>2741</v>
      </c>
      <c r="J28" s="349">
        <f t="shared" si="0"/>
        <v>170664</v>
      </c>
      <c r="K28" s="349">
        <f t="shared" si="1"/>
        <v>114756</v>
      </c>
      <c r="L28" s="349">
        <f t="shared" si="2"/>
        <v>110000</v>
      </c>
      <c r="M28" s="308">
        <v>3558</v>
      </c>
      <c r="N28" s="308"/>
      <c r="O28" s="308"/>
      <c r="P28" s="308">
        <v>106442</v>
      </c>
      <c r="Q28" s="308"/>
      <c r="R28" s="308"/>
      <c r="S28" s="308">
        <v>0</v>
      </c>
      <c r="T28" s="349">
        <f t="shared" si="3"/>
        <v>30237</v>
      </c>
      <c r="U28" s="308">
        <v>29417</v>
      </c>
      <c r="V28" s="308"/>
      <c r="W28" s="308"/>
      <c r="X28" s="308">
        <v>820</v>
      </c>
      <c r="Y28" s="308"/>
      <c r="Z28" s="308"/>
      <c r="AA28" s="308">
        <v>0</v>
      </c>
      <c r="AB28" s="316">
        <v>1231</v>
      </c>
      <c r="AC28" s="316"/>
      <c r="AD28" s="316">
        <v>23396</v>
      </c>
      <c r="AE28" s="316"/>
      <c r="AF28" s="316"/>
      <c r="AG28" s="185"/>
      <c r="AH28" s="185"/>
      <c r="AI28" s="349">
        <f t="shared" si="4"/>
        <v>4756</v>
      </c>
      <c r="AJ28" s="309">
        <v>154</v>
      </c>
      <c r="AK28" s="309"/>
      <c r="AL28" s="309"/>
      <c r="AM28" s="309">
        <v>4602</v>
      </c>
      <c r="AN28" s="309"/>
      <c r="AO28" s="309"/>
      <c r="AP28" s="309">
        <v>0</v>
      </c>
      <c r="AQ28" s="175">
        <v>0</v>
      </c>
      <c r="AR28" s="175"/>
      <c r="AS28" s="175">
        <v>1044</v>
      </c>
      <c r="AT28" s="175"/>
      <c r="AU28" s="175"/>
      <c r="AV28" s="175"/>
      <c r="AW28" s="175"/>
      <c r="AX28" s="349">
        <f t="shared" si="5"/>
        <v>5800</v>
      </c>
      <c r="AY28" s="175"/>
      <c r="AZ28" s="175"/>
      <c r="BA28" s="263">
        <v>43631</v>
      </c>
      <c r="BB28" s="546" t="s">
        <v>2917</v>
      </c>
      <c r="BC28" s="546" t="s">
        <v>2918</v>
      </c>
      <c r="BD28" s="353">
        <v>43373</v>
      </c>
      <c r="BE28" s="554">
        <v>43398</v>
      </c>
      <c r="BF28" s="352">
        <v>43495</v>
      </c>
      <c r="BG28" s="548">
        <v>43398</v>
      </c>
      <c r="BH28" s="554">
        <v>41514</v>
      </c>
      <c r="BI28" s="550" t="s">
        <v>858</v>
      </c>
      <c r="BJ28" s="356">
        <v>43646</v>
      </c>
      <c r="BK28" s="548"/>
      <c r="BL28" s="356">
        <v>43677</v>
      </c>
      <c r="BM28" s="548"/>
      <c r="BN28" s="259">
        <v>43708</v>
      </c>
      <c r="BO28" s="548"/>
      <c r="BP28" s="548">
        <v>44134</v>
      </c>
      <c r="BQ28" s="548"/>
      <c r="BR28" s="555"/>
      <c r="BS28" s="555"/>
      <c r="BT28" s="550" t="s">
        <v>919</v>
      </c>
      <c r="BU28" s="538" t="s">
        <v>3258</v>
      </c>
      <c r="BV28" s="538" t="s">
        <v>3258</v>
      </c>
      <c r="BW28" s="538" t="s">
        <v>3258</v>
      </c>
      <c r="BX28" s="538" t="s">
        <v>3258</v>
      </c>
      <c r="BY28" s="538" t="s">
        <v>3258</v>
      </c>
      <c r="BZ28" s="538" t="s">
        <v>3258</v>
      </c>
      <c r="CA28" s="702">
        <v>0.5</v>
      </c>
      <c r="CB28" s="264"/>
      <c r="CC28" s="551" t="s">
        <v>2920</v>
      </c>
      <c r="CD28" s="637"/>
      <c r="CE28" s="637"/>
      <c r="CF28" s="186">
        <v>998</v>
      </c>
      <c r="CG28" s="638">
        <v>11</v>
      </c>
      <c r="CH28" s="689">
        <f t="shared" si="6"/>
        <v>0</v>
      </c>
      <c r="CI28" s="690">
        <f t="shared" si="7"/>
        <v>0</v>
      </c>
      <c r="CJ28" s="178"/>
      <c r="CK28" s="178"/>
      <c r="CL28" s="178"/>
      <c r="CM28" s="178"/>
      <c r="CN28" s="178"/>
      <c r="CO28" s="178">
        <v>1</v>
      </c>
      <c r="CP28" s="178"/>
      <c r="CQ28" s="445"/>
      <c r="CR28" s="445"/>
      <c r="CS28" s="445"/>
      <c r="CT28" s="445"/>
      <c r="CU28" s="445"/>
      <c r="CV28" s="445"/>
      <c r="CW28" s="198"/>
      <c r="CX28" s="198"/>
      <c r="CY28" s="198"/>
      <c r="CZ28" s="198"/>
      <c r="DA28" s="885" t="s">
        <v>3581</v>
      </c>
      <c r="DB28" s="723"/>
      <c r="DC28" s="724"/>
      <c r="DD28" s="723"/>
      <c r="DE28" s="723"/>
      <c r="DF28" s="130" t="s">
        <v>3071</v>
      </c>
      <c r="DG28" s="882" t="s">
        <v>3263</v>
      </c>
      <c r="DH28" s="545" t="s">
        <v>3264</v>
      </c>
      <c r="DI28" s="545" t="s">
        <v>3072</v>
      </c>
      <c r="DJ28" s="545"/>
    </row>
    <row r="29" spans="1:114" s="100" customFormat="1" ht="59.25" customHeight="1">
      <c r="A29" s="168">
        <v>6</v>
      </c>
      <c r="B29" s="888" t="s">
        <v>585</v>
      </c>
      <c r="C29" s="888" t="s">
        <v>92</v>
      </c>
      <c r="D29" s="893" t="s">
        <v>600</v>
      </c>
      <c r="E29" s="894" t="s">
        <v>10</v>
      </c>
      <c r="F29" s="895" t="s">
        <v>1712</v>
      </c>
      <c r="G29" s="298" t="s">
        <v>2</v>
      </c>
      <c r="H29" s="828" t="s">
        <v>3903</v>
      </c>
      <c r="I29" s="896" t="s">
        <v>3904</v>
      </c>
      <c r="J29" s="349">
        <f t="shared" si="0"/>
        <v>258963</v>
      </c>
      <c r="K29" s="349">
        <f t="shared" si="1"/>
        <v>151230</v>
      </c>
      <c r="L29" s="349">
        <f t="shared" si="2"/>
        <v>150000</v>
      </c>
      <c r="M29" s="897">
        <v>2069</v>
      </c>
      <c r="N29" s="897"/>
      <c r="O29" s="897"/>
      <c r="P29" s="897">
        <v>147931</v>
      </c>
      <c r="Q29" s="897"/>
      <c r="R29" s="897"/>
      <c r="S29" s="897">
        <v>0</v>
      </c>
      <c r="T29" s="349">
        <f t="shared" si="3"/>
        <v>72000</v>
      </c>
      <c r="U29" s="897">
        <v>0</v>
      </c>
      <c r="V29" s="897"/>
      <c r="W29" s="897"/>
      <c r="X29" s="897">
        <v>72000</v>
      </c>
      <c r="Y29" s="897"/>
      <c r="Z29" s="897"/>
      <c r="AA29" s="897">
        <v>0</v>
      </c>
      <c r="AB29" s="898">
        <v>1773</v>
      </c>
      <c r="AC29" s="898"/>
      <c r="AD29" s="898">
        <v>33690</v>
      </c>
      <c r="AE29" s="898"/>
      <c r="AF29" s="898"/>
      <c r="AG29" s="623"/>
      <c r="AH29" s="623"/>
      <c r="AI29" s="349">
        <f t="shared" si="4"/>
        <v>1230</v>
      </c>
      <c r="AJ29" s="899">
        <v>17</v>
      </c>
      <c r="AK29" s="899"/>
      <c r="AL29" s="899"/>
      <c r="AM29" s="899">
        <v>1213</v>
      </c>
      <c r="AN29" s="899"/>
      <c r="AO29" s="899"/>
      <c r="AP29" s="899">
        <v>0</v>
      </c>
      <c r="AQ29" s="612">
        <v>0</v>
      </c>
      <c r="AR29" s="612"/>
      <c r="AS29" s="612">
        <v>270</v>
      </c>
      <c r="AT29" s="612"/>
      <c r="AU29" s="612"/>
      <c r="AV29" s="612"/>
      <c r="AW29" s="612"/>
      <c r="AX29" s="349">
        <f t="shared" si="5"/>
        <v>1500</v>
      </c>
      <c r="AY29" s="612"/>
      <c r="AZ29" s="612"/>
      <c r="BA29" s="263">
        <v>43723</v>
      </c>
      <c r="BB29" s="813" t="s">
        <v>2917</v>
      </c>
      <c r="BC29" s="813" t="s">
        <v>2918</v>
      </c>
      <c r="BD29" s="353">
        <v>43373</v>
      </c>
      <c r="BE29" s="900" t="s">
        <v>2743</v>
      </c>
      <c r="BF29" s="352">
        <v>43585</v>
      </c>
      <c r="BG29" s="901">
        <v>43410</v>
      </c>
      <c r="BH29" s="902" t="s">
        <v>943</v>
      </c>
      <c r="BI29" s="902" t="s">
        <v>943</v>
      </c>
      <c r="BJ29" s="356">
        <v>43646</v>
      </c>
      <c r="BK29" s="901"/>
      <c r="BL29" s="356">
        <v>43677</v>
      </c>
      <c r="BM29" s="901"/>
      <c r="BN29" s="259">
        <v>43708</v>
      </c>
      <c r="BO29" s="901"/>
      <c r="BP29" s="901">
        <v>44134</v>
      </c>
      <c r="BQ29" s="901"/>
      <c r="BR29" s="903"/>
      <c r="BS29" s="903"/>
      <c r="BT29" s="904" t="s">
        <v>919</v>
      </c>
      <c r="BU29" s="904" t="s">
        <v>3258</v>
      </c>
      <c r="BV29" s="904" t="s">
        <v>3258</v>
      </c>
      <c r="BW29" s="904" t="s">
        <v>3258</v>
      </c>
      <c r="BX29" s="904" t="s">
        <v>3258</v>
      </c>
      <c r="BY29" s="904" t="s">
        <v>3258</v>
      </c>
      <c r="BZ29" s="904" t="s">
        <v>3258</v>
      </c>
      <c r="CA29" s="905">
        <v>0.5</v>
      </c>
      <c r="CB29" s="264"/>
      <c r="CC29" s="906" t="s">
        <v>2921</v>
      </c>
      <c r="CD29" s="637"/>
      <c r="CE29" s="637"/>
      <c r="CF29" s="186">
        <v>1370</v>
      </c>
      <c r="CG29" s="638">
        <v>10</v>
      </c>
      <c r="CH29" s="689">
        <f t="shared" si="6"/>
        <v>0</v>
      </c>
      <c r="CI29" s="690">
        <f t="shared" si="7"/>
        <v>0</v>
      </c>
      <c r="CJ29" s="178"/>
      <c r="CK29" s="178"/>
      <c r="CL29" s="178"/>
      <c r="CM29" s="178"/>
      <c r="CN29" s="178"/>
      <c r="CO29" s="178">
        <v>1</v>
      </c>
      <c r="CP29" s="178"/>
      <c r="CQ29" s="646"/>
      <c r="CR29" s="646"/>
      <c r="CS29" s="646"/>
      <c r="CT29" s="646"/>
      <c r="CU29" s="646"/>
      <c r="CV29" s="646"/>
      <c r="CW29" s="193"/>
      <c r="CX29" s="193" t="s">
        <v>3899</v>
      </c>
      <c r="CY29" s="193"/>
      <c r="CZ29" s="193"/>
      <c r="DA29" s="655"/>
      <c r="DB29" s="714"/>
      <c r="DC29" s="715"/>
      <c r="DD29" s="714"/>
      <c r="DE29" s="714"/>
      <c r="DF29" s="130" t="s">
        <v>3073</v>
      </c>
      <c r="DG29" s="907" t="s">
        <v>3074</v>
      </c>
      <c r="DH29" s="908" t="s">
        <v>3905</v>
      </c>
      <c r="DI29" s="908" t="s">
        <v>3906</v>
      </c>
      <c r="DJ29" s="908"/>
    </row>
    <row r="30" spans="1:114" s="100" customFormat="1" ht="89.45" customHeight="1">
      <c r="A30" s="96">
        <v>8</v>
      </c>
      <c r="B30" s="232" t="s">
        <v>585</v>
      </c>
      <c r="C30" s="232" t="s">
        <v>92</v>
      </c>
      <c r="D30" s="233" t="s">
        <v>14</v>
      </c>
      <c r="E30" s="236" t="s">
        <v>9</v>
      </c>
      <c r="F30" s="241" t="s">
        <v>1710</v>
      </c>
      <c r="G30" s="242" t="s">
        <v>2</v>
      </c>
      <c r="H30" s="317" t="s">
        <v>2751</v>
      </c>
      <c r="I30" s="323" t="s">
        <v>2750</v>
      </c>
      <c r="J30" s="349">
        <f t="shared" si="0"/>
        <v>276112</v>
      </c>
      <c r="K30" s="349">
        <f t="shared" si="1"/>
        <v>226970</v>
      </c>
      <c r="L30" s="349">
        <f t="shared" si="2"/>
        <v>220000</v>
      </c>
      <c r="M30" s="308">
        <v>1399.2090000000001</v>
      </c>
      <c r="N30" s="308"/>
      <c r="O30" s="308"/>
      <c r="P30" s="308">
        <v>218600.791</v>
      </c>
      <c r="Q30" s="308"/>
      <c r="R30" s="308"/>
      <c r="S30" s="308">
        <v>0</v>
      </c>
      <c r="T30" s="349">
        <f t="shared" si="3"/>
        <v>31900</v>
      </c>
      <c r="U30" s="308">
        <v>0</v>
      </c>
      <c r="V30" s="308"/>
      <c r="W30" s="308"/>
      <c r="X30" s="308">
        <v>31900</v>
      </c>
      <c r="Y30" s="308"/>
      <c r="Z30" s="308"/>
      <c r="AA30" s="308">
        <v>0</v>
      </c>
      <c r="AB30" s="318">
        <v>786</v>
      </c>
      <c r="AC30" s="318"/>
      <c r="AD30" s="318">
        <v>14926</v>
      </c>
      <c r="AE30" s="318"/>
      <c r="AF30" s="318"/>
      <c r="AG30" s="185"/>
      <c r="AH30" s="185"/>
      <c r="AI30" s="349">
        <f t="shared" si="4"/>
        <v>6970</v>
      </c>
      <c r="AJ30" s="309">
        <v>44</v>
      </c>
      <c r="AK30" s="309"/>
      <c r="AL30" s="309"/>
      <c r="AM30" s="309">
        <v>6926</v>
      </c>
      <c r="AN30" s="309"/>
      <c r="AO30" s="309"/>
      <c r="AP30" s="309">
        <v>0</v>
      </c>
      <c r="AQ30" s="175">
        <v>0</v>
      </c>
      <c r="AR30" s="175"/>
      <c r="AS30" s="318">
        <v>1530</v>
      </c>
      <c r="AT30" s="175"/>
      <c r="AU30" s="175"/>
      <c r="AV30" s="175"/>
      <c r="AW30" s="175"/>
      <c r="AX30" s="349">
        <f t="shared" si="5"/>
        <v>8500</v>
      </c>
      <c r="AY30" s="175"/>
      <c r="AZ30" s="175"/>
      <c r="BA30" s="263">
        <v>43723</v>
      </c>
      <c r="BB30" s="546" t="s">
        <v>2917</v>
      </c>
      <c r="BC30" s="546" t="s">
        <v>2918</v>
      </c>
      <c r="BD30" s="353">
        <v>43373</v>
      </c>
      <c r="BE30" s="547" t="s">
        <v>2744</v>
      </c>
      <c r="BF30" s="352">
        <v>43585</v>
      </c>
      <c r="BG30" s="548">
        <v>43433</v>
      </c>
      <c r="BH30" s="554" t="s">
        <v>943</v>
      </c>
      <c r="BI30" s="554" t="s">
        <v>943</v>
      </c>
      <c r="BJ30" s="356">
        <v>43677</v>
      </c>
      <c r="BK30" s="548"/>
      <c r="BL30" s="356">
        <v>43708</v>
      </c>
      <c r="BM30" s="548"/>
      <c r="BN30" s="259">
        <v>43738</v>
      </c>
      <c r="BO30" s="548"/>
      <c r="BP30" s="548">
        <v>44134</v>
      </c>
      <c r="BQ30" s="548"/>
      <c r="BR30" s="555"/>
      <c r="BS30" s="555"/>
      <c r="BT30" s="550" t="s">
        <v>919</v>
      </c>
      <c r="BU30" s="538" t="s">
        <v>3258</v>
      </c>
      <c r="BV30" s="538" t="s">
        <v>3258</v>
      </c>
      <c r="BW30" s="538" t="s">
        <v>3258</v>
      </c>
      <c r="BX30" s="538" t="s">
        <v>3258</v>
      </c>
      <c r="BY30" s="538" t="s">
        <v>3258</v>
      </c>
      <c r="BZ30" s="538" t="s">
        <v>3258</v>
      </c>
      <c r="CA30" s="702">
        <v>0.5</v>
      </c>
      <c r="CB30" s="264"/>
      <c r="CC30" s="551" t="s">
        <v>2922</v>
      </c>
      <c r="CD30" s="637"/>
      <c r="CE30" s="637"/>
      <c r="CF30" s="186">
        <v>1980</v>
      </c>
      <c r="CG30" s="638">
        <v>15</v>
      </c>
      <c r="CH30" s="689">
        <f t="shared" si="6"/>
        <v>0</v>
      </c>
      <c r="CI30" s="690">
        <f t="shared" si="7"/>
        <v>0</v>
      </c>
      <c r="CJ30" s="178"/>
      <c r="CK30" s="178"/>
      <c r="CL30" s="178"/>
      <c r="CM30" s="178"/>
      <c r="CN30" s="178"/>
      <c r="CO30" s="178">
        <v>2</v>
      </c>
      <c r="CP30" s="178"/>
      <c r="CQ30" s="445"/>
      <c r="CR30" s="445"/>
      <c r="CS30" s="445"/>
      <c r="CT30" s="445"/>
      <c r="CU30" s="445"/>
      <c r="CV30" s="445"/>
      <c r="CW30" s="198"/>
      <c r="CX30" s="193" t="s">
        <v>3899</v>
      </c>
      <c r="CY30" s="198"/>
      <c r="CZ30" s="198"/>
      <c r="DA30" s="655"/>
      <c r="DB30" s="723"/>
      <c r="DC30" s="724"/>
      <c r="DD30" s="723"/>
      <c r="DE30" s="723"/>
      <c r="DF30" s="130" t="s">
        <v>3075</v>
      </c>
      <c r="DG30" s="882" t="s">
        <v>3265</v>
      </c>
      <c r="DH30" s="545" t="s">
        <v>3266</v>
      </c>
      <c r="DI30" s="545" t="s">
        <v>3076</v>
      </c>
      <c r="DJ30" s="545"/>
    </row>
    <row r="31" spans="1:114" s="100" customFormat="1" ht="59.25" customHeight="1">
      <c r="A31" s="96">
        <v>10</v>
      </c>
      <c r="B31" s="232" t="s">
        <v>585</v>
      </c>
      <c r="C31" s="232" t="s">
        <v>92</v>
      </c>
      <c r="D31" s="233" t="s">
        <v>933</v>
      </c>
      <c r="E31" s="236" t="s">
        <v>9</v>
      </c>
      <c r="F31" s="241" t="s">
        <v>1710</v>
      </c>
      <c r="G31" s="242" t="s">
        <v>2</v>
      </c>
      <c r="H31" s="323" t="s">
        <v>586</v>
      </c>
      <c r="I31" s="323" t="s">
        <v>587</v>
      </c>
      <c r="J31" s="349">
        <f t="shared" si="0"/>
        <v>103657</v>
      </c>
      <c r="K31" s="349">
        <f t="shared" si="1"/>
        <v>85000</v>
      </c>
      <c r="L31" s="349">
        <f t="shared" si="2"/>
        <v>85000</v>
      </c>
      <c r="M31" s="308">
        <v>1173</v>
      </c>
      <c r="N31" s="308"/>
      <c r="O31" s="308"/>
      <c r="P31" s="308">
        <v>83827</v>
      </c>
      <c r="Q31" s="308"/>
      <c r="R31" s="308"/>
      <c r="S31" s="308">
        <v>0</v>
      </c>
      <c r="T31" s="349">
        <f t="shared" si="3"/>
        <v>12500</v>
      </c>
      <c r="U31" s="308">
        <v>0</v>
      </c>
      <c r="V31" s="308"/>
      <c r="W31" s="308"/>
      <c r="X31" s="308">
        <v>12500</v>
      </c>
      <c r="Y31" s="308"/>
      <c r="Z31" s="308"/>
      <c r="AA31" s="308">
        <v>0</v>
      </c>
      <c r="AB31" s="318">
        <v>330</v>
      </c>
      <c r="AC31" s="318"/>
      <c r="AD31" s="318">
        <v>5827</v>
      </c>
      <c r="AE31" s="318"/>
      <c r="AF31" s="318"/>
      <c r="AG31" s="175"/>
      <c r="AH31" s="175"/>
      <c r="AI31" s="349">
        <f t="shared" si="4"/>
        <v>0</v>
      </c>
      <c r="AJ31" s="309">
        <v>0</v>
      </c>
      <c r="AK31" s="309"/>
      <c r="AL31" s="309"/>
      <c r="AM31" s="309">
        <v>0</v>
      </c>
      <c r="AN31" s="309"/>
      <c r="AO31" s="309"/>
      <c r="AP31" s="309">
        <v>0</v>
      </c>
      <c r="AQ31" s="175">
        <v>0</v>
      </c>
      <c r="AR31" s="175"/>
      <c r="AS31" s="175">
        <v>0</v>
      </c>
      <c r="AT31" s="175"/>
      <c r="AU31" s="175"/>
      <c r="AV31" s="175"/>
      <c r="AW31" s="175"/>
      <c r="AX31" s="349">
        <f t="shared" si="5"/>
        <v>0</v>
      </c>
      <c r="AY31" s="175"/>
      <c r="AZ31" s="175"/>
      <c r="BA31" s="263">
        <v>43723</v>
      </c>
      <c r="BB31" s="546" t="s">
        <v>2917</v>
      </c>
      <c r="BC31" s="546" t="s">
        <v>2918</v>
      </c>
      <c r="BD31" s="353">
        <v>43373</v>
      </c>
      <c r="BE31" s="547" t="s">
        <v>2743</v>
      </c>
      <c r="BF31" s="352">
        <v>43585</v>
      </c>
      <c r="BG31" s="548">
        <v>43410</v>
      </c>
      <c r="BH31" s="554" t="s">
        <v>943</v>
      </c>
      <c r="BI31" s="554" t="s">
        <v>943</v>
      </c>
      <c r="BJ31" s="356">
        <v>43677</v>
      </c>
      <c r="BK31" s="548"/>
      <c r="BL31" s="356">
        <v>43738</v>
      </c>
      <c r="BM31" s="548"/>
      <c r="BN31" s="259">
        <v>43769</v>
      </c>
      <c r="BO31" s="548"/>
      <c r="BP31" s="548">
        <v>44134</v>
      </c>
      <c r="BQ31" s="558"/>
      <c r="BR31" s="555"/>
      <c r="BS31" s="555"/>
      <c r="BT31" s="550" t="s">
        <v>919</v>
      </c>
      <c r="BU31" s="538" t="s">
        <v>3258</v>
      </c>
      <c r="BV31" s="538" t="s">
        <v>3258</v>
      </c>
      <c r="BW31" s="538" t="s">
        <v>3258</v>
      </c>
      <c r="BX31" s="538" t="s">
        <v>3258</v>
      </c>
      <c r="BY31" s="538" t="s">
        <v>3258</v>
      </c>
      <c r="BZ31" s="538" t="s">
        <v>3258</v>
      </c>
      <c r="CA31" s="702">
        <v>0.5</v>
      </c>
      <c r="CB31" s="264"/>
      <c r="CC31" s="551" t="s">
        <v>2921</v>
      </c>
      <c r="CD31" s="637"/>
      <c r="CE31" s="637"/>
      <c r="CF31" s="186">
        <v>1046</v>
      </c>
      <c r="CG31" s="638">
        <v>8</v>
      </c>
      <c r="CH31" s="689">
        <f t="shared" si="6"/>
        <v>0</v>
      </c>
      <c r="CI31" s="690">
        <f t="shared" si="7"/>
        <v>0</v>
      </c>
      <c r="CJ31" s="178"/>
      <c r="CK31" s="178"/>
      <c r="CL31" s="178"/>
      <c r="CM31" s="178"/>
      <c r="CN31" s="178"/>
      <c r="CO31" s="178"/>
      <c r="CP31" s="178"/>
      <c r="CQ31" s="445"/>
      <c r="CR31" s="445"/>
      <c r="CS31" s="445"/>
      <c r="CT31" s="445"/>
      <c r="CU31" s="445"/>
      <c r="CV31" s="445"/>
      <c r="CW31" s="198"/>
      <c r="CX31" s="193" t="s">
        <v>3899</v>
      </c>
      <c r="CY31" s="198"/>
      <c r="CZ31" s="198"/>
      <c r="DA31" s="655"/>
      <c r="DB31" s="723"/>
      <c r="DC31" s="724"/>
      <c r="DD31" s="723"/>
      <c r="DE31" s="723"/>
      <c r="DF31" s="130" t="s">
        <v>3077</v>
      </c>
      <c r="DG31" s="882" t="s">
        <v>3078</v>
      </c>
      <c r="DH31" s="545" t="s">
        <v>3258</v>
      </c>
      <c r="DI31" s="545" t="s">
        <v>3258</v>
      </c>
      <c r="DJ31" s="545"/>
    </row>
    <row r="32" spans="1:114" s="100" customFormat="1" ht="117.75" customHeight="1">
      <c r="A32" s="96">
        <v>11</v>
      </c>
      <c r="B32" s="232" t="s">
        <v>585</v>
      </c>
      <c r="C32" s="232" t="s">
        <v>92</v>
      </c>
      <c r="D32" s="233" t="s">
        <v>601</v>
      </c>
      <c r="E32" s="236" t="s">
        <v>293</v>
      </c>
      <c r="F32" s="241" t="s">
        <v>1713</v>
      </c>
      <c r="G32" s="242" t="s">
        <v>2</v>
      </c>
      <c r="H32" s="323" t="s">
        <v>588</v>
      </c>
      <c r="I32" s="323" t="s">
        <v>589</v>
      </c>
      <c r="J32" s="349">
        <f t="shared" si="0"/>
        <v>101791</v>
      </c>
      <c r="K32" s="349">
        <f t="shared" si="1"/>
        <v>60000</v>
      </c>
      <c r="L32" s="349">
        <f t="shared" si="2"/>
        <v>60000</v>
      </c>
      <c r="M32" s="308">
        <v>382</v>
      </c>
      <c r="N32" s="308"/>
      <c r="O32" s="308"/>
      <c r="P32" s="308">
        <v>59618</v>
      </c>
      <c r="Q32" s="308"/>
      <c r="R32" s="308"/>
      <c r="S32" s="308">
        <v>0</v>
      </c>
      <c r="T32" s="349">
        <f t="shared" si="3"/>
        <v>28000</v>
      </c>
      <c r="U32" s="308">
        <v>0</v>
      </c>
      <c r="V32" s="308"/>
      <c r="W32" s="308"/>
      <c r="X32" s="308">
        <v>28000</v>
      </c>
      <c r="Y32" s="308"/>
      <c r="Z32" s="308"/>
      <c r="AA32" s="308">
        <v>0</v>
      </c>
      <c r="AB32" s="318">
        <v>690</v>
      </c>
      <c r="AC32" s="318"/>
      <c r="AD32" s="318">
        <v>13101</v>
      </c>
      <c r="AE32" s="318"/>
      <c r="AF32" s="318"/>
      <c r="AG32" s="175"/>
      <c r="AH32" s="175"/>
      <c r="AI32" s="349">
        <f t="shared" si="4"/>
        <v>0</v>
      </c>
      <c r="AJ32" s="309">
        <v>0</v>
      </c>
      <c r="AK32" s="309"/>
      <c r="AL32" s="309"/>
      <c r="AM32" s="309">
        <v>0</v>
      </c>
      <c r="AN32" s="309"/>
      <c r="AO32" s="309"/>
      <c r="AP32" s="309">
        <v>0</v>
      </c>
      <c r="AQ32" s="175">
        <v>0</v>
      </c>
      <c r="AR32" s="175"/>
      <c r="AS32" s="175">
        <v>0</v>
      </c>
      <c r="AT32" s="175"/>
      <c r="AU32" s="175"/>
      <c r="AV32" s="175"/>
      <c r="AW32" s="175"/>
      <c r="AX32" s="349">
        <f t="shared" si="5"/>
        <v>0</v>
      </c>
      <c r="AY32" s="175"/>
      <c r="AZ32" s="175"/>
      <c r="BA32" s="263">
        <v>43723</v>
      </c>
      <c r="BB32" s="546" t="s">
        <v>2917</v>
      </c>
      <c r="BC32" s="546" t="s">
        <v>2918</v>
      </c>
      <c r="BD32" s="353">
        <v>43373</v>
      </c>
      <c r="BE32" s="547" t="s">
        <v>2744</v>
      </c>
      <c r="BF32" s="352">
        <v>43585</v>
      </c>
      <c r="BG32" s="548">
        <v>43433</v>
      </c>
      <c r="BH32" s="554" t="s">
        <v>943</v>
      </c>
      <c r="BI32" s="554" t="s">
        <v>943</v>
      </c>
      <c r="BJ32" s="356">
        <v>43677</v>
      </c>
      <c r="BK32" s="548"/>
      <c r="BL32" s="356">
        <v>43738</v>
      </c>
      <c r="BM32" s="548"/>
      <c r="BN32" s="259">
        <v>43769</v>
      </c>
      <c r="BO32" s="548"/>
      <c r="BP32" s="548">
        <v>44073</v>
      </c>
      <c r="BQ32" s="548"/>
      <c r="BR32" s="555"/>
      <c r="BS32" s="555"/>
      <c r="BT32" s="550" t="s">
        <v>919</v>
      </c>
      <c r="BU32" s="538" t="s">
        <v>3258</v>
      </c>
      <c r="BV32" s="538" t="s">
        <v>3258</v>
      </c>
      <c r="BW32" s="538" t="s">
        <v>3258</v>
      </c>
      <c r="BX32" s="538" t="s">
        <v>3258</v>
      </c>
      <c r="BY32" s="538" t="s">
        <v>3258</v>
      </c>
      <c r="BZ32" s="538" t="s">
        <v>3258</v>
      </c>
      <c r="CA32" s="702">
        <v>0.5</v>
      </c>
      <c r="CB32" s="264"/>
      <c r="CC32" s="551" t="s">
        <v>2923</v>
      </c>
      <c r="CD32" s="637"/>
      <c r="CE32" s="637"/>
      <c r="CF32" s="186">
        <v>1152</v>
      </c>
      <c r="CG32" s="638">
        <v>10</v>
      </c>
      <c r="CH32" s="689">
        <f t="shared" si="6"/>
        <v>0</v>
      </c>
      <c r="CI32" s="690">
        <f t="shared" si="7"/>
        <v>0</v>
      </c>
      <c r="CJ32" s="178"/>
      <c r="CK32" s="178"/>
      <c r="CL32" s="178"/>
      <c r="CM32" s="178"/>
      <c r="CN32" s="178"/>
      <c r="CO32" s="178"/>
      <c r="CP32" s="178"/>
      <c r="CQ32" s="445"/>
      <c r="CR32" s="445"/>
      <c r="CS32" s="445"/>
      <c r="CT32" s="445"/>
      <c r="CU32" s="445"/>
      <c r="CV32" s="445"/>
      <c r="CW32" s="198"/>
      <c r="CX32" s="193" t="s">
        <v>3899</v>
      </c>
      <c r="CY32" s="198"/>
      <c r="CZ32" s="198"/>
      <c r="DA32" s="655"/>
      <c r="DB32" s="723"/>
      <c r="DC32" s="724"/>
      <c r="DD32" s="723"/>
      <c r="DE32" s="723"/>
      <c r="DF32" s="130" t="s">
        <v>3079</v>
      </c>
      <c r="DG32" s="882" t="s">
        <v>3080</v>
      </c>
      <c r="DH32" s="545" t="s">
        <v>3258</v>
      </c>
      <c r="DI32" s="545" t="s">
        <v>3258</v>
      </c>
      <c r="DJ32" s="545"/>
    </row>
    <row r="33" spans="1:114" s="100" customFormat="1" ht="59.25" customHeight="1">
      <c r="A33" s="96">
        <v>12</v>
      </c>
      <c r="B33" s="232" t="s">
        <v>585</v>
      </c>
      <c r="C33" s="232" t="s">
        <v>92</v>
      </c>
      <c r="D33" s="233" t="s">
        <v>601</v>
      </c>
      <c r="E33" s="236" t="s">
        <v>293</v>
      </c>
      <c r="F33" s="241" t="s">
        <v>1713</v>
      </c>
      <c r="G33" s="242" t="s">
        <v>2</v>
      </c>
      <c r="H33" s="323" t="s">
        <v>590</v>
      </c>
      <c r="I33" s="323" t="s">
        <v>591</v>
      </c>
      <c r="J33" s="349">
        <f t="shared" si="0"/>
        <v>1800</v>
      </c>
      <c r="K33" s="349">
        <f t="shared" si="1"/>
        <v>1476</v>
      </c>
      <c r="L33" s="349">
        <f t="shared" si="2"/>
        <v>0</v>
      </c>
      <c r="M33" s="308">
        <v>0</v>
      </c>
      <c r="N33" s="308"/>
      <c r="O33" s="308"/>
      <c r="P33" s="308">
        <v>0</v>
      </c>
      <c r="Q33" s="308"/>
      <c r="R33" s="308"/>
      <c r="S33" s="308">
        <v>0</v>
      </c>
      <c r="T33" s="349">
        <f t="shared" si="3"/>
        <v>0</v>
      </c>
      <c r="U33" s="308">
        <v>0</v>
      </c>
      <c r="V33" s="308"/>
      <c r="W33" s="308"/>
      <c r="X33" s="308">
        <v>0</v>
      </c>
      <c r="Y33" s="308"/>
      <c r="Z33" s="308"/>
      <c r="AA33" s="308">
        <v>0</v>
      </c>
      <c r="AB33" s="318">
        <v>0</v>
      </c>
      <c r="AC33" s="318"/>
      <c r="AD33" s="318">
        <v>0</v>
      </c>
      <c r="AE33" s="318"/>
      <c r="AF33" s="318"/>
      <c r="AG33" s="185"/>
      <c r="AH33" s="185"/>
      <c r="AI33" s="349">
        <f t="shared" si="4"/>
        <v>1476</v>
      </c>
      <c r="AJ33" s="309">
        <v>9</v>
      </c>
      <c r="AK33" s="309"/>
      <c r="AL33" s="309"/>
      <c r="AM33" s="309">
        <v>1467</v>
      </c>
      <c r="AN33" s="309"/>
      <c r="AO33" s="309"/>
      <c r="AP33" s="309">
        <v>0</v>
      </c>
      <c r="AQ33" s="318">
        <v>0</v>
      </c>
      <c r="AR33" s="318"/>
      <c r="AS33" s="318">
        <v>324</v>
      </c>
      <c r="AT33" s="318"/>
      <c r="AU33" s="318"/>
      <c r="AV33" s="175"/>
      <c r="AW33" s="175"/>
      <c r="AX33" s="349">
        <f t="shared" si="5"/>
        <v>1800</v>
      </c>
      <c r="AY33" s="175"/>
      <c r="AZ33" s="175"/>
      <c r="BA33" s="263">
        <v>43723</v>
      </c>
      <c r="BB33" s="546" t="s">
        <v>2917</v>
      </c>
      <c r="BC33" s="546" t="s">
        <v>2918</v>
      </c>
      <c r="BD33" s="353">
        <v>43373</v>
      </c>
      <c r="BE33" s="547" t="s">
        <v>2744</v>
      </c>
      <c r="BF33" s="352">
        <v>43585</v>
      </c>
      <c r="BG33" s="548">
        <v>43433</v>
      </c>
      <c r="BH33" s="554" t="s">
        <v>943</v>
      </c>
      <c r="BI33" s="554" t="s">
        <v>943</v>
      </c>
      <c r="BJ33" s="356">
        <v>43677</v>
      </c>
      <c r="BK33" s="548"/>
      <c r="BL33" s="356">
        <v>43738</v>
      </c>
      <c r="BM33" s="548"/>
      <c r="BN33" s="259">
        <v>43769</v>
      </c>
      <c r="BO33" s="548"/>
      <c r="BP33" s="548">
        <v>44073</v>
      </c>
      <c r="BQ33" s="548"/>
      <c r="BR33" s="555"/>
      <c r="BS33" s="555"/>
      <c r="BT33" s="550" t="s">
        <v>919</v>
      </c>
      <c r="BU33" s="538" t="s">
        <v>3258</v>
      </c>
      <c r="BV33" s="538" t="s">
        <v>3258</v>
      </c>
      <c r="BW33" s="538" t="s">
        <v>3258</v>
      </c>
      <c r="BX33" s="538" t="s">
        <v>3258</v>
      </c>
      <c r="BY33" s="538" t="s">
        <v>3258</v>
      </c>
      <c r="BZ33" s="538" t="s">
        <v>3258</v>
      </c>
      <c r="CA33" s="702">
        <v>0</v>
      </c>
      <c r="CB33" s="264"/>
      <c r="CC33" s="551" t="s">
        <v>2923</v>
      </c>
      <c r="CD33" s="637"/>
      <c r="CE33" s="637"/>
      <c r="CF33" s="186">
        <v>0</v>
      </c>
      <c r="CG33" s="638">
        <v>0</v>
      </c>
      <c r="CH33" s="689">
        <f t="shared" si="6"/>
        <v>0</v>
      </c>
      <c r="CI33" s="690">
        <f t="shared" si="7"/>
        <v>0</v>
      </c>
      <c r="CJ33" s="178"/>
      <c r="CK33" s="178"/>
      <c r="CL33" s="178"/>
      <c r="CM33" s="178"/>
      <c r="CN33" s="178"/>
      <c r="CO33" s="178">
        <v>2</v>
      </c>
      <c r="CP33" s="178"/>
      <c r="CQ33" s="445"/>
      <c r="CR33" s="445"/>
      <c r="CS33" s="445"/>
      <c r="CT33" s="445"/>
      <c r="CU33" s="445"/>
      <c r="CV33" s="445"/>
      <c r="CW33" s="198"/>
      <c r="CX33" s="193" t="s">
        <v>3899</v>
      </c>
      <c r="CY33" s="198"/>
      <c r="CZ33" s="198"/>
      <c r="DA33" s="655"/>
      <c r="DB33" s="723"/>
      <c r="DC33" s="724"/>
      <c r="DD33" s="723"/>
      <c r="DE33" s="723"/>
      <c r="DF33" s="130" t="s">
        <v>3081</v>
      </c>
      <c r="DG33" s="882" t="s">
        <v>3082</v>
      </c>
      <c r="DH33" s="545" t="s">
        <v>3258</v>
      </c>
      <c r="DI33" s="545" t="s">
        <v>3258</v>
      </c>
      <c r="DJ33" s="545"/>
    </row>
    <row r="34" spans="1:114" s="100" customFormat="1" ht="149.25" customHeight="1">
      <c r="A34" s="96">
        <v>1</v>
      </c>
      <c r="B34" s="232" t="s">
        <v>592</v>
      </c>
      <c r="C34" s="232" t="s">
        <v>593</v>
      </c>
      <c r="D34" s="237" t="s">
        <v>603</v>
      </c>
      <c r="E34" s="174" t="s">
        <v>614</v>
      </c>
      <c r="F34" s="241" t="s">
        <v>1632</v>
      </c>
      <c r="G34" s="324" t="s">
        <v>602</v>
      </c>
      <c r="H34" s="325" t="s">
        <v>627</v>
      </c>
      <c r="I34" s="320" t="s">
        <v>628</v>
      </c>
      <c r="J34" s="349">
        <f t="shared" si="0"/>
        <v>69930</v>
      </c>
      <c r="K34" s="349">
        <f t="shared" si="1"/>
        <v>63270</v>
      </c>
      <c r="L34" s="349">
        <f t="shared" si="2"/>
        <v>63270</v>
      </c>
      <c r="M34" s="308">
        <v>1478</v>
      </c>
      <c r="N34" s="308"/>
      <c r="O34" s="308"/>
      <c r="P34" s="308">
        <v>61792</v>
      </c>
      <c r="Q34" s="308"/>
      <c r="R34" s="308"/>
      <c r="S34" s="308">
        <v>0</v>
      </c>
      <c r="T34" s="349">
        <f t="shared" si="3"/>
        <v>4462</v>
      </c>
      <c r="U34" s="308">
        <v>370</v>
      </c>
      <c r="V34" s="308"/>
      <c r="W34" s="308"/>
      <c r="X34" s="308">
        <v>4092</v>
      </c>
      <c r="Y34" s="308"/>
      <c r="Z34" s="308"/>
      <c r="AA34" s="308">
        <v>0</v>
      </c>
      <c r="AB34" s="185">
        <v>330</v>
      </c>
      <c r="AC34" s="185"/>
      <c r="AD34" s="185">
        <v>1868</v>
      </c>
      <c r="AE34" s="185"/>
      <c r="AF34" s="185"/>
      <c r="AG34" s="185"/>
      <c r="AH34" s="185"/>
      <c r="AI34" s="349">
        <f t="shared" si="4"/>
        <v>0</v>
      </c>
      <c r="AJ34" s="309">
        <v>0</v>
      </c>
      <c r="AK34" s="309"/>
      <c r="AL34" s="309"/>
      <c r="AM34" s="309">
        <v>0</v>
      </c>
      <c r="AN34" s="309"/>
      <c r="AO34" s="309"/>
      <c r="AP34" s="309">
        <v>0</v>
      </c>
      <c r="AQ34" s="175">
        <v>0</v>
      </c>
      <c r="AR34" s="175"/>
      <c r="AS34" s="175">
        <v>0</v>
      </c>
      <c r="AT34" s="175"/>
      <c r="AU34" s="175"/>
      <c r="AV34" s="175"/>
      <c r="AW34" s="175"/>
      <c r="AX34" s="349">
        <f t="shared" si="5"/>
        <v>0</v>
      </c>
      <c r="AY34" s="374"/>
      <c r="AZ34" s="175"/>
      <c r="BA34" s="263">
        <v>44165</v>
      </c>
      <c r="BB34" s="546" t="s">
        <v>2789</v>
      </c>
      <c r="BC34" s="546" t="s">
        <v>2790</v>
      </c>
      <c r="BD34" s="353">
        <v>43312</v>
      </c>
      <c r="BE34" s="547">
        <v>43283</v>
      </c>
      <c r="BF34" s="352">
        <v>43496</v>
      </c>
      <c r="BG34" s="548">
        <v>43291</v>
      </c>
      <c r="BH34" s="591" t="s">
        <v>943</v>
      </c>
      <c r="BI34" s="591" t="s">
        <v>943</v>
      </c>
      <c r="BJ34" s="356">
        <v>44135</v>
      </c>
      <c r="BK34" s="548"/>
      <c r="BL34" s="356">
        <v>44180</v>
      </c>
      <c r="BM34" s="548"/>
      <c r="BN34" s="259">
        <v>44211</v>
      </c>
      <c r="BO34" s="548"/>
      <c r="BP34" s="548">
        <v>44652</v>
      </c>
      <c r="BQ34" s="548"/>
      <c r="BR34" s="592"/>
      <c r="BS34" s="592"/>
      <c r="BT34" s="550" t="s">
        <v>1016</v>
      </c>
      <c r="BU34" s="538" t="s">
        <v>3258</v>
      </c>
      <c r="BV34" s="538" t="s">
        <v>3258</v>
      </c>
      <c r="BW34" s="538" t="s">
        <v>3258</v>
      </c>
      <c r="BX34" s="538" t="s">
        <v>3258</v>
      </c>
      <c r="BY34" s="538" t="s">
        <v>3258</v>
      </c>
      <c r="BZ34" s="538" t="s">
        <v>3258</v>
      </c>
      <c r="CA34" s="702">
        <v>0</v>
      </c>
      <c r="CB34" s="264"/>
      <c r="CC34" s="551" t="s">
        <v>2812</v>
      </c>
      <c r="CD34" s="639"/>
      <c r="CE34" s="639"/>
      <c r="CF34" s="186">
        <v>666</v>
      </c>
      <c r="CG34" s="638">
        <v>40</v>
      </c>
      <c r="CH34" s="689">
        <f t="shared" si="6"/>
        <v>0</v>
      </c>
      <c r="CI34" s="690">
        <f t="shared" si="7"/>
        <v>0</v>
      </c>
      <c r="CJ34" s="178"/>
      <c r="CK34" s="178"/>
      <c r="CL34" s="178"/>
      <c r="CM34" s="178"/>
      <c r="CN34" s="178"/>
      <c r="CO34" s="178"/>
      <c r="CP34" s="178"/>
      <c r="CQ34" s="445"/>
      <c r="CR34" s="445"/>
      <c r="CS34" s="445"/>
      <c r="CT34" s="445"/>
      <c r="CU34" s="445"/>
      <c r="CV34" s="445"/>
      <c r="CW34" s="193"/>
      <c r="CX34" s="193" t="s">
        <v>3899</v>
      </c>
      <c r="CY34" s="193"/>
      <c r="CZ34" s="193"/>
      <c r="DA34" s="655"/>
      <c r="DB34" s="726"/>
      <c r="DC34" s="727"/>
      <c r="DD34" s="726"/>
      <c r="DE34" s="726"/>
      <c r="DF34" s="132" t="s">
        <v>3083</v>
      </c>
      <c r="DG34" s="882" t="s">
        <v>3084</v>
      </c>
      <c r="DH34" s="545" t="s">
        <v>3258</v>
      </c>
      <c r="DI34" s="545" t="s">
        <v>3258</v>
      </c>
      <c r="DJ34" s="545"/>
    </row>
    <row r="35" spans="1:114" s="100" customFormat="1" ht="99.6" hidden="1" customHeight="1">
      <c r="A35" s="101">
        <v>2</v>
      </c>
      <c r="B35" s="232" t="s">
        <v>592</v>
      </c>
      <c r="C35" s="232" t="s">
        <v>593</v>
      </c>
      <c r="D35" s="174" t="s">
        <v>604</v>
      </c>
      <c r="E35" s="233" t="s">
        <v>1633</v>
      </c>
      <c r="F35" s="241" t="s">
        <v>1786</v>
      </c>
      <c r="G35" s="324" t="s">
        <v>602</v>
      </c>
      <c r="H35" s="320" t="s">
        <v>629</v>
      </c>
      <c r="I35" s="320" t="s">
        <v>630</v>
      </c>
      <c r="J35" s="349">
        <f t="shared" si="0"/>
        <v>55249</v>
      </c>
      <c r="K35" s="349">
        <f t="shared" si="1"/>
        <v>55000</v>
      </c>
      <c r="L35" s="349">
        <f t="shared" si="2"/>
        <v>55000</v>
      </c>
      <c r="M35" s="308">
        <v>1010</v>
      </c>
      <c r="N35" s="308"/>
      <c r="O35" s="308"/>
      <c r="P35" s="308">
        <v>53990</v>
      </c>
      <c r="Q35" s="308"/>
      <c r="R35" s="308"/>
      <c r="S35" s="308">
        <v>0</v>
      </c>
      <c r="T35" s="349">
        <f t="shared" si="3"/>
        <v>240</v>
      </c>
      <c r="U35" s="308">
        <v>240</v>
      </c>
      <c r="V35" s="308"/>
      <c r="W35" s="308"/>
      <c r="X35" s="308">
        <v>0</v>
      </c>
      <c r="Y35" s="308"/>
      <c r="Z35" s="308"/>
      <c r="AA35" s="308">
        <v>0</v>
      </c>
      <c r="AB35" s="326">
        <v>9</v>
      </c>
      <c r="AC35" s="326"/>
      <c r="AD35" s="187">
        <v>0</v>
      </c>
      <c r="AE35" s="187"/>
      <c r="AF35" s="187"/>
      <c r="AG35" s="187"/>
      <c r="AH35" s="187"/>
      <c r="AI35" s="349">
        <f t="shared" si="4"/>
        <v>0</v>
      </c>
      <c r="AJ35" s="309">
        <v>0</v>
      </c>
      <c r="AK35" s="309"/>
      <c r="AL35" s="309"/>
      <c r="AM35" s="309">
        <v>0</v>
      </c>
      <c r="AN35" s="309"/>
      <c r="AO35" s="309"/>
      <c r="AP35" s="309">
        <v>0</v>
      </c>
      <c r="AQ35" s="188">
        <v>0</v>
      </c>
      <c r="AR35" s="188"/>
      <c r="AS35" s="188">
        <v>0</v>
      </c>
      <c r="AT35" s="188"/>
      <c r="AU35" s="188"/>
      <c r="AV35" s="188"/>
      <c r="AW35" s="188"/>
      <c r="AX35" s="349">
        <f t="shared" si="5"/>
        <v>0</v>
      </c>
      <c r="AY35" s="175"/>
      <c r="AZ35" s="175"/>
      <c r="BA35" s="263">
        <v>43830</v>
      </c>
      <c r="BB35" s="546" t="s">
        <v>2789</v>
      </c>
      <c r="BC35" s="546" t="s">
        <v>2791</v>
      </c>
      <c r="BD35" s="353">
        <v>43312</v>
      </c>
      <c r="BE35" s="547">
        <v>43283</v>
      </c>
      <c r="BF35" s="352">
        <v>43373</v>
      </c>
      <c r="BG35" s="548">
        <v>43291</v>
      </c>
      <c r="BH35" s="591" t="s">
        <v>943</v>
      </c>
      <c r="BI35" s="591" t="s">
        <v>943</v>
      </c>
      <c r="BJ35" s="356">
        <v>43799</v>
      </c>
      <c r="BK35" s="548">
        <v>43468</v>
      </c>
      <c r="BL35" s="356">
        <v>43830</v>
      </c>
      <c r="BM35" s="548">
        <v>43476</v>
      </c>
      <c r="BN35" s="259">
        <v>43861</v>
      </c>
      <c r="BO35" s="554"/>
      <c r="BP35" s="548">
        <v>44316</v>
      </c>
      <c r="BQ35" s="554"/>
      <c r="BR35" s="592"/>
      <c r="BS35" s="592"/>
      <c r="BT35" s="550" t="s">
        <v>1016</v>
      </c>
      <c r="BU35" s="538" t="s">
        <v>3258</v>
      </c>
      <c r="BV35" s="538" t="s">
        <v>3258</v>
      </c>
      <c r="BW35" s="538" t="s">
        <v>3258</v>
      </c>
      <c r="BX35" s="538" t="s">
        <v>3258</v>
      </c>
      <c r="BY35" s="538" t="s">
        <v>3258</v>
      </c>
      <c r="BZ35" s="538" t="s">
        <v>3258</v>
      </c>
      <c r="CA35" s="702">
        <v>0</v>
      </c>
      <c r="CB35" s="268" t="s">
        <v>2763</v>
      </c>
      <c r="CC35" s="551" t="s">
        <v>2813</v>
      </c>
      <c r="CD35" s="640"/>
      <c r="CE35" s="640">
        <v>43468</v>
      </c>
      <c r="CF35" s="186">
        <v>475</v>
      </c>
      <c r="CG35" s="638">
        <v>30</v>
      </c>
      <c r="CH35" s="689">
        <f t="shared" si="6"/>
        <v>0</v>
      </c>
      <c r="CI35" s="690">
        <f t="shared" si="7"/>
        <v>0</v>
      </c>
      <c r="CJ35" s="283"/>
      <c r="CK35" s="178"/>
      <c r="CL35" s="178"/>
      <c r="CM35" s="178"/>
      <c r="CN35" s="178"/>
      <c r="CO35" s="178"/>
      <c r="CP35" s="178" t="s">
        <v>2604</v>
      </c>
      <c r="CQ35" s="445"/>
      <c r="CR35" s="445"/>
      <c r="CS35" s="445"/>
      <c r="CT35" s="445"/>
      <c r="CU35" s="445"/>
      <c r="CV35" s="445"/>
      <c r="CW35" s="193"/>
      <c r="CX35" s="193"/>
      <c r="CY35" s="193"/>
      <c r="CZ35" s="193"/>
      <c r="DA35" s="885" t="s">
        <v>3581</v>
      </c>
      <c r="DB35" s="726"/>
      <c r="DC35" s="727"/>
      <c r="DD35" s="726"/>
      <c r="DE35" s="726"/>
      <c r="DF35" s="129" t="s">
        <v>3085</v>
      </c>
      <c r="DG35" s="882" t="s">
        <v>3086</v>
      </c>
      <c r="DH35" s="545" t="s">
        <v>3258</v>
      </c>
      <c r="DI35" s="545" t="s">
        <v>3258</v>
      </c>
      <c r="DJ35" s="545"/>
    </row>
    <row r="36" spans="1:114" s="100" customFormat="1" ht="59.25" hidden="1" customHeight="1">
      <c r="A36" s="96">
        <v>3</v>
      </c>
      <c r="B36" s="232" t="s">
        <v>592</v>
      </c>
      <c r="C36" s="232" t="s">
        <v>593</v>
      </c>
      <c r="D36" s="174" t="s">
        <v>605</v>
      </c>
      <c r="E36" s="233" t="s">
        <v>1634</v>
      </c>
      <c r="F36" s="241" t="s">
        <v>1650</v>
      </c>
      <c r="G36" s="324" t="s">
        <v>602</v>
      </c>
      <c r="H36" s="315" t="s">
        <v>622</v>
      </c>
      <c r="I36" s="320" t="s">
        <v>713</v>
      </c>
      <c r="J36" s="349">
        <f t="shared" si="0"/>
        <v>128313</v>
      </c>
      <c r="K36" s="349">
        <f t="shared" si="1"/>
        <v>104125</v>
      </c>
      <c r="L36" s="349">
        <f t="shared" si="2"/>
        <v>104125</v>
      </c>
      <c r="M36" s="308">
        <v>1990</v>
      </c>
      <c r="N36" s="308"/>
      <c r="O36" s="308"/>
      <c r="P36" s="308">
        <v>102135</v>
      </c>
      <c r="Q36" s="308"/>
      <c r="R36" s="308"/>
      <c r="S36" s="308">
        <v>0</v>
      </c>
      <c r="T36" s="349">
        <f t="shared" si="3"/>
        <v>20888</v>
      </c>
      <c r="U36" s="308">
        <v>19792</v>
      </c>
      <c r="V36" s="308"/>
      <c r="W36" s="308"/>
      <c r="X36" s="308">
        <v>1096</v>
      </c>
      <c r="Y36" s="308"/>
      <c r="Z36" s="308"/>
      <c r="AA36" s="308">
        <v>0</v>
      </c>
      <c r="AB36" s="185">
        <v>330</v>
      </c>
      <c r="AC36" s="185"/>
      <c r="AD36" s="185">
        <v>2970</v>
      </c>
      <c r="AE36" s="185"/>
      <c r="AF36" s="185"/>
      <c r="AG36" s="185"/>
      <c r="AH36" s="185"/>
      <c r="AI36" s="349">
        <f t="shared" si="4"/>
        <v>0</v>
      </c>
      <c r="AJ36" s="309">
        <v>0</v>
      </c>
      <c r="AK36" s="309"/>
      <c r="AL36" s="309"/>
      <c r="AM36" s="309">
        <v>0</v>
      </c>
      <c r="AN36" s="309"/>
      <c r="AO36" s="309"/>
      <c r="AP36" s="309">
        <v>0</v>
      </c>
      <c r="AQ36" s="188">
        <v>0</v>
      </c>
      <c r="AR36" s="188"/>
      <c r="AS36" s="189">
        <v>0</v>
      </c>
      <c r="AT36" s="189"/>
      <c r="AU36" s="189"/>
      <c r="AV36" s="189"/>
      <c r="AW36" s="189"/>
      <c r="AX36" s="349">
        <f t="shared" si="5"/>
        <v>0</v>
      </c>
      <c r="AY36" s="175"/>
      <c r="AZ36" s="175"/>
      <c r="BA36" s="263">
        <v>43465</v>
      </c>
      <c r="BB36" s="546" t="s">
        <v>2789</v>
      </c>
      <c r="BC36" s="546" t="s">
        <v>2791</v>
      </c>
      <c r="BD36" s="353">
        <v>43312</v>
      </c>
      <c r="BE36" s="547">
        <v>43283</v>
      </c>
      <c r="BF36" s="352">
        <v>43373</v>
      </c>
      <c r="BG36" s="548">
        <v>43291</v>
      </c>
      <c r="BH36" s="591" t="s">
        <v>943</v>
      </c>
      <c r="BI36" s="591" t="s">
        <v>943</v>
      </c>
      <c r="BJ36" s="356">
        <v>43769</v>
      </c>
      <c r="BK36" s="548"/>
      <c r="BL36" s="356">
        <v>43799</v>
      </c>
      <c r="BM36" s="548"/>
      <c r="BN36" s="259">
        <v>43861</v>
      </c>
      <c r="BO36" s="554"/>
      <c r="BP36" s="548">
        <v>44439</v>
      </c>
      <c r="BQ36" s="554"/>
      <c r="BR36" s="592"/>
      <c r="BS36" s="592"/>
      <c r="BT36" s="550" t="s">
        <v>1016</v>
      </c>
      <c r="BU36" s="538" t="s">
        <v>3258</v>
      </c>
      <c r="BV36" s="538" t="s">
        <v>3258</v>
      </c>
      <c r="BW36" s="538" t="s">
        <v>3258</v>
      </c>
      <c r="BX36" s="538" t="s">
        <v>3258</v>
      </c>
      <c r="BY36" s="538" t="s">
        <v>3258</v>
      </c>
      <c r="BZ36" s="538" t="s">
        <v>3258</v>
      </c>
      <c r="CA36" s="702">
        <v>0</v>
      </c>
      <c r="CB36" s="287" t="s">
        <v>2764</v>
      </c>
      <c r="CC36" s="551" t="s">
        <v>2814</v>
      </c>
      <c r="CD36" s="640"/>
      <c r="CE36" s="640">
        <v>43460</v>
      </c>
      <c r="CF36" s="186">
        <v>1225</v>
      </c>
      <c r="CG36" s="638">
        <v>150</v>
      </c>
      <c r="CH36" s="689">
        <f t="shared" si="6"/>
        <v>0</v>
      </c>
      <c r="CI36" s="690">
        <f t="shared" si="7"/>
        <v>0</v>
      </c>
      <c r="CJ36" s="178"/>
      <c r="CK36" s="178"/>
      <c r="CL36" s="178"/>
      <c r="CM36" s="178"/>
      <c r="CN36" s="178"/>
      <c r="CO36" s="178"/>
      <c r="CP36" s="178"/>
      <c r="CQ36" s="445"/>
      <c r="CR36" s="445"/>
      <c r="CS36" s="445"/>
      <c r="CT36" s="445"/>
      <c r="CU36" s="445"/>
      <c r="CV36" s="445"/>
      <c r="CW36" s="193"/>
      <c r="CX36" s="193"/>
      <c r="CY36" s="193"/>
      <c r="CZ36" s="193"/>
      <c r="DA36" s="885" t="s">
        <v>3581</v>
      </c>
      <c r="DB36" s="726"/>
      <c r="DC36" s="727"/>
      <c r="DD36" s="726"/>
      <c r="DE36" s="726"/>
      <c r="DF36" s="129" t="s">
        <v>3087</v>
      </c>
      <c r="DG36" s="882" t="s">
        <v>3088</v>
      </c>
      <c r="DH36" s="545" t="s">
        <v>3258</v>
      </c>
      <c r="DI36" s="545" t="s">
        <v>3258</v>
      </c>
      <c r="DJ36" s="545"/>
    </row>
    <row r="37" spans="1:114" s="100" customFormat="1" ht="59.25" hidden="1" customHeight="1">
      <c r="A37" s="101">
        <v>4</v>
      </c>
      <c r="B37" s="232" t="s">
        <v>592</v>
      </c>
      <c r="C37" s="232" t="s">
        <v>593</v>
      </c>
      <c r="D37" s="174" t="s">
        <v>605</v>
      </c>
      <c r="E37" s="174" t="s">
        <v>615</v>
      </c>
      <c r="F37" s="241" t="s">
        <v>1650</v>
      </c>
      <c r="G37" s="324" t="s">
        <v>602</v>
      </c>
      <c r="H37" s="320" t="s">
        <v>631</v>
      </c>
      <c r="I37" s="320" t="s">
        <v>632</v>
      </c>
      <c r="J37" s="349">
        <f t="shared" si="0"/>
        <v>60000</v>
      </c>
      <c r="K37" s="349">
        <f t="shared" si="1"/>
        <v>49200</v>
      </c>
      <c r="L37" s="349">
        <f t="shared" si="2"/>
        <v>0</v>
      </c>
      <c r="M37" s="308">
        <v>0</v>
      </c>
      <c r="N37" s="308"/>
      <c r="O37" s="308"/>
      <c r="P37" s="308">
        <v>0</v>
      </c>
      <c r="Q37" s="308"/>
      <c r="R37" s="308"/>
      <c r="S37" s="308">
        <v>0</v>
      </c>
      <c r="T37" s="349">
        <f t="shared" si="3"/>
        <v>0</v>
      </c>
      <c r="U37" s="308">
        <v>0</v>
      </c>
      <c r="V37" s="308"/>
      <c r="W37" s="308"/>
      <c r="X37" s="308">
        <v>0</v>
      </c>
      <c r="Y37" s="308"/>
      <c r="Z37" s="308"/>
      <c r="AA37" s="308">
        <v>0</v>
      </c>
      <c r="AB37" s="185">
        <v>0</v>
      </c>
      <c r="AC37" s="185"/>
      <c r="AD37" s="185">
        <v>0</v>
      </c>
      <c r="AE37" s="185"/>
      <c r="AF37" s="185"/>
      <c r="AG37" s="185"/>
      <c r="AH37" s="185"/>
      <c r="AI37" s="349">
        <f t="shared" si="4"/>
        <v>49200</v>
      </c>
      <c r="AJ37" s="309">
        <v>0</v>
      </c>
      <c r="AK37" s="309"/>
      <c r="AL37" s="309"/>
      <c r="AM37" s="309">
        <v>49200</v>
      </c>
      <c r="AN37" s="309"/>
      <c r="AO37" s="309"/>
      <c r="AP37" s="309">
        <v>0</v>
      </c>
      <c r="AQ37" s="188">
        <v>5400</v>
      </c>
      <c r="AR37" s="188"/>
      <c r="AS37" s="189">
        <v>5400</v>
      </c>
      <c r="AT37" s="189"/>
      <c r="AU37" s="189"/>
      <c r="AV37" s="189"/>
      <c r="AW37" s="189"/>
      <c r="AX37" s="349">
        <f t="shared" si="5"/>
        <v>60000</v>
      </c>
      <c r="AY37" s="175"/>
      <c r="AZ37" s="175"/>
      <c r="BA37" s="263" t="s">
        <v>939</v>
      </c>
      <c r="BB37" s="546" t="s">
        <v>939</v>
      </c>
      <c r="BC37" s="546" t="s">
        <v>2791</v>
      </c>
      <c r="BD37" s="353">
        <v>43312</v>
      </c>
      <c r="BE37" s="547">
        <v>43381</v>
      </c>
      <c r="BF37" s="352">
        <v>43373</v>
      </c>
      <c r="BG37" s="548">
        <v>43412</v>
      </c>
      <c r="BH37" s="546" t="s">
        <v>939</v>
      </c>
      <c r="BI37" s="546" t="s">
        <v>939</v>
      </c>
      <c r="BJ37" s="356">
        <v>43769</v>
      </c>
      <c r="BK37" s="548"/>
      <c r="BL37" s="356">
        <v>43799</v>
      </c>
      <c r="BM37" s="548"/>
      <c r="BN37" s="259">
        <v>43861</v>
      </c>
      <c r="BO37" s="554"/>
      <c r="BP37" s="548">
        <v>44439</v>
      </c>
      <c r="BQ37" s="554"/>
      <c r="BR37" s="593"/>
      <c r="BS37" s="593"/>
      <c r="BT37" s="550" t="s">
        <v>1016</v>
      </c>
      <c r="BU37" s="538" t="s">
        <v>3258</v>
      </c>
      <c r="BV37" s="538" t="s">
        <v>3258</v>
      </c>
      <c r="BW37" s="538" t="s">
        <v>3258</v>
      </c>
      <c r="BX37" s="538" t="s">
        <v>3258</v>
      </c>
      <c r="BY37" s="538" t="s">
        <v>3258</v>
      </c>
      <c r="BZ37" s="538" t="s">
        <v>3258</v>
      </c>
      <c r="CA37" s="702">
        <v>0</v>
      </c>
      <c r="CB37" s="287"/>
      <c r="CC37" s="551" t="s">
        <v>2815</v>
      </c>
      <c r="CD37" s="641"/>
      <c r="CE37" s="641"/>
      <c r="CF37" s="186">
        <v>0</v>
      </c>
      <c r="CG37" s="638">
        <v>0</v>
      </c>
      <c r="CH37" s="689">
        <f t="shared" si="6"/>
        <v>0</v>
      </c>
      <c r="CI37" s="690">
        <f t="shared" si="7"/>
        <v>0</v>
      </c>
      <c r="CJ37" s="178"/>
      <c r="CK37" s="178"/>
      <c r="CL37" s="178"/>
      <c r="CM37" s="178"/>
      <c r="CN37" s="178"/>
      <c r="CO37" s="178">
        <v>2</v>
      </c>
      <c r="CP37" s="178"/>
      <c r="CQ37" s="445"/>
      <c r="CR37" s="445"/>
      <c r="CS37" s="445"/>
      <c r="CT37" s="445"/>
      <c r="CU37" s="445"/>
      <c r="CV37" s="445"/>
      <c r="CW37" s="193"/>
      <c r="CX37" s="193"/>
      <c r="CY37" s="193"/>
      <c r="CZ37" s="193"/>
      <c r="DA37" s="655"/>
      <c r="DB37" s="726"/>
      <c r="DC37" s="727"/>
      <c r="DD37" s="726"/>
      <c r="DE37" s="726"/>
      <c r="DF37" s="129" t="s">
        <v>3089</v>
      </c>
      <c r="DG37" s="882" t="s">
        <v>3090</v>
      </c>
      <c r="DH37" s="545" t="s">
        <v>3258</v>
      </c>
      <c r="DI37" s="545" t="s">
        <v>3258</v>
      </c>
      <c r="DJ37" s="545"/>
    </row>
    <row r="38" spans="1:114" s="100" customFormat="1" ht="78.75" hidden="1" customHeight="1">
      <c r="A38" s="96">
        <v>5</v>
      </c>
      <c r="B38" s="232" t="s">
        <v>592</v>
      </c>
      <c r="C38" s="232" t="s">
        <v>593</v>
      </c>
      <c r="D38" s="174" t="s">
        <v>606</v>
      </c>
      <c r="E38" s="233" t="s">
        <v>1635</v>
      </c>
      <c r="F38" s="241" t="s">
        <v>1651</v>
      </c>
      <c r="G38" s="324" t="s">
        <v>602</v>
      </c>
      <c r="H38" s="315" t="s">
        <v>623</v>
      </c>
      <c r="I38" s="320" t="s">
        <v>813</v>
      </c>
      <c r="J38" s="349">
        <f t="shared" si="0"/>
        <v>28700</v>
      </c>
      <c r="K38" s="349">
        <f t="shared" si="1"/>
        <v>28700</v>
      </c>
      <c r="L38" s="349">
        <f t="shared" si="2"/>
        <v>28700</v>
      </c>
      <c r="M38" s="308">
        <v>22781</v>
      </c>
      <c r="N38" s="308"/>
      <c r="O38" s="308"/>
      <c r="P38" s="308">
        <v>5919</v>
      </c>
      <c r="Q38" s="308"/>
      <c r="R38" s="308"/>
      <c r="S38" s="308">
        <v>0</v>
      </c>
      <c r="T38" s="349">
        <f t="shared" si="3"/>
        <v>0</v>
      </c>
      <c r="U38" s="308">
        <v>0</v>
      </c>
      <c r="V38" s="308"/>
      <c r="W38" s="308"/>
      <c r="X38" s="308">
        <v>0</v>
      </c>
      <c r="Y38" s="308"/>
      <c r="Z38" s="308"/>
      <c r="AA38" s="308">
        <v>0</v>
      </c>
      <c r="AB38" s="187">
        <v>0</v>
      </c>
      <c r="AC38" s="187"/>
      <c r="AD38" s="187">
        <v>0</v>
      </c>
      <c r="AE38" s="187"/>
      <c r="AF38" s="187"/>
      <c r="AG38" s="187"/>
      <c r="AH38" s="187"/>
      <c r="AI38" s="349">
        <f t="shared" si="4"/>
        <v>0</v>
      </c>
      <c r="AJ38" s="309">
        <v>0</v>
      </c>
      <c r="AK38" s="309"/>
      <c r="AL38" s="309"/>
      <c r="AM38" s="309">
        <v>0</v>
      </c>
      <c r="AN38" s="309"/>
      <c r="AO38" s="309"/>
      <c r="AP38" s="309">
        <v>0</v>
      </c>
      <c r="AQ38" s="188">
        <v>0</v>
      </c>
      <c r="AR38" s="188"/>
      <c r="AS38" s="189">
        <v>0</v>
      </c>
      <c r="AT38" s="189"/>
      <c r="AU38" s="189"/>
      <c r="AV38" s="189"/>
      <c r="AW38" s="189"/>
      <c r="AX38" s="349">
        <f t="shared" si="5"/>
        <v>0</v>
      </c>
      <c r="AY38" s="184"/>
      <c r="AZ38" s="175"/>
      <c r="BA38" s="263" t="s">
        <v>939</v>
      </c>
      <c r="BB38" s="546" t="s">
        <v>939</v>
      </c>
      <c r="BC38" s="546" t="s">
        <v>2791</v>
      </c>
      <c r="BD38" s="353">
        <v>43115</v>
      </c>
      <c r="BE38" s="547">
        <v>43102</v>
      </c>
      <c r="BF38" s="352">
        <v>43165</v>
      </c>
      <c r="BG38" s="548">
        <v>43165</v>
      </c>
      <c r="BH38" s="546" t="s">
        <v>939</v>
      </c>
      <c r="BI38" s="546" t="s">
        <v>939</v>
      </c>
      <c r="BJ38" s="356">
        <v>43281</v>
      </c>
      <c r="BK38" s="548">
        <v>43276</v>
      </c>
      <c r="BL38" s="356">
        <v>43343</v>
      </c>
      <c r="BM38" s="548">
        <v>43285</v>
      </c>
      <c r="BN38" s="259">
        <v>43419</v>
      </c>
      <c r="BO38" s="554">
        <v>43327</v>
      </c>
      <c r="BP38" s="548">
        <v>43799</v>
      </c>
      <c r="BQ38" s="554"/>
      <c r="BR38" s="593">
        <v>0.24129999999999999</v>
      </c>
      <c r="BS38" s="593">
        <v>0.64349999999999996</v>
      </c>
      <c r="BT38" s="550" t="s">
        <v>1871</v>
      </c>
      <c r="BU38" s="538" t="s">
        <v>3653</v>
      </c>
      <c r="BV38" s="538" t="s">
        <v>3704</v>
      </c>
      <c r="BW38" s="538">
        <v>186240.18135351001</v>
      </c>
      <c r="BX38" s="538">
        <v>2634200.9052048</v>
      </c>
      <c r="BY38" s="538" t="s">
        <v>3705</v>
      </c>
      <c r="BZ38" s="538" t="s">
        <v>3706</v>
      </c>
      <c r="CA38" s="702">
        <v>0.9</v>
      </c>
      <c r="CB38" s="287"/>
      <c r="CC38" s="551" t="s">
        <v>2816</v>
      </c>
      <c r="CD38" s="640"/>
      <c r="CE38" s="640"/>
      <c r="CF38" s="186">
        <v>700</v>
      </c>
      <c r="CG38" s="638">
        <v>80</v>
      </c>
      <c r="CH38" s="689">
        <f t="shared" si="6"/>
        <v>450.45</v>
      </c>
      <c r="CI38" s="690">
        <f t="shared" si="7"/>
        <v>51.48</v>
      </c>
      <c r="CJ38" s="178"/>
      <c r="CK38" s="178"/>
      <c r="CL38" s="178"/>
      <c r="CM38" s="178"/>
      <c r="CN38" s="178"/>
      <c r="CO38" s="178"/>
      <c r="CP38" s="178"/>
      <c r="CQ38" s="445">
        <v>28700000</v>
      </c>
      <c r="CR38" s="445"/>
      <c r="CS38" s="445">
        <v>22980000</v>
      </c>
      <c r="CT38" s="445"/>
      <c r="CU38" s="445"/>
      <c r="CV38" s="445"/>
      <c r="CW38" s="193"/>
      <c r="CX38" s="193"/>
      <c r="CY38" s="193"/>
      <c r="CZ38" s="193"/>
      <c r="DA38" s="193"/>
      <c r="DB38" s="714"/>
      <c r="DC38" s="715"/>
      <c r="DD38" s="714"/>
      <c r="DE38" s="714"/>
      <c r="DF38" s="129" t="s">
        <v>3091</v>
      </c>
      <c r="DG38" s="882" t="s">
        <v>3092</v>
      </c>
      <c r="DH38" s="545" t="s">
        <v>3258</v>
      </c>
      <c r="DI38" s="545" t="s">
        <v>3258</v>
      </c>
      <c r="DJ38" s="545"/>
    </row>
    <row r="39" spans="1:114" s="100" customFormat="1" ht="156.75" customHeight="1">
      <c r="A39" s="101">
        <v>6</v>
      </c>
      <c r="B39" s="232" t="s">
        <v>592</v>
      </c>
      <c r="C39" s="232" t="s">
        <v>593</v>
      </c>
      <c r="D39" s="174" t="s">
        <v>607</v>
      </c>
      <c r="E39" s="233" t="s">
        <v>1636</v>
      </c>
      <c r="F39" s="241" t="s">
        <v>1652</v>
      </c>
      <c r="G39" s="324" t="s">
        <v>602</v>
      </c>
      <c r="H39" s="320" t="s">
        <v>633</v>
      </c>
      <c r="I39" s="320" t="s">
        <v>634</v>
      </c>
      <c r="J39" s="349">
        <f t="shared" si="0"/>
        <v>99319</v>
      </c>
      <c r="K39" s="349">
        <f t="shared" si="1"/>
        <v>80750</v>
      </c>
      <c r="L39" s="349">
        <f t="shared" si="2"/>
        <v>80750</v>
      </c>
      <c r="M39" s="308">
        <v>1539</v>
      </c>
      <c r="N39" s="308"/>
      <c r="O39" s="308"/>
      <c r="P39" s="308">
        <v>79211</v>
      </c>
      <c r="Q39" s="308"/>
      <c r="R39" s="308"/>
      <c r="S39" s="308">
        <v>0</v>
      </c>
      <c r="T39" s="349">
        <f t="shared" si="3"/>
        <v>15747</v>
      </c>
      <c r="U39" s="308">
        <v>252</v>
      </c>
      <c r="V39" s="308"/>
      <c r="W39" s="308"/>
      <c r="X39" s="308">
        <v>15495</v>
      </c>
      <c r="Y39" s="308"/>
      <c r="Z39" s="308"/>
      <c r="AA39" s="308">
        <v>0</v>
      </c>
      <c r="AB39" s="187">
        <v>330</v>
      </c>
      <c r="AC39" s="187"/>
      <c r="AD39" s="187">
        <v>2492</v>
      </c>
      <c r="AE39" s="187"/>
      <c r="AF39" s="187"/>
      <c r="AG39" s="187"/>
      <c r="AH39" s="187"/>
      <c r="AI39" s="349">
        <f t="shared" si="4"/>
        <v>0</v>
      </c>
      <c r="AJ39" s="309">
        <v>0</v>
      </c>
      <c r="AK39" s="309"/>
      <c r="AL39" s="309"/>
      <c r="AM39" s="309">
        <v>0</v>
      </c>
      <c r="AN39" s="309"/>
      <c r="AO39" s="309"/>
      <c r="AP39" s="309">
        <v>0</v>
      </c>
      <c r="AQ39" s="188">
        <v>0</v>
      </c>
      <c r="AR39" s="188"/>
      <c r="AS39" s="189">
        <v>0</v>
      </c>
      <c r="AT39" s="189"/>
      <c r="AU39" s="189"/>
      <c r="AV39" s="189"/>
      <c r="AW39" s="189"/>
      <c r="AX39" s="349">
        <f t="shared" si="5"/>
        <v>0</v>
      </c>
      <c r="AY39" s="375"/>
      <c r="AZ39" s="175"/>
      <c r="BA39" s="263">
        <v>43830</v>
      </c>
      <c r="BB39" s="546" t="s">
        <v>2789</v>
      </c>
      <c r="BC39" s="546" t="s">
        <v>2791</v>
      </c>
      <c r="BD39" s="353">
        <v>43312</v>
      </c>
      <c r="BE39" s="547">
        <v>43283</v>
      </c>
      <c r="BF39" s="352">
        <v>43373</v>
      </c>
      <c r="BG39" s="548">
        <v>43291</v>
      </c>
      <c r="BH39" s="591" t="s">
        <v>943</v>
      </c>
      <c r="BI39" s="591" t="s">
        <v>943</v>
      </c>
      <c r="BJ39" s="356">
        <v>43799</v>
      </c>
      <c r="BK39" s="548"/>
      <c r="BL39" s="356">
        <v>43830</v>
      </c>
      <c r="BM39" s="548"/>
      <c r="BN39" s="259">
        <v>43861</v>
      </c>
      <c r="BO39" s="554"/>
      <c r="BP39" s="548">
        <v>44439</v>
      </c>
      <c r="BQ39" s="554"/>
      <c r="BR39" s="593"/>
      <c r="BS39" s="593"/>
      <c r="BT39" s="550" t="s">
        <v>1016</v>
      </c>
      <c r="BU39" s="538" t="s">
        <v>3258</v>
      </c>
      <c r="BV39" s="538" t="s">
        <v>3258</v>
      </c>
      <c r="BW39" s="538" t="s">
        <v>3258</v>
      </c>
      <c r="BX39" s="538" t="s">
        <v>3258</v>
      </c>
      <c r="BY39" s="538" t="s">
        <v>3258</v>
      </c>
      <c r="BZ39" s="538" t="s">
        <v>3258</v>
      </c>
      <c r="CA39" s="702">
        <v>0</v>
      </c>
      <c r="CB39" s="287"/>
      <c r="CC39" s="551" t="s">
        <v>2817</v>
      </c>
      <c r="CD39" s="640"/>
      <c r="CE39" s="640"/>
      <c r="CF39" s="186">
        <v>950</v>
      </c>
      <c r="CG39" s="638">
        <v>250</v>
      </c>
      <c r="CH39" s="689">
        <f t="shared" si="6"/>
        <v>0</v>
      </c>
      <c r="CI39" s="690">
        <f t="shared" si="7"/>
        <v>0</v>
      </c>
      <c r="CJ39" s="178"/>
      <c r="CK39" s="178"/>
      <c r="CL39" s="178"/>
      <c r="CM39" s="178"/>
      <c r="CN39" s="178"/>
      <c r="CO39" s="178"/>
      <c r="CP39" s="178"/>
      <c r="CQ39" s="445"/>
      <c r="CR39" s="445"/>
      <c r="CS39" s="445"/>
      <c r="CT39" s="445"/>
      <c r="CU39" s="445"/>
      <c r="CV39" s="445"/>
      <c r="CW39" s="193"/>
      <c r="CX39" s="193" t="s">
        <v>3899</v>
      </c>
      <c r="CY39" s="193"/>
      <c r="CZ39" s="193"/>
      <c r="DA39" s="884" t="s">
        <v>3900</v>
      </c>
      <c r="DB39" s="726"/>
      <c r="DC39" s="727"/>
      <c r="DD39" s="726"/>
      <c r="DE39" s="726"/>
      <c r="DF39" s="129" t="s">
        <v>3093</v>
      </c>
      <c r="DG39" s="882" t="s">
        <v>3094</v>
      </c>
      <c r="DH39" s="545" t="s">
        <v>3258</v>
      </c>
      <c r="DI39" s="545" t="s">
        <v>3258</v>
      </c>
      <c r="DJ39" s="545"/>
    </row>
    <row r="40" spans="1:114" s="100" customFormat="1" ht="137.25" customHeight="1">
      <c r="A40" s="96">
        <v>7</v>
      </c>
      <c r="B40" s="232" t="s">
        <v>592</v>
      </c>
      <c r="C40" s="232" t="s">
        <v>593</v>
      </c>
      <c r="D40" s="174" t="s">
        <v>607</v>
      </c>
      <c r="E40" s="174" t="s">
        <v>616</v>
      </c>
      <c r="F40" s="241" t="s">
        <v>1652</v>
      </c>
      <c r="G40" s="324" t="s">
        <v>602</v>
      </c>
      <c r="H40" s="320" t="s">
        <v>635</v>
      </c>
      <c r="I40" s="320" t="s">
        <v>636</v>
      </c>
      <c r="J40" s="349">
        <f t="shared" si="0"/>
        <v>47920</v>
      </c>
      <c r="K40" s="349">
        <f t="shared" si="1"/>
        <v>39294</v>
      </c>
      <c r="L40" s="349">
        <f t="shared" si="2"/>
        <v>0</v>
      </c>
      <c r="M40" s="308">
        <v>0</v>
      </c>
      <c r="N40" s="308"/>
      <c r="O40" s="308"/>
      <c r="P40" s="308">
        <v>0</v>
      </c>
      <c r="Q40" s="308"/>
      <c r="R40" s="308"/>
      <c r="S40" s="308">
        <v>0</v>
      </c>
      <c r="T40" s="349">
        <f t="shared" si="3"/>
        <v>0</v>
      </c>
      <c r="U40" s="308">
        <v>0</v>
      </c>
      <c r="V40" s="308"/>
      <c r="W40" s="308"/>
      <c r="X40" s="308">
        <v>0</v>
      </c>
      <c r="Y40" s="308"/>
      <c r="Z40" s="308"/>
      <c r="AA40" s="308">
        <v>0</v>
      </c>
      <c r="AB40" s="187">
        <v>0</v>
      </c>
      <c r="AC40" s="187"/>
      <c r="AD40" s="187">
        <v>0</v>
      </c>
      <c r="AE40" s="187"/>
      <c r="AF40" s="187"/>
      <c r="AG40" s="187"/>
      <c r="AH40" s="187"/>
      <c r="AI40" s="349">
        <f t="shared" si="4"/>
        <v>39294</v>
      </c>
      <c r="AJ40" s="309">
        <v>0</v>
      </c>
      <c r="AK40" s="309"/>
      <c r="AL40" s="309"/>
      <c r="AM40" s="309">
        <v>39294</v>
      </c>
      <c r="AN40" s="309"/>
      <c r="AO40" s="309"/>
      <c r="AP40" s="309">
        <v>0</v>
      </c>
      <c r="AQ40" s="188">
        <v>4313</v>
      </c>
      <c r="AR40" s="188"/>
      <c r="AS40" s="187">
        <v>4313</v>
      </c>
      <c r="AT40" s="187"/>
      <c r="AU40" s="187"/>
      <c r="AV40" s="187"/>
      <c r="AW40" s="187"/>
      <c r="AX40" s="349">
        <f t="shared" si="5"/>
        <v>47920</v>
      </c>
      <c r="AY40" s="175"/>
      <c r="AZ40" s="175"/>
      <c r="BA40" s="263" t="s">
        <v>939</v>
      </c>
      <c r="BB40" s="546" t="s">
        <v>939</v>
      </c>
      <c r="BC40" s="546" t="s">
        <v>2791</v>
      </c>
      <c r="BD40" s="353">
        <v>43312</v>
      </c>
      <c r="BE40" s="547">
        <v>43381</v>
      </c>
      <c r="BF40" s="352">
        <v>43373</v>
      </c>
      <c r="BG40" s="548">
        <v>43412</v>
      </c>
      <c r="BH40" s="546" t="s">
        <v>939</v>
      </c>
      <c r="BI40" s="546" t="s">
        <v>939</v>
      </c>
      <c r="BJ40" s="356">
        <v>43799</v>
      </c>
      <c r="BK40" s="548"/>
      <c r="BL40" s="356">
        <v>43830</v>
      </c>
      <c r="BM40" s="548"/>
      <c r="BN40" s="259">
        <v>43861</v>
      </c>
      <c r="BO40" s="554"/>
      <c r="BP40" s="548">
        <v>44439</v>
      </c>
      <c r="BQ40" s="554"/>
      <c r="BR40" s="593"/>
      <c r="BS40" s="593"/>
      <c r="BT40" s="550" t="s">
        <v>1016</v>
      </c>
      <c r="BU40" s="538" t="s">
        <v>3258</v>
      </c>
      <c r="BV40" s="538" t="s">
        <v>3258</v>
      </c>
      <c r="BW40" s="538" t="s">
        <v>3258</v>
      </c>
      <c r="BX40" s="538" t="s">
        <v>3258</v>
      </c>
      <c r="BY40" s="538" t="s">
        <v>3258</v>
      </c>
      <c r="BZ40" s="538" t="s">
        <v>3258</v>
      </c>
      <c r="CA40" s="702">
        <v>0</v>
      </c>
      <c r="CB40" s="287"/>
      <c r="CC40" s="551" t="s">
        <v>2818</v>
      </c>
      <c r="CD40" s="640"/>
      <c r="CE40" s="640"/>
      <c r="CF40" s="186">
        <v>0</v>
      </c>
      <c r="CG40" s="638">
        <v>0</v>
      </c>
      <c r="CH40" s="689">
        <f t="shared" si="6"/>
        <v>0</v>
      </c>
      <c r="CI40" s="690">
        <f t="shared" si="7"/>
        <v>0</v>
      </c>
      <c r="CJ40" s="178"/>
      <c r="CK40" s="178"/>
      <c r="CL40" s="178"/>
      <c r="CM40" s="178"/>
      <c r="CN40" s="178"/>
      <c r="CO40" s="178">
        <v>2</v>
      </c>
      <c r="CP40" s="178"/>
      <c r="CQ40" s="445"/>
      <c r="CR40" s="445"/>
      <c r="CS40" s="445"/>
      <c r="CT40" s="445"/>
      <c r="CU40" s="445"/>
      <c r="CV40" s="445"/>
      <c r="CW40" s="193"/>
      <c r="CX40" s="193" t="s">
        <v>3899</v>
      </c>
      <c r="CY40" s="193"/>
      <c r="CZ40" s="193"/>
      <c r="DA40" s="655"/>
      <c r="DB40" s="726"/>
      <c r="DC40" s="727"/>
      <c r="DD40" s="726"/>
      <c r="DE40" s="726"/>
      <c r="DF40" s="129" t="s">
        <v>3095</v>
      </c>
      <c r="DG40" s="882" t="s">
        <v>3096</v>
      </c>
      <c r="DH40" s="545" t="s">
        <v>3258</v>
      </c>
      <c r="DI40" s="545" t="s">
        <v>3258</v>
      </c>
      <c r="DJ40" s="545"/>
    </row>
    <row r="41" spans="1:114" s="100" customFormat="1" ht="59.25" hidden="1" customHeight="1">
      <c r="A41" s="101">
        <v>8</v>
      </c>
      <c r="B41" s="232" t="s">
        <v>592</v>
      </c>
      <c r="C41" s="232" t="s">
        <v>593</v>
      </c>
      <c r="D41" s="174" t="s">
        <v>608</v>
      </c>
      <c r="E41" s="233" t="s">
        <v>1637</v>
      </c>
      <c r="F41" s="241" t="s">
        <v>1653</v>
      </c>
      <c r="G41" s="324" t="s">
        <v>602</v>
      </c>
      <c r="H41" s="320" t="s">
        <v>637</v>
      </c>
      <c r="I41" s="320" t="s">
        <v>638</v>
      </c>
      <c r="J41" s="349">
        <f t="shared" si="0"/>
        <v>9350</v>
      </c>
      <c r="K41" s="349">
        <f t="shared" si="1"/>
        <v>9350</v>
      </c>
      <c r="L41" s="349">
        <f t="shared" si="2"/>
        <v>9350</v>
      </c>
      <c r="M41" s="308">
        <v>8226</v>
      </c>
      <c r="N41" s="308"/>
      <c r="O41" s="308"/>
      <c r="P41" s="308">
        <v>1124</v>
      </c>
      <c r="Q41" s="308"/>
      <c r="R41" s="308"/>
      <c r="S41" s="308">
        <v>0</v>
      </c>
      <c r="T41" s="349">
        <f t="shared" si="3"/>
        <v>0</v>
      </c>
      <c r="U41" s="308">
        <v>0</v>
      </c>
      <c r="V41" s="308"/>
      <c r="W41" s="308"/>
      <c r="X41" s="308">
        <v>0</v>
      </c>
      <c r="Y41" s="308"/>
      <c r="Z41" s="308"/>
      <c r="AA41" s="308">
        <v>0</v>
      </c>
      <c r="AB41" s="187">
        <v>0</v>
      </c>
      <c r="AC41" s="187"/>
      <c r="AD41" s="187">
        <v>0</v>
      </c>
      <c r="AE41" s="187"/>
      <c r="AF41" s="187"/>
      <c r="AG41" s="187"/>
      <c r="AH41" s="187"/>
      <c r="AI41" s="349">
        <f t="shared" si="4"/>
        <v>0</v>
      </c>
      <c r="AJ41" s="309">
        <v>0</v>
      </c>
      <c r="AK41" s="309"/>
      <c r="AL41" s="309"/>
      <c r="AM41" s="309">
        <v>0</v>
      </c>
      <c r="AN41" s="309"/>
      <c r="AO41" s="309"/>
      <c r="AP41" s="309">
        <v>0</v>
      </c>
      <c r="AQ41" s="188">
        <v>0</v>
      </c>
      <c r="AR41" s="188"/>
      <c r="AS41" s="187">
        <v>0</v>
      </c>
      <c r="AT41" s="187"/>
      <c r="AU41" s="187"/>
      <c r="AV41" s="187"/>
      <c r="AW41" s="187"/>
      <c r="AX41" s="349">
        <f t="shared" si="5"/>
        <v>0</v>
      </c>
      <c r="AY41" s="175"/>
      <c r="AZ41" s="175"/>
      <c r="BA41" s="263" t="s">
        <v>939</v>
      </c>
      <c r="BB41" s="546" t="s">
        <v>939</v>
      </c>
      <c r="BC41" s="546" t="s">
        <v>2791</v>
      </c>
      <c r="BD41" s="353">
        <v>43115</v>
      </c>
      <c r="BE41" s="547">
        <v>43115</v>
      </c>
      <c r="BF41" s="352">
        <v>43165</v>
      </c>
      <c r="BG41" s="548">
        <v>43165</v>
      </c>
      <c r="BH41" s="546" t="s">
        <v>939</v>
      </c>
      <c r="BI41" s="546" t="s">
        <v>939</v>
      </c>
      <c r="BJ41" s="356">
        <v>43281</v>
      </c>
      <c r="BK41" s="548">
        <v>43273</v>
      </c>
      <c r="BL41" s="356">
        <v>43343</v>
      </c>
      <c r="BM41" s="548">
        <v>43287</v>
      </c>
      <c r="BN41" s="259">
        <v>43403</v>
      </c>
      <c r="BO41" s="554">
        <v>43306</v>
      </c>
      <c r="BP41" s="548">
        <v>43646</v>
      </c>
      <c r="BQ41" s="554">
        <v>43419</v>
      </c>
      <c r="BR41" s="593">
        <v>1</v>
      </c>
      <c r="BS41" s="593">
        <v>1</v>
      </c>
      <c r="BT41" s="550" t="s">
        <v>2811</v>
      </c>
      <c r="BU41" s="538" t="s">
        <v>3654</v>
      </c>
      <c r="BV41" s="538" t="s">
        <v>3707</v>
      </c>
      <c r="BW41" s="538">
        <v>163703.10999999999</v>
      </c>
      <c r="BX41" s="538">
        <v>2611374.108</v>
      </c>
      <c r="BY41" s="538" t="s">
        <v>3708</v>
      </c>
      <c r="BZ41" s="538" t="s">
        <v>3709</v>
      </c>
      <c r="CA41" s="702">
        <v>0.9</v>
      </c>
      <c r="CB41" s="268"/>
      <c r="CC41" s="551" t="s">
        <v>2819</v>
      </c>
      <c r="CD41" s="640"/>
      <c r="CE41" s="640"/>
      <c r="CF41" s="186">
        <v>350</v>
      </c>
      <c r="CG41" s="638">
        <v>150</v>
      </c>
      <c r="CH41" s="689">
        <f t="shared" si="6"/>
        <v>350</v>
      </c>
      <c r="CI41" s="690">
        <f t="shared" si="7"/>
        <v>150</v>
      </c>
      <c r="CJ41" s="178"/>
      <c r="CK41" s="178"/>
      <c r="CL41" s="178"/>
      <c r="CM41" s="178"/>
      <c r="CN41" s="178"/>
      <c r="CO41" s="178"/>
      <c r="CP41" s="178"/>
      <c r="CQ41" s="445">
        <v>9350000</v>
      </c>
      <c r="CR41" s="445"/>
      <c r="CS41" s="445">
        <v>8120000</v>
      </c>
      <c r="CT41" s="445"/>
      <c r="CU41" s="445"/>
      <c r="CV41" s="445"/>
      <c r="CW41" s="193"/>
      <c r="CX41" s="193"/>
      <c r="CY41" s="193"/>
      <c r="CZ41" s="193"/>
      <c r="DA41" s="193"/>
      <c r="DB41" s="714"/>
      <c r="DC41" s="715"/>
      <c r="DD41" s="714"/>
      <c r="DE41" s="714"/>
      <c r="DF41" s="129" t="s">
        <v>3097</v>
      </c>
      <c r="DG41" s="882" t="s">
        <v>3098</v>
      </c>
      <c r="DH41" s="545" t="s">
        <v>3258</v>
      </c>
      <c r="DI41" s="545" t="s">
        <v>3258</v>
      </c>
      <c r="DJ41" s="545"/>
    </row>
    <row r="42" spans="1:114" s="100" customFormat="1" ht="110.45" hidden="1" customHeight="1">
      <c r="A42" s="96">
        <v>9</v>
      </c>
      <c r="B42" s="232" t="s">
        <v>592</v>
      </c>
      <c r="C42" s="232" t="s">
        <v>593</v>
      </c>
      <c r="D42" s="174" t="s">
        <v>608</v>
      </c>
      <c r="E42" s="233" t="s">
        <v>1638</v>
      </c>
      <c r="F42" s="241" t="s">
        <v>1654</v>
      </c>
      <c r="G42" s="324" t="s">
        <v>602</v>
      </c>
      <c r="H42" s="320" t="s">
        <v>639</v>
      </c>
      <c r="I42" s="320" t="s">
        <v>640</v>
      </c>
      <c r="J42" s="349">
        <f t="shared" si="0"/>
        <v>54862</v>
      </c>
      <c r="K42" s="349">
        <f t="shared" si="1"/>
        <v>52500</v>
      </c>
      <c r="L42" s="349">
        <f t="shared" si="2"/>
        <v>52500</v>
      </c>
      <c r="M42" s="308">
        <v>0</v>
      </c>
      <c r="N42" s="308"/>
      <c r="O42" s="308"/>
      <c r="P42" s="308">
        <v>52500</v>
      </c>
      <c r="Q42" s="308"/>
      <c r="R42" s="308"/>
      <c r="S42" s="308">
        <v>0</v>
      </c>
      <c r="T42" s="349">
        <f t="shared" si="3"/>
        <v>547</v>
      </c>
      <c r="U42" s="308">
        <v>547</v>
      </c>
      <c r="V42" s="308"/>
      <c r="W42" s="308"/>
      <c r="X42" s="308">
        <v>0</v>
      </c>
      <c r="Y42" s="308"/>
      <c r="Z42" s="308"/>
      <c r="AA42" s="308">
        <v>0</v>
      </c>
      <c r="AB42" s="185">
        <v>330</v>
      </c>
      <c r="AC42" s="185"/>
      <c r="AD42" s="185">
        <v>1485</v>
      </c>
      <c r="AE42" s="185"/>
      <c r="AF42" s="185"/>
      <c r="AG42" s="185"/>
      <c r="AH42" s="185"/>
      <c r="AI42" s="349">
        <f t="shared" si="4"/>
        <v>0</v>
      </c>
      <c r="AJ42" s="309">
        <v>0</v>
      </c>
      <c r="AK42" s="309"/>
      <c r="AL42" s="309"/>
      <c r="AM42" s="309">
        <v>0</v>
      </c>
      <c r="AN42" s="309"/>
      <c r="AO42" s="309"/>
      <c r="AP42" s="309">
        <v>0</v>
      </c>
      <c r="AQ42" s="185">
        <v>0</v>
      </c>
      <c r="AR42" s="185"/>
      <c r="AS42" s="185">
        <v>0</v>
      </c>
      <c r="AT42" s="185"/>
      <c r="AU42" s="185"/>
      <c r="AV42" s="185"/>
      <c r="AW42" s="185"/>
      <c r="AX42" s="349">
        <f t="shared" si="5"/>
        <v>0</v>
      </c>
      <c r="AY42" s="175"/>
      <c r="AZ42" s="175"/>
      <c r="BA42" s="259">
        <v>43830</v>
      </c>
      <c r="BB42" s="546" t="s">
        <v>2789</v>
      </c>
      <c r="BC42" s="546" t="s">
        <v>2791</v>
      </c>
      <c r="BD42" s="259">
        <v>43312</v>
      </c>
      <c r="BE42" s="552">
        <v>43283</v>
      </c>
      <c r="BF42" s="352">
        <v>43373</v>
      </c>
      <c r="BG42" s="548">
        <v>43291</v>
      </c>
      <c r="BH42" s="591" t="s">
        <v>943</v>
      </c>
      <c r="BI42" s="591" t="s">
        <v>943</v>
      </c>
      <c r="BJ42" s="356">
        <v>43799</v>
      </c>
      <c r="BK42" s="548">
        <v>43432</v>
      </c>
      <c r="BL42" s="356">
        <v>43830</v>
      </c>
      <c r="BM42" s="548">
        <v>43445</v>
      </c>
      <c r="BN42" s="259">
        <v>43861</v>
      </c>
      <c r="BO42" s="552"/>
      <c r="BP42" s="548">
        <v>44377</v>
      </c>
      <c r="BQ42" s="552"/>
      <c r="BR42" s="592"/>
      <c r="BS42" s="592"/>
      <c r="BT42" s="550" t="s">
        <v>2793</v>
      </c>
      <c r="BU42" s="538" t="s">
        <v>3655</v>
      </c>
      <c r="BV42" s="538" t="s">
        <v>3707</v>
      </c>
      <c r="BW42" s="538">
        <v>164057.54</v>
      </c>
      <c r="BX42" s="538">
        <v>2609797.5929999999</v>
      </c>
      <c r="BY42" s="538" t="s">
        <v>3710</v>
      </c>
      <c r="BZ42" s="538" t="s">
        <v>3711</v>
      </c>
      <c r="CA42" s="702">
        <v>0.5</v>
      </c>
      <c r="CB42" s="268"/>
      <c r="CC42" s="594" t="s">
        <v>2820</v>
      </c>
      <c r="CD42" s="641"/>
      <c r="CE42" s="641"/>
      <c r="CF42" s="186">
        <v>750</v>
      </c>
      <c r="CG42" s="638">
        <v>150</v>
      </c>
      <c r="CH42" s="689">
        <f t="shared" si="6"/>
        <v>0</v>
      </c>
      <c r="CI42" s="690">
        <f t="shared" si="7"/>
        <v>0</v>
      </c>
      <c r="CJ42" s="178"/>
      <c r="CK42" s="178"/>
      <c r="CL42" s="178"/>
      <c r="CM42" s="178"/>
      <c r="CN42" s="178"/>
      <c r="CO42" s="178"/>
      <c r="CP42" s="178"/>
      <c r="CQ42" s="445"/>
      <c r="CR42" s="445"/>
      <c r="CS42" s="445"/>
      <c r="CT42" s="445"/>
      <c r="CU42" s="445"/>
      <c r="CV42" s="445"/>
      <c r="CW42" s="557"/>
      <c r="CX42" s="193"/>
      <c r="CY42" s="193"/>
      <c r="CZ42" s="193"/>
      <c r="DA42" s="885" t="s">
        <v>3581</v>
      </c>
      <c r="DB42" s="726"/>
      <c r="DC42" s="727"/>
      <c r="DD42" s="726"/>
      <c r="DE42" s="726"/>
      <c r="DF42" s="129" t="s">
        <v>3099</v>
      </c>
      <c r="DG42" s="882" t="s">
        <v>3100</v>
      </c>
      <c r="DH42" s="545" t="s">
        <v>3258</v>
      </c>
      <c r="DI42" s="545" t="s">
        <v>3258</v>
      </c>
      <c r="DJ42" s="545"/>
    </row>
    <row r="43" spans="1:114" s="100" customFormat="1" ht="83.25" hidden="1" customHeight="1">
      <c r="A43" s="101">
        <v>10</v>
      </c>
      <c r="B43" s="232" t="s">
        <v>592</v>
      </c>
      <c r="C43" s="232" t="s">
        <v>593</v>
      </c>
      <c r="D43" s="174" t="s">
        <v>609</v>
      </c>
      <c r="E43" s="233" t="s">
        <v>1639</v>
      </c>
      <c r="F43" s="241" t="s">
        <v>1655</v>
      </c>
      <c r="G43" s="324" t="s">
        <v>602</v>
      </c>
      <c r="H43" s="320" t="s">
        <v>641</v>
      </c>
      <c r="I43" s="320" t="s">
        <v>642</v>
      </c>
      <c r="J43" s="349">
        <f t="shared" si="0"/>
        <v>55720</v>
      </c>
      <c r="K43" s="349">
        <f t="shared" si="1"/>
        <v>40000</v>
      </c>
      <c r="L43" s="349">
        <f t="shared" si="2"/>
        <v>40000</v>
      </c>
      <c r="M43" s="308">
        <v>805</v>
      </c>
      <c r="N43" s="308"/>
      <c r="O43" s="308"/>
      <c r="P43" s="308">
        <v>39195</v>
      </c>
      <c r="Q43" s="308"/>
      <c r="R43" s="308"/>
      <c r="S43" s="308">
        <v>0</v>
      </c>
      <c r="T43" s="349">
        <f t="shared" si="3"/>
        <v>14400</v>
      </c>
      <c r="U43" s="308">
        <v>14400</v>
      </c>
      <c r="V43" s="308"/>
      <c r="W43" s="308"/>
      <c r="X43" s="308">
        <v>0</v>
      </c>
      <c r="Y43" s="308"/>
      <c r="Z43" s="308"/>
      <c r="AA43" s="308">
        <v>0</v>
      </c>
      <c r="AB43" s="185">
        <v>330</v>
      </c>
      <c r="AC43" s="185"/>
      <c r="AD43" s="185">
        <v>990</v>
      </c>
      <c r="AE43" s="185"/>
      <c r="AF43" s="185"/>
      <c r="AG43" s="185"/>
      <c r="AH43" s="185"/>
      <c r="AI43" s="349">
        <f t="shared" si="4"/>
        <v>0</v>
      </c>
      <c r="AJ43" s="309">
        <v>0</v>
      </c>
      <c r="AK43" s="309"/>
      <c r="AL43" s="309"/>
      <c r="AM43" s="309">
        <v>0</v>
      </c>
      <c r="AN43" s="309"/>
      <c r="AO43" s="309"/>
      <c r="AP43" s="309">
        <v>0</v>
      </c>
      <c r="AQ43" s="185">
        <v>0</v>
      </c>
      <c r="AR43" s="185"/>
      <c r="AS43" s="185">
        <v>0</v>
      </c>
      <c r="AT43" s="185"/>
      <c r="AU43" s="185"/>
      <c r="AV43" s="185"/>
      <c r="AW43" s="185"/>
      <c r="AX43" s="349">
        <f t="shared" si="5"/>
        <v>0</v>
      </c>
      <c r="AY43" s="375"/>
      <c r="AZ43" s="175"/>
      <c r="BA43" s="259">
        <v>43465</v>
      </c>
      <c r="BB43" s="546" t="s">
        <v>2789</v>
      </c>
      <c r="BC43" s="546" t="s">
        <v>2791</v>
      </c>
      <c r="BD43" s="352">
        <v>43312</v>
      </c>
      <c r="BE43" s="552">
        <v>43283</v>
      </c>
      <c r="BF43" s="352">
        <v>43373</v>
      </c>
      <c r="BG43" s="548">
        <v>43291</v>
      </c>
      <c r="BH43" s="591" t="s">
        <v>943</v>
      </c>
      <c r="BI43" s="591" t="s">
        <v>943</v>
      </c>
      <c r="BJ43" s="356">
        <v>43769</v>
      </c>
      <c r="BK43" s="548"/>
      <c r="BL43" s="356">
        <v>43799</v>
      </c>
      <c r="BM43" s="548"/>
      <c r="BN43" s="259">
        <v>43830</v>
      </c>
      <c r="BO43" s="552"/>
      <c r="BP43" s="548">
        <v>44377</v>
      </c>
      <c r="BQ43" s="552"/>
      <c r="BR43" s="595"/>
      <c r="BS43" s="595"/>
      <c r="BT43" s="550" t="s">
        <v>1016</v>
      </c>
      <c r="BU43" s="538" t="s">
        <v>3258</v>
      </c>
      <c r="BV43" s="538" t="s">
        <v>3258</v>
      </c>
      <c r="BW43" s="538" t="s">
        <v>3258</v>
      </c>
      <c r="BX43" s="538" t="s">
        <v>3258</v>
      </c>
      <c r="BY43" s="538" t="s">
        <v>3258</v>
      </c>
      <c r="BZ43" s="538" t="s">
        <v>3258</v>
      </c>
      <c r="CA43" s="702">
        <v>0</v>
      </c>
      <c r="CB43" s="267"/>
      <c r="CC43" s="551" t="s">
        <v>2821</v>
      </c>
      <c r="CD43" s="641"/>
      <c r="CE43" s="641"/>
      <c r="CF43" s="186">
        <v>500</v>
      </c>
      <c r="CG43" s="638">
        <v>35</v>
      </c>
      <c r="CH43" s="689">
        <f t="shared" si="6"/>
        <v>0</v>
      </c>
      <c r="CI43" s="690">
        <f t="shared" si="7"/>
        <v>0</v>
      </c>
      <c r="CJ43" s="178"/>
      <c r="CK43" s="178"/>
      <c r="CL43" s="178"/>
      <c r="CM43" s="178"/>
      <c r="CN43" s="178"/>
      <c r="CO43" s="178"/>
      <c r="CP43" s="178"/>
      <c r="CQ43" s="445"/>
      <c r="CR43" s="445"/>
      <c r="CS43" s="445"/>
      <c r="CT43" s="445"/>
      <c r="CU43" s="445"/>
      <c r="CV43" s="445"/>
      <c r="CW43" s="193"/>
      <c r="CX43" s="193"/>
      <c r="CY43" s="193"/>
      <c r="CZ43" s="298"/>
      <c r="DA43" s="885" t="s">
        <v>3581</v>
      </c>
      <c r="DB43" s="726"/>
      <c r="DC43" s="727"/>
      <c r="DD43" s="726"/>
      <c r="DE43" s="726"/>
      <c r="DF43" s="129" t="s">
        <v>3101</v>
      </c>
      <c r="DG43" s="882" t="s">
        <v>3102</v>
      </c>
      <c r="DH43" s="545" t="s">
        <v>3258</v>
      </c>
      <c r="DI43" s="545" t="s">
        <v>3258</v>
      </c>
      <c r="DJ43" s="545"/>
    </row>
    <row r="44" spans="1:114" s="100" customFormat="1" ht="75.75" customHeight="1">
      <c r="A44" s="96">
        <v>11</v>
      </c>
      <c r="B44" s="232" t="s">
        <v>592</v>
      </c>
      <c r="C44" s="232" t="s">
        <v>593</v>
      </c>
      <c r="D44" s="174" t="s">
        <v>610</v>
      </c>
      <c r="E44" s="233" t="s">
        <v>1640</v>
      </c>
      <c r="F44" s="241" t="s">
        <v>1656</v>
      </c>
      <c r="G44" s="324" t="s">
        <v>602</v>
      </c>
      <c r="H44" s="320" t="s">
        <v>643</v>
      </c>
      <c r="I44" s="320" t="s">
        <v>644</v>
      </c>
      <c r="J44" s="349">
        <f t="shared" si="0"/>
        <v>65180</v>
      </c>
      <c r="K44" s="349">
        <f t="shared" si="1"/>
        <v>60180</v>
      </c>
      <c r="L44" s="349">
        <f t="shared" si="2"/>
        <v>60180</v>
      </c>
      <c r="M44" s="308">
        <v>1117</v>
      </c>
      <c r="N44" s="308"/>
      <c r="O44" s="308"/>
      <c r="P44" s="308">
        <v>59063</v>
      </c>
      <c r="Q44" s="308"/>
      <c r="R44" s="308"/>
      <c r="S44" s="308">
        <v>0</v>
      </c>
      <c r="T44" s="349">
        <f t="shared" si="3"/>
        <v>3350</v>
      </c>
      <c r="U44" s="308">
        <v>159</v>
      </c>
      <c r="V44" s="308"/>
      <c r="W44" s="308"/>
      <c r="X44" s="308">
        <v>3191</v>
      </c>
      <c r="Y44" s="308"/>
      <c r="Z44" s="308"/>
      <c r="AA44" s="308">
        <v>0</v>
      </c>
      <c r="AB44" s="185">
        <v>330</v>
      </c>
      <c r="AC44" s="185"/>
      <c r="AD44" s="185">
        <v>1320</v>
      </c>
      <c r="AE44" s="185"/>
      <c r="AF44" s="185"/>
      <c r="AG44" s="185"/>
      <c r="AH44" s="185"/>
      <c r="AI44" s="349">
        <f t="shared" si="4"/>
        <v>0</v>
      </c>
      <c r="AJ44" s="309">
        <v>0</v>
      </c>
      <c r="AK44" s="309"/>
      <c r="AL44" s="309"/>
      <c r="AM44" s="309">
        <v>0</v>
      </c>
      <c r="AN44" s="309"/>
      <c r="AO44" s="309"/>
      <c r="AP44" s="309">
        <v>0</v>
      </c>
      <c r="AQ44" s="185">
        <v>0</v>
      </c>
      <c r="AR44" s="185"/>
      <c r="AS44" s="185">
        <v>0</v>
      </c>
      <c r="AT44" s="185"/>
      <c r="AU44" s="185"/>
      <c r="AV44" s="185"/>
      <c r="AW44" s="185"/>
      <c r="AX44" s="349">
        <f t="shared" si="5"/>
        <v>0</v>
      </c>
      <c r="AY44" s="175"/>
      <c r="AZ44" s="175"/>
      <c r="BA44" s="259">
        <v>43830</v>
      </c>
      <c r="BB44" s="546" t="s">
        <v>2789</v>
      </c>
      <c r="BC44" s="546" t="s">
        <v>2791</v>
      </c>
      <c r="BD44" s="352">
        <v>43312</v>
      </c>
      <c r="BE44" s="552">
        <v>43283</v>
      </c>
      <c r="BF44" s="352">
        <v>43373</v>
      </c>
      <c r="BG44" s="548">
        <v>43291</v>
      </c>
      <c r="BH44" s="591" t="s">
        <v>943</v>
      </c>
      <c r="BI44" s="591" t="s">
        <v>943</v>
      </c>
      <c r="BJ44" s="356">
        <v>43799</v>
      </c>
      <c r="BK44" s="548"/>
      <c r="BL44" s="356">
        <v>43830</v>
      </c>
      <c r="BM44" s="548"/>
      <c r="BN44" s="259">
        <v>43861</v>
      </c>
      <c r="BO44" s="552"/>
      <c r="BP44" s="548">
        <v>44439</v>
      </c>
      <c r="BQ44" s="552"/>
      <c r="BR44" s="592"/>
      <c r="BS44" s="592"/>
      <c r="BT44" s="550" t="s">
        <v>1016</v>
      </c>
      <c r="BU44" s="538" t="s">
        <v>3258</v>
      </c>
      <c r="BV44" s="538" t="s">
        <v>3258</v>
      </c>
      <c r="BW44" s="538" t="s">
        <v>3258</v>
      </c>
      <c r="BX44" s="538" t="s">
        <v>3258</v>
      </c>
      <c r="BY44" s="538" t="s">
        <v>3258</v>
      </c>
      <c r="BZ44" s="538" t="s">
        <v>3258</v>
      </c>
      <c r="CA44" s="702">
        <v>0</v>
      </c>
      <c r="CB44" s="267"/>
      <c r="CC44" s="551" t="s">
        <v>2822</v>
      </c>
      <c r="CD44" s="641"/>
      <c r="CE44" s="641"/>
      <c r="CF44" s="186">
        <v>708</v>
      </c>
      <c r="CG44" s="638">
        <v>528</v>
      </c>
      <c r="CH44" s="689">
        <f t="shared" si="6"/>
        <v>0</v>
      </c>
      <c r="CI44" s="690">
        <f t="shared" si="7"/>
        <v>0</v>
      </c>
      <c r="CJ44" s="178"/>
      <c r="CK44" s="178"/>
      <c r="CL44" s="178"/>
      <c r="CM44" s="178"/>
      <c r="CN44" s="178"/>
      <c r="CO44" s="178"/>
      <c r="CP44" s="178"/>
      <c r="CQ44" s="445"/>
      <c r="CR44" s="445"/>
      <c r="CS44" s="445"/>
      <c r="CT44" s="445"/>
      <c r="CU44" s="445"/>
      <c r="CV44" s="445"/>
      <c r="CW44" s="193"/>
      <c r="CX44" s="193" t="s">
        <v>3899</v>
      </c>
      <c r="CY44" s="193"/>
      <c r="CZ44" s="193"/>
      <c r="DA44" s="655"/>
      <c r="DB44" s="726"/>
      <c r="DC44" s="727"/>
      <c r="DD44" s="726"/>
      <c r="DE44" s="726"/>
      <c r="DF44" s="129" t="s">
        <v>3103</v>
      </c>
      <c r="DG44" s="882" t="s">
        <v>3104</v>
      </c>
      <c r="DH44" s="545" t="s">
        <v>3258</v>
      </c>
      <c r="DI44" s="545" t="s">
        <v>3258</v>
      </c>
      <c r="DJ44" s="545"/>
    </row>
    <row r="45" spans="1:114" s="100" customFormat="1" ht="98.25" customHeight="1">
      <c r="A45" s="101">
        <v>12</v>
      </c>
      <c r="B45" s="232" t="s">
        <v>592</v>
      </c>
      <c r="C45" s="232" t="s">
        <v>593</v>
      </c>
      <c r="D45" s="174" t="s">
        <v>610</v>
      </c>
      <c r="E45" s="174" t="s">
        <v>617</v>
      </c>
      <c r="F45" s="241" t="s">
        <v>1656</v>
      </c>
      <c r="G45" s="324" t="s">
        <v>602</v>
      </c>
      <c r="H45" s="320" t="s">
        <v>645</v>
      </c>
      <c r="I45" s="320" t="s">
        <v>646</v>
      </c>
      <c r="J45" s="349">
        <f t="shared" si="0"/>
        <v>30000</v>
      </c>
      <c r="K45" s="349">
        <f t="shared" si="1"/>
        <v>24600</v>
      </c>
      <c r="L45" s="349">
        <f t="shared" si="2"/>
        <v>0</v>
      </c>
      <c r="M45" s="308">
        <v>0</v>
      </c>
      <c r="N45" s="308"/>
      <c r="O45" s="308"/>
      <c r="P45" s="308">
        <v>0</v>
      </c>
      <c r="Q45" s="308"/>
      <c r="R45" s="308"/>
      <c r="S45" s="308">
        <v>0</v>
      </c>
      <c r="T45" s="349">
        <f t="shared" si="3"/>
        <v>0</v>
      </c>
      <c r="U45" s="308">
        <v>0</v>
      </c>
      <c r="V45" s="308"/>
      <c r="W45" s="308"/>
      <c r="X45" s="308">
        <v>0</v>
      </c>
      <c r="Y45" s="308"/>
      <c r="Z45" s="308"/>
      <c r="AA45" s="308">
        <v>0</v>
      </c>
      <c r="AB45" s="185">
        <v>0</v>
      </c>
      <c r="AC45" s="185"/>
      <c r="AD45" s="185">
        <v>0</v>
      </c>
      <c r="AE45" s="185"/>
      <c r="AF45" s="185"/>
      <c r="AG45" s="185"/>
      <c r="AH45" s="185"/>
      <c r="AI45" s="349">
        <f t="shared" si="4"/>
        <v>24600</v>
      </c>
      <c r="AJ45" s="309">
        <v>0</v>
      </c>
      <c r="AK45" s="309"/>
      <c r="AL45" s="309"/>
      <c r="AM45" s="309">
        <v>24600</v>
      </c>
      <c r="AN45" s="309"/>
      <c r="AO45" s="309"/>
      <c r="AP45" s="309">
        <v>0</v>
      </c>
      <c r="AQ45" s="327">
        <v>5400</v>
      </c>
      <c r="AR45" s="327"/>
      <c r="AS45" s="185">
        <v>0</v>
      </c>
      <c r="AT45" s="185"/>
      <c r="AU45" s="185"/>
      <c r="AV45" s="185"/>
      <c r="AW45" s="185"/>
      <c r="AX45" s="349">
        <f t="shared" si="5"/>
        <v>30000</v>
      </c>
      <c r="AY45" s="175"/>
      <c r="AZ45" s="175"/>
      <c r="BA45" s="259" t="s">
        <v>939</v>
      </c>
      <c r="BB45" s="546" t="s">
        <v>939</v>
      </c>
      <c r="BC45" s="546" t="s">
        <v>2791</v>
      </c>
      <c r="BD45" s="352">
        <v>43312</v>
      </c>
      <c r="BE45" s="547">
        <v>43381</v>
      </c>
      <c r="BF45" s="352">
        <v>43373</v>
      </c>
      <c r="BG45" s="548">
        <v>43421</v>
      </c>
      <c r="BH45" s="546" t="s">
        <v>939</v>
      </c>
      <c r="BI45" s="546" t="s">
        <v>939</v>
      </c>
      <c r="BJ45" s="356">
        <v>43799</v>
      </c>
      <c r="BK45" s="548"/>
      <c r="BL45" s="356">
        <v>43830</v>
      </c>
      <c r="BM45" s="548"/>
      <c r="BN45" s="259">
        <v>43861</v>
      </c>
      <c r="BO45" s="552"/>
      <c r="BP45" s="548">
        <v>44439</v>
      </c>
      <c r="BQ45" s="552"/>
      <c r="BR45" s="593"/>
      <c r="BS45" s="593"/>
      <c r="BT45" s="550" t="s">
        <v>1016</v>
      </c>
      <c r="BU45" s="538" t="s">
        <v>3258</v>
      </c>
      <c r="BV45" s="538" t="s">
        <v>3258</v>
      </c>
      <c r="BW45" s="538" t="s">
        <v>3258</v>
      </c>
      <c r="BX45" s="538" t="s">
        <v>3258</v>
      </c>
      <c r="BY45" s="538" t="s">
        <v>3258</v>
      </c>
      <c r="BZ45" s="538" t="s">
        <v>3258</v>
      </c>
      <c r="CA45" s="702">
        <v>0</v>
      </c>
      <c r="CB45" s="267"/>
      <c r="CC45" s="551" t="s">
        <v>2825</v>
      </c>
      <c r="CD45" s="641"/>
      <c r="CE45" s="641"/>
      <c r="CF45" s="186">
        <v>0</v>
      </c>
      <c r="CG45" s="638">
        <v>0</v>
      </c>
      <c r="CH45" s="689">
        <f t="shared" si="6"/>
        <v>0</v>
      </c>
      <c r="CI45" s="690">
        <f t="shared" si="7"/>
        <v>0</v>
      </c>
      <c r="CJ45" s="178"/>
      <c r="CK45" s="178"/>
      <c r="CL45" s="178"/>
      <c r="CM45" s="178"/>
      <c r="CN45" s="178"/>
      <c r="CO45" s="178">
        <v>1</v>
      </c>
      <c r="CP45" s="178"/>
      <c r="CQ45" s="445"/>
      <c r="CR45" s="445"/>
      <c r="CS45" s="445"/>
      <c r="CT45" s="445"/>
      <c r="CU45" s="445"/>
      <c r="CV45" s="445"/>
      <c r="CW45" s="570"/>
      <c r="CX45" s="193" t="s">
        <v>3899</v>
      </c>
      <c r="CY45" s="193"/>
      <c r="CZ45" s="193"/>
      <c r="DA45" s="655"/>
      <c r="DB45" s="726"/>
      <c r="DC45" s="727"/>
      <c r="DD45" s="726"/>
      <c r="DE45" s="726"/>
      <c r="DF45" s="129" t="s">
        <v>3105</v>
      </c>
      <c r="DG45" s="882" t="s">
        <v>3106</v>
      </c>
      <c r="DH45" s="545" t="s">
        <v>3258</v>
      </c>
      <c r="DI45" s="545" t="s">
        <v>3258</v>
      </c>
      <c r="DJ45" s="545"/>
    </row>
    <row r="46" spans="1:114" s="100" customFormat="1" ht="59.25" hidden="1" customHeight="1">
      <c r="A46" s="96">
        <v>13</v>
      </c>
      <c r="B46" s="232" t="s">
        <v>592</v>
      </c>
      <c r="C46" s="232" t="s">
        <v>593</v>
      </c>
      <c r="D46" s="174" t="s">
        <v>611</v>
      </c>
      <c r="E46" s="233" t="s">
        <v>1641</v>
      </c>
      <c r="F46" s="241" t="s">
        <v>1657</v>
      </c>
      <c r="G46" s="324" t="s">
        <v>602</v>
      </c>
      <c r="H46" s="320" t="s">
        <v>647</v>
      </c>
      <c r="I46" s="320" t="s">
        <v>648</v>
      </c>
      <c r="J46" s="349">
        <f t="shared" si="0"/>
        <v>65000</v>
      </c>
      <c r="K46" s="349">
        <f t="shared" si="1"/>
        <v>65000</v>
      </c>
      <c r="L46" s="349">
        <f t="shared" si="2"/>
        <v>65000</v>
      </c>
      <c r="M46" s="308">
        <v>0</v>
      </c>
      <c r="N46" s="308"/>
      <c r="O46" s="308"/>
      <c r="P46" s="308">
        <v>65000</v>
      </c>
      <c r="Q46" s="308"/>
      <c r="R46" s="308"/>
      <c r="S46" s="308">
        <v>0</v>
      </c>
      <c r="T46" s="349">
        <f t="shared" si="3"/>
        <v>0</v>
      </c>
      <c r="U46" s="308">
        <v>0</v>
      </c>
      <c r="V46" s="308"/>
      <c r="W46" s="308"/>
      <c r="X46" s="308">
        <v>0</v>
      </c>
      <c r="Y46" s="308"/>
      <c r="Z46" s="308"/>
      <c r="AA46" s="308">
        <v>0</v>
      </c>
      <c r="AB46" s="185">
        <v>0</v>
      </c>
      <c r="AC46" s="185"/>
      <c r="AD46" s="185">
        <v>0</v>
      </c>
      <c r="AE46" s="185"/>
      <c r="AF46" s="185"/>
      <c r="AG46" s="185"/>
      <c r="AH46" s="185"/>
      <c r="AI46" s="349">
        <f t="shared" si="4"/>
        <v>0</v>
      </c>
      <c r="AJ46" s="309">
        <v>0</v>
      </c>
      <c r="AK46" s="309"/>
      <c r="AL46" s="309"/>
      <c r="AM46" s="309">
        <v>0</v>
      </c>
      <c r="AN46" s="309"/>
      <c r="AO46" s="309"/>
      <c r="AP46" s="309">
        <v>0</v>
      </c>
      <c r="AQ46" s="327">
        <v>0</v>
      </c>
      <c r="AR46" s="327"/>
      <c r="AS46" s="185">
        <v>0</v>
      </c>
      <c r="AT46" s="185"/>
      <c r="AU46" s="185"/>
      <c r="AV46" s="185"/>
      <c r="AW46" s="185"/>
      <c r="AX46" s="349">
        <f t="shared" si="5"/>
        <v>0</v>
      </c>
      <c r="AY46" s="175"/>
      <c r="AZ46" s="175"/>
      <c r="BA46" s="259" t="s">
        <v>939</v>
      </c>
      <c r="BB46" s="546" t="s">
        <v>939</v>
      </c>
      <c r="BC46" s="546" t="s">
        <v>2791</v>
      </c>
      <c r="BD46" s="352">
        <v>43312</v>
      </c>
      <c r="BE46" s="552">
        <v>43248</v>
      </c>
      <c r="BF46" s="352">
        <v>43373</v>
      </c>
      <c r="BG46" s="548">
        <v>43347</v>
      </c>
      <c r="BH46" s="591">
        <v>42790</v>
      </c>
      <c r="BI46" s="550" t="s">
        <v>1872</v>
      </c>
      <c r="BJ46" s="356">
        <v>44196</v>
      </c>
      <c r="BK46" s="548"/>
      <c r="BL46" s="356">
        <v>44255</v>
      </c>
      <c r="BM46" s="548"/>
      <c r="BN46" s="259">
        <v>44316</v>
      </c>
      <c r="BO46" s="552"/>
      <c r="BP46" s="548">
        <v>44439</v>
      </c>
      <c r="BQ46" s="552"/>
      <c r="BR46" s="593"/>
      <c r="BS46" s="593"/>
      <c r="BT46" s="550" t="s">
        <v>1016</v>
      </c>
      <c r="BU46" s="538" t="s">
        <v>3258</v>
      </c>
      <c r="BV46" s="538" t="s">
        <v>3258</v>
      </c>
      <c r="BW46" s="538" t="s">
        <v>3258</v>
      </c>
      <c r="BX46" s="538" t="s">
        <v>3258</v>
      </c>
      <c r="BY46" s="538" t="s">
        <v>3258</v>
      </c>
      <c r="BZ46" s="538" t="s">
        <v>3258</v>
      </c>
      <c r="CA46" s="702">
        <v>0</v>
      </c>
      <c r="CB46" s="267"/>
      <c r="CC46" s="551" t="s">
        <v>2711</v>
      </c>
      <c r="CD46" s="641"/>
      <c r="CE46" s="641"/>
      <c r="CF46" s="186">
        <v>0</v>
      </c>
      <c r="CG46" s="638">
        <v>40</v>
      </c>
      <c r="CH46" s="689">
        <f t="shared" si="6"/>
        <v>0</v>
      </c>
      <c r="CI46" s="690">
        <f t="shared" si="7"/>
        <v>0</v>
      </c>
      <c r="CJ46" s="178">
        <v>1</v>
      </c>
      <c r="CK46" s="179">
        <v>5</v>
      </c>
      <c r="CL46" s="178"/>
      <c r="CM46" s="178"/>
      <c r="CN46" s="178"/>
      <c r="CO46" s="178"/>
      <c r="CP46" s="178"/>
      <c r="CQ46" s="445"/>
      <c r="CR46" s="445"/>
      <c r="CS46" s="445"/>
      <c r="CT46" s="445"/>
      <c r="CU46" s="445"/>
      <c r="CV46" s="445"/>
      <c r="CW46" s="570"/>
      <c r="CX46" s="193"/>
      <c r="CY46" s="193"/>
      <c r="CZ46" s="193"/>
      <c r="DA46" s="193"/>
      <c r="DB46" s="726"/>
      <c r="DC46" s="727"/>
      <c r="DD46" s="726"/>
      <c r="DE46" s="726"/>
      <c r="DF46" s="129" t="s">
        <v>3107</v>
      </c>
      <c r="DG46" s="882" t="s">
        <v>3108</v>
      </c>
      <c r="DH46" s="545" t="s">
        <v>3258</v>
      </c>
      <c r="DI46" s="545" t="s">
        <v>3258</v>
      </c>
      <c r="DJ46" s="545"/>
    </row>
    <row r="47" spans="1:114" s="100" customFormat="1" ht="59.25" customHeight="1">
      <c r="A47" s="101">
        <v>14</v>
      </c>
      <c r="B47" s="232" t="s">
        <v>592</v>
      </c>
      <c r="C47" s="232" t="s">
        <v>593</v>
      </c>
      <c r="D47" s="237" t="s">
        <v>608</v>
      </c>
      <c r="E47" s="328" t="s">
        <v>1642</v>
      </c>
      <c r="F47" s="241" t="s">
        <v>1658</v>
      </c>
      <c r="G47" s="324" t="s">
        <v>602</v>
      </c>
      <c r="H47" s="325" t="s">
        <v>649</v>
      </c>
      <c r="I47" s="320" t="s">
        <v>650</v>
      </c>
      <c r="J47" s="349">
        <f t="shared" si="0"/>
        <v>50000</v>
      </c>
      <c r="K47" s="349">
        <f t="shared" si="1"/>
        <v>46000</v>
      </c>
      <c r="L47" s="349">
        <f t="shared" si="2"/>
        <v>46000</v>
      </c>
      <c r="M47" s="308">
        <v>0</v>
      </c>
      <c r="N47" s="308"/>
      <c r="O47" s="308"/>
      <c r="P47" s="308">
        <v>46000</v>
      </c>
      <c r="Q47" s="308"/>
      <c r="R47" s="308"/>
      <c r="S47" s="308">
        <v>0</v>
      </c>
      <c r="T47" s="349">
        <f t="shared" si="3"/>
        <v>2680</v>
      </c>
      <c r="U47" s="308">
        <v>370</v>
      </c>
      <c r="V47" s="308"/>
      <c r="W47" s="308"/>
      <c r="X47" s="308">
        <v>2310</v>
      </c>
      <c r="Y47" s="308"/>
      <c r="Z47" s="308"/>
      <c r="AA47" s="308">
        <v>0</v>
      </c>
      <c r="AB47" s="185">
        <v>330</v>
      </c>
      <c r="AC47" s="185"/>
      <c r="AD47" s="185">
        <v>990</v>
      </c>
      <c r="AE47" s="185"/>
      <c r="AF47" s="185"/>
      <c r="AG47" s="185"/>
      <c r="AH47" s="185"/>
      <c r="AI47" s="349">
        <f t="shared" si="4"/>
        <v>0</v>
      </c>
      <c r="AJ47" s="309">
        <v>0</v>
      </c>
      <c r="AK47" s="309"/>
      <c r="AL47" s="309"/>
      <c r="AM47" s="309">
        <v>0</v>
      </c>
      <c r="AN47" s="309"/>
      <c r="AO47" s="309"/>
      <c r="AP47" s="309">
        <v>0</v>
      </c>
      <c r="AQ47" s="327">
        <v>0</v>
      </c>
      <c r="AR47" s="327"/>
      <c r="AS47" s="185">
        <v>0</v>
      </c>
      <c r="AT47" s="185"/>
      <c r="AU47" s="185"/>
      <c r="AV47" s="185"/>
      <c r="AW47" s="185"/>
      <c r="AX47" s="349">
        <f t="shared" si="5"/>
        <v>0</v>
      </c>
      <c r="AY47" s="175"/>
      <c r="AZ47" s="175"/>
      <c r="BA47" s="259">
        <v>43830</v>
      </c>
      <c r="BB47" s="546" t="s">
        <v>2789</v>
      </c>
      <c r="BC47" s="546" t="s">
        <v>2791</v>
      </c>
      <c r="BD47" s="352">
        <v>43312</v>
      </c>
      <c r="BE47" s="552">
        <v>43248</v>
      </c>
      <c r="BF47" s="352">
        <v>43266</v>
      </c>
      <c r="BG47" s="548">
        <v>43296</v>
      </c>
      <c r="BH47" s="591" t="s">
        <v>943</v>
      </c>
      <c r="BI47" s="591" t="s">
        <v>943</v>
      </c>
      <c r="BJ47" s="356">
        <v>43799</v>
      </c>
      <c r="BK47" s="548"/>
      <c r="BL47" s="356">
        <v>43830</v>
      </c>
      <c r="BM47" s="548"/>
      <c r="BN47" s="259">
        <v>43889</v>
      </c>
      <c r="BO47" s="558"/>
      <c r="BP47" s="548">
        <v>44439</v>
      </c>
      <c r="BQ47" s="552"/>
      <c r="BR47" s="593"/>
      <c r="BS47" s="593"/>
      <c r="BT47" s="550" t="s">
        <v>1016</v>
      </c>
      <c r="BU47" s="538" t="s">
        <v>3258</v>
      </c>
      <c r="BV47" s="538" t="s">
        <v>3258</v>
      </c>
      <c r="BW47" s="538" t="s">
        <v>3258</v>
      </c>
      <c r="BX47" s="538" t="s">
        <v>3258</v>
      </c>
      <c r="BY47" s="538" t="s">
        <v>3258</v>
      </c>
      <c r="BZ47" s="538" t="s">
        <v>3258</v>
      </c>
      <c r="CA47" s="702">
        <v>0</v>
      </c>
      <c r="CB47" s="267"/>
      <c r="CC47" s="551" t="s">
        <v>2826</v>
      </c>
      <c r="CD47" s="641"/>
      <c r="CE47" s="641"/>
      <c r="CF47" s="186">
        <v>0</v>
      </c>
      <c r="CG47" s="638">
        <v>200</v>
      </c>
      <c r="CH47" s="689">
        <f t="shared" si="6"/>
        <v>0</v>
      </c>
      <c r="CI47" s="690">
        <f t="shared" si="7"/>
        <v>0</v>
      </c>
      <c r="CJ47" s="178">
        <v>1</v>
      </c>
      <c r="CK47" s="179">
        <v>4</v>
      </c>
      <c r="CL47" s="178"/>
      <c r="CM47" s="178"/>
      <c r="CN47" s="178"/>
      <c r="CO47" s="178"/>
      <c r="CP47" s="178"/>
      <c r="CQ47" s="445"/>
      <c r="CR47" s="445"/>
      <c r="CS47" s="445"/>
      <c r="CT47" s="445"/>
      <c r="CU47" s="445"/>
      <c r="CV47" s="445"/>
      <c r="CW47" s="570"/>
      <c r="CX47" s="193" t="s">
        <v>3899</v>
      </c>
      <c r="CY47" s="193"/>
      <c r="CZ47" s="193"/>
      <c r="DA47" s="655"/>
      <c r="DB47" s="726"/>
      <c r="DC47" s="727"/>
      <c r="DD47" s="726"/>
      <c r="DE47" s="726"/>
      <c r="DF47" s="132" t="s">
        <v>3109</v>
      </c>
      <c r="DG47" s="882" t="s">
        <v>3110</v>
      </c>
      <c r="DH47" s="545" t="s">
        <v>3258</v>
      </c>
      <c r="DI47" s="545" t="s">
        <v>3258</v>
      </c>
      <c r="DJ47" s="545"/>
    </row>
    <row r="48" spans="1:114" s="100" customFormat="1" ht="59.25" customHeight="1">
      <c r="A48" s="96">
        <v>15</v>
      </c>
      <c r="B48" s="232" t="s">
        <v>592</v>
      </c>
      <c r="C48" s="232" t="s">
        <v>593</v>
      </c>
      <c r="D48" s="174" t="s">
        <v>604</v>
      </c>
      <c r="E48" s="233" t="s">
        <v>1643</v>
      </c>
      <c r="F48" s="241" t="s">
        <v>1659</v>
      </c>
      <c r="G48" s="324" t="s">
        <v>602</v>
      </c>
      <c r="H48" s="315" t="s">
        <v>624</v>
      </c>
      <c r="I48" s="320" t="s">
        <v>714</v>
      </c>
      <c r="J48" s="349">
        <f t="shared" si="0"/>
        <v>108455</v>
      </c>
      <c r="K48" s="349">
        <f t="shared" si="1"/>
        <v>104805</v>
      </c>
      <c r="L48" s="349">
        <f t="shared" si="2"/>
        <v>104805</v>
      </c>
      <c r="M48" s="308">
        <v>2229</v>
      </c>
      <c r="N48" s="308"/>
      <c r="O48" s="308"/>
      <c r="P48" s="308">
        <v>102576</v>
      </c>
      <c r="Q48" s="308"/>
      <c r="R48" s="308"/>
      <c r="S48" s="308">
        <v>0</v>
      </c>
      <c r="T48" s="349">
        <f t="shared" si="3"/>
        <v>2446</v>
      </c>
      <c r="U48" s="308">
        <v>155</v>
      </c>
      <c r="V48" s="308"/>
      <c r="W48" s="308"/>
      <c r="X48" s="308">
        <v>2291</v>
      </c>
      <c r="Y48" s="308"/>
      <c r="Z48" s="308"/>
      <c r="AA48" s="308">
        <v>0</v>
      </c>
      <c r="AB48" s="185">
        <v>330</v>
      </c>
      <c r="AC48" s="185"/>
      <c r="AD48" s="185">
        <v>874</v>
      </c>
      <c r="AE48" s="185"/>
      <c r="AF48" s="185"/>
      <c r="AG48" s="185"/>
      <c r="AH48" s="185"/>
      <c r="AI48" s="349">
        <f t="shared" si="4"/>
        <v>0</v>
      </c>
      <c r="AJ48" s="309">
        <v>0</v>
      </c>
      <c r="AK48" s="309"/>
      <c r="AL48" s="309"/>
      <c r="AM48" s="309">
        <v>0</v>
      </c>
      <c r="AN48" s="309"/>
      <c r="AO48" s="309"/>
      <c r="AP48" s="309">
        <v>0</v>
      </c>
      <c r="AQ48" s="327">
        <v>0</v>
      </c>
      <c r="AR48" s="327"/>
      <c r="AS48" s="185">
        <v>0</v>
      </c>
      <c r="AT48" s="185"/>
      <c r="AU48" s="185"/>
      <c r="AV48" s="185"/>
      <c r="AW48" s="185"/>
      <c r="AX48" s="349">
        <f t="shared" si="5"/>
        <v>0</v>
      </c>
      <c r="AY48" s="175"/>
      <c r="AZ48" s="175"/>
      <c r="BA48" s="259">
        <v>43830</v>
      </c>
      <c r="BB48" s="546" t="s">
        <v>2789</v>
      </c>
      <c r="BC48" s="546" t="s">
        <v>2791</v>
      </c>
      <c r="BD48" s="352">
        <v>43312</v>
      </c>
      <c r="BE48" s="552">
        <v>43283</v>
      </c>
      <c r="BF48" s="352">
        <v>43373</v>
      </c>
      <c r="BG48" s="548">
        <v>43291</v>
      </c>
      <c r="BH48" s="591" t="s">
        <v>943</v>
      </c>
      <c r="BI48" s="591" t="s">
        <v>943</v>
      </c>
      <c r="BJ48" s="356">
        <v>43799</v>
      </c>
      <c r="BK48" s="548"/>
      <c r="BL48" s="356">
        <v>43830</v>
      </c>
      <c r="BM48" s="548"/>
      <c r="BN48" s="259">
        <v>43861</v>
      </c>
      <c r="BO48" s="558"/>
      <c r="BP48" s="548">
        <v>44500</v>
      </c>
      <c r="BQ48" s="552"/>
      <c r="BR48" s="593"/>
      <c r="BS48" s="593"/>
      <c r="BT48" s="550" t="s">
        <v>1016</v>
      </c>
      <c r="BU48" s="538" t="s">
        <v>3258</v>
      </c>
      <c r="BV48" s="538" t="s">
        <v>3258</v>
      </c>
      <c r="BW48" s="538" t="s">
        <v>3258</v>
      </c>
      <c r="BX48" s="538" t="s">
        <v>3258</v>
      </c>
      <c r="BY48" s="538" t="s">
        <v>3258</v>
      </c>
      <c r="BZ48" s="538" t="s">
        <v>3258</v>
      </c>
      <c r="CA48" s="702">
        <v>0</v>
      </c>
      <c r="CB48" s="267"/>
      <c r="CC48" s="551" t="s">
        <v>2827</v>
      </c>
      <c r="CD48" s="641"/>
      <c r="CE48" s="641"/>
      <c r="CF48" s="186">
        <v>1233</v>
      </c>
      <c r="CG48" s="638">
        <v>152</v>
      </c>
      <c r="CH48" s="689">
        <f t="shared" si="6"/>
        <v>0</v>
      </c>
      <c r="CI48" s="690">
        <f t="shared" si="7"/>
        <v>0</v>
      </c>
      <c r="CJ48" s="178"/>
      <c r="CK48" s="178"/>
      <c r="CL48" s="178"/>
      <c r="CM48" s="178"/>
      <c r="CN48" s="178"/>
      <c r="CO48" s="178"/>
      <c r="CP48" s="178"/>
      <c r="CQ48" s="445"/>
      <c r="CR48" s="445"/>
      <c r="CS48" s="445"/>
      <c r="CT48" s="445"/>
      <c r="CU48" s="445"/>
      <c r="CV48" s="445"/>
      <c r="CW48" s="193"/>
      <c r="CX48" s="193" t="s">
        <v>3899</v>
      </c>
      <c r="CY48" s="193"/>
      <c r="CZ48" s="193"/>
      <c r="DA48" s="655"/>
      <c r="DB48" s="726"/>
      <c r="DC48" s="727"/>
      <c r="DD48" s="726"/>
      <c r="DE48" s="726"/>
      <c r="DF48" s="129" t="s">
        <v>3111</v>
      </c>
      <c r="DG48" s="882" t="s">
        <v>3112</v>
      </c>
      <c r="DH48" s="545" t="s">
        <v>3258</v>
      </c>
      <c r="DI48" s="545" t="s">
        <v>3258</v>
      </c>
      <c r="DJ48" s="545"/>
    </row>
    <row r="49" spans="1:114" s="100" customFormat="1" ht="59.25" customHeight="1">
      <c r="A49" s="101">
        <v>16</v>
      </c>
      <c r="B49" s="232" t="s">
        <v>592</v>
      </c>
      <c r="C49" s="232" t="s">
        <v>593</v>
      </c>
      <c r="D49" s="174" t="s">
        <v>604</v>
      </c>
      <c r="E49" s="174" t="s">
        <v>618</v>
      </c>
      <c r="F49" s="241" t="s">
        <v>1659</v>
      </c>
      <c r="G49" s="324" t="s">
        <v>602</v>
      </c>
      <c r="H49" s="320" t="s">
        <v>651</v>
      </c>
      <c r="I49" s="320" t="s">
        <v>652</v>
      </c>
      <c r="J49" s="349">
        <f t="shared" si="0"/>
        <v>35770</v>
      </c>
      <c r="K49" s="349">
        <f t="shared" si="1"/>
        <v>29331</v>
      </c>
      <c r="L49" s="349">
        <f t="shared" si="2"/>
        <v>0</v>
      </c>
      <c r="M49" s="308">
        <v>0</v>
      </c>
      <c r="N49" s="308"/>
      <c r="O49" s="308"/>
      <c r="P49" s="308">
        <v>0</v>
      </c>
      <c r="Q49" s="308"/>
      <c r="R49" s="308"/>
      <c r="S49" s="308">
        <v>0</v>
      </c>
      <c r="T49" s="349">
        <f t="shared" si="3"/>
        <v>0</v>
      </c>
      <c r="U49" s="308">
        <v>0</v>
      </c>
      <c r="V49" s="308"/>
      <c r="W49" s="308"/>
      <c r="X49" s="308">
        <v>0</v>
      </c>
      <c r="Y49" s="308"/>
      <c r="Z49" s="308"/>
      <c r="AA49" s="308">
        <v>0</v>
      </c>
      <c r="AB49" s="185">
        <v>0</v>
      </c>
      <c r="AC49" s="185"/>
      <c r="AD49" s="185">
        <v>0</v>
      </c>
      <c r="AE49" s="185"/>
      <c r="AF49" s="185"/>
      <c r="AG49" s="185"/>
      <c r="AH49" s="185"/>
      <c r="AI49" s="349">
        <f t="shared" si="4"/>
        <v>29331</v>
      </c>
      <c r="AJ49" s="309">
        <v>0</v>
      </c>
      <c r="AK49" s="309"/>
      <c r="AL49" s="309"/>
      <c r="AM49" s="309">
        <v>29331</v>
      </c>
      <c r="AN49" s="309"/>
      <c r="AO49" s="309"/>
      <c r="AP49" s="309">
        <v>0</v>
      </c>
      <c r="AQ49" s="327">
        <v>3220</v>
      </c>
      <c r="AR49" s="327"/>
      <c r="AS49" s="185">
        <v>3219</v>
      </c>
      <c r="AT49" s="185"/>
      <c r="AU49" s="185"/>
      <c r="AV49" s="185"/>
      <c r="AW49" s="185"/>
      <c r="AX49" s="349">
        <f t="shared" si="5"/>
        <v>35770</v>
      </c>
      <c r="AY49" s="175"/>
      <c r="AZ49" s="175"/>
      <c r="BA49" s="259" t="s">
        <v>939</v>
      </c>
      <c r="BB49" s="546" t="s">
        <v>939</v>
      </c>
      <c r="BC49" s="546" t="s">
        <v>2791</v>
      </c>
      <c r="BD49" s="352">
        <v>43312</v>
      </c>
      <c r="BE49" s="547">
        <v>43381</v>
      </c>
      <c r="BF49" s="352">
        <v>43373</v>
      </c>
      <c r="BG49" s="548">
        <v>43421</v>
      </c>
      <c r="BH49" s="546" t="s">
        <v>939</v>
      </c>
      <c r="BI49" s="546" t="s">
        <v>939</v>
      </c>
      <c r="BJ49" s="356">
        <v>43799</v>
      </c>
      <c r="BK49" s="548"/>
      <c r="BL49" s="356">
        <v>43830</v>
      </c>
      <c r="BM49" s="548"/>
      <c r="BN49" s="259">
        <v>43861</v>
      </c>
      <c r="BO49" s="552"/>
      <c r="BP49" s="548">
        <v>44439</v>
      </c>
      <c r="BQ49" s="552"/>
      <c r="BR49" s="593"/>
      <c r="BS49" s="593"/>
      <c r="BT49" s="550" t="s">
        <v>1016</v>
      </c>
      <c r="BU49" s="538" t="s">
        <v>3258</v>
      </c>
      <c r="BV49" s="538" t="s">
        <v>3258</v>
      </c>
      <c r="BW49" s="538" t="s">
        <v>3258</v>
      </c>
      <c r="BX49" s="538" t="s">
        <v>3258</v>
      </c>
      <c r="BY49" s="538" t="s">
        <v>3258</v>
      </c>
      <c r="BZ49" s="538" t="s">
        <v>3258</v>
      </c>
      <c r="CA49" s="702">
        <v>0</v>
      </c>
      <c r="CB49" s="267"/>
      <c r="CC49" s="551" t="s">
        <v>2818</v>
      </c>
      <c r="CD49" s="641"/>
      <c r="CE49" s="641"/>
      <c r="CF49" s="186">
        <v>0</v>
      </c>
      <c r="CG49" s="638">
        <v>0</v>
      </c>
      <c r="CH49" s="689">
        <f t="shared" si="6"/>
        <v>0</v>
      </c>
      <c r="CI49" s="690">
        <f t="shared" si="7"/>
        <v>0</v>
      </c>
      <c r="CJ49" s="178"/>
      <c r="CK49" s="178"/>
      <c r="CL49" s="178"/>
      <c r="CM49" s="178"/>
      <c r="CN49" s="178"/>
      <c r="CO49" s="178">
        <v>2</v>
      </c>
      <c r="CP49" s="178"/>
      <c r="CQ49" s="445"/>
      <c r="CR49" s="445"/>
      <c r="CS49" s="445"/>
      <c r="CT49" s="445"/>
      <c r="CU49" s="445"/>
      <c r="CV49" s="445"/>
      <c r="CW49" s="193"/>
      <c r="CX49" s="193" t="s">
        <v>3899</v>
      </c>
      <c r="CY49" s="193"/>
      <c r="CZ49" s="193"/>
      <c r="DA49" s="655"/>
      <c r="DB49" s="726"/>
      <c r="DC49" s="727"/>
      <c r="DD49" s="726"/>
      <c r="DE49" s="726"/>
      <c r="DF49" s="129" t="s">
        <v>3113</v>
      </c>
      <c r="DG49" s="882" t="s">
        <v>3114</v>
      </c>
      <c r="DH49" s="545" t="s">
        <v>3258</v>
      </c>
      <c r="DI49" s="545" t="s">
        <v>3258</v>
      </c>
      <c r="DJ49" s="545"/>
    </row>
    <row r="50" spans="1:114" s="100" customFormat="1" ht="59.25" hidden="1" customHeight="1">
      <c r="A50" s="96">
        <v>17</v>
      </c>
      <c r="B50" s="232" t="s">
        <v>592</v>
      </c>
      <c r="C50" s="232" t="s">
        <v>593</v>
      </c>
      <c r="D50" s="174" t="s">
        <v>610</v>
      </c>
      <c r="E50" s="233" t="s">
        <v>1644</v>
      </c>
      <c r="F50" s="241" t="s">
        <v>1660</v>
      </c>
      <c r="G50" s="324" t="s">
        <v>602</v>
      </c>
      <c r="H50" s="320" t="s">
        <v>653</v>
      </c>
      <c r="I50" s="320" t="s">
        <v>654</v>
      </c>
      <c r="J50" s="349">
        <f t="shared" si="0"/>
        <v>27528</v>
      </c>
      <c r="K50" s="349">
        <f t="shared" si="1"/>
        <v>26250</v>
      </c>
      <c r="L50" s="349">
        <f t="shared" si="2"/>
        <v>26250</v>
      </c>
      <c r="M50" s="308">
        <v>504</v>
      </c>
      <c r="N50" s="308"/>
      <c r="O50" s="308"/>
      <c r="P50" s="308">
        <v>25746</v>
      </c>
      <c r="Q50" s="308"/>
      <c r="R50" s="308"/>
      <c r="S50" s="308">
        <v>0</v>
      </c>
      <c r="T50" s="349">
        <f t="shared" si="3"/>
        <v>40</v>
      </c>
      <c r="U50" s="308">
        <v>40</v>
      </c>
      <c r="V50" s="308"/>
      <c r="W50" s="308"/>
      <c r="X50" s="308">
        <v>0</v>
      </c>
      <c r="Y50" s="308"/>
      <c r="Z50" s="308"/>
      <c r="AA50" s="308">
        <v>0</v>
      </c>
      <c r="AB50" s="185">
        <v>330</v>
      </c>
      <c r="AC50" s="185"/>
      <c r="AD50" s="185">
        <v>908</v>
      </c>
      <c r="AE50" s="185"/>
      <c r="AF50" s="185"/>
      <c r="AG50" s="185"/>
      <c r="AH50" s="185"/>
      <c r="AI50" s="349">
        <f t="shared" si="4"/>
        <v>0</v>
      </c>
      <c r="AJ50" s="309">
        <v>0</v>
      </c>
      <c r="AK50" s="309"/>
      <c r="AL50" s="309"/>
      <c r="AM50" s="309">
        <v>0</v>
      </c>
      <c r="AN50" s="309"/>
      <c r="AO50" s="309"/>
      <c r="AP50" s="309">
        <v>0</v>
      </c>
      <c r="AQ50" s="327">
        <v>0</v>
      </c>
      <c r="AR50" s="327"/>
      <c r="AS50" s="185">
        <v>0</v>
      </c>
      <c r="AT50" s="185"/>
      <c r="AU50" s="185"/>
      <c r="AV50" s="185"/>
      <c r="AW50" s="185"/>
      <c r="AX50" s="349">
        <f t="shared" si="5"/>
        <v>0</v>
      </c>
      <c r="AY50" s="175"/>
      <c r="AZ50" s="175"/>
      <c r="BA50" s="259">
        <v>43465</v>
      </c>
      <c r="BB50" s="546" t="s">
        <v>2789</v>
      </c>
      <c r="BC50" s="546" t="s">
        <v>2791</v>
      </c>
      <c r="BD50" s="352">
        <v>43312</v>
      </c>
      <c r="BE50" s="552">
        <v>43283</v>
      </c>
      <c r="BF50" s="352">
        <v>43373</v>
      </c>
      <c r="BG50" s="548">
        <v>43291</v>
      </c>
      <c r="BH50" s="591" t="s">
        <v>943</v>
      </c>
      <c r="BI50" s="591" t="s">
        <v>943</v>
      </c>
      <c r="BJ50" s="356">
        <v>43799</v>
      </c>
      <c r="BK50" s="548">
        <v>43426</v>
      </c>
      <c r="BL50" s="356">
        <v>43830</v>
      </c>
      <c r="BM50" s="548">
        <v>43446</v>
      </c>
      <c r="BN50" s="259">
        <v>43861</v>
      </c>
      <c r="BO50" s="552"/>
      <c r="BP50" s="548">
        <v>44316</v>
      </c>
      <c r="BQ50" s="552"/>
      <c r="BR50" s="593"/>
      <c r="BS50" s="593"/>
      <c r="BT50" s="550" t="s">
        <v>2793</v>
      </c>
      <c r="BU50" s="538" t="s">
        <v>3656</v>
      </c>
      <c r="BV50" s="538" t="s">
        <v>3704</v>
      </c>
      <c r="BW50" s="538">
        <v>183196.32199999999</v>
      </c>
      <c r="BX50" s="538">
        <v>2632902.0109999999</v>
      </c>
      <c r="BY50" s="538" t="s">
        <v>3712</v>
      </c>
      <c r="BZ50" s="538" t="s">
        <v>3683</v>
      </c>
      <c r="CA50" s="702">
        <v>0.5</v>
      </c>
      <c r="CB50" s="267"/>
      <c r="CC50" s="551" t="s">
        <v>2828</v>
      </c>
      <c r="CD50" s="641"/>
      <c r="CE50" s="641"/>
      <c r="CF50" s="186">
        <v>378</v>
      </c>
      <c r="CG50" s="638">
        <v>40</v>
      </c>
      <c r="CH50" s="689">
        <f t="shared" si="6"/>
        <v>0</v>
      </c>
      <c r="CI50" s="690">
        <f t="shared" si="7"/>
        <v>0</v>
      </c>
      <c r="CJ50" s="178"/>
      <c r="CK50" s="178"/>
      <c r="CL50" s="178"/>
      <c r="CM50" s="178"/>
      <c r="CN50" s="178"/>
      <c r="CO50" s="178"/>
      <c r="CP50" s="178"/>
      <c r="CQ50" s="445"/>
      <c r="CR50" s="445"/>
      <c r="CS50" s="445"/>
      <c r="CT50" s="445"/>
      <c r="CU50" s="445"/>
      <c r="CV50" s="445"/>
      <c r="CW50" s="193"/>
      <c r="CX50" s="193"/>
      <c r="CY50" s="193"/>
      <c r="CZ50" s="193"/>
      <c r="DA50" s="885" t="s">
        <v>3581</v>
      </c>
      <c r="DB50" s="726"/>
      <c r="DC50" s="727"/>
      <c r="DD50" s="726"/>
      <c r="DE50" s="726"/>
      <c r="DF50" s="129" t="s">
        <v>3115</v>
      </c>
      <c r="DG50" s="882" t="s">
        <v>3116</v>
      </c>
      <c r="DH50" s="545" t="s">
        <v>3258</v>
      </c>
      <c r="DI50" s="545" t="s">
        <v>3258</v>
      </c>
      <c r="DJ50" s="545"/>
    </row>
    <row r="51" spans="1:114" s="100" customFormat="1" ht="59.25" hidden="1" customHeight="1">
      <c r="A51" s="101">
        <v>18</v>
      </c>
      <c r="B51" s="232" t="s">
        <v>592</v>
      </c>
      <c r="C51" s="232" t="s">
        <v>593</v>
      </c>
      <c r="D51" s="174" t="s">
        <v>610</v>
      </c>
      <c r="E51" s="174" t="s">
        <v>619</v>
      </c>
      <c r="F51" s="241" t="s">
        <v>1660</v>
      </c>
      <c r="G51" s="324" t="s">
        <v>602</v>
      </c>
      <c r="H51" s="320" t="s">
        <v>655</v>
      </c>
      <c r="I51" s="320" t="s">
        <v>656</v>
      </c>
      <c r="J51" s="349">
        <f t="shared" si="0"/>
        <v>35770</v>
      </c>
      <c r="K51" s="349">
        <f t="shared" si="1"/>
        <v>29331</v>
      </c>
      <c r="L51" s="349">
        <f t="shared" si="2"/>
        <v>0</v>
      </c>
      <c r="M51" s="308">
        <v>0</v>
      </c>
      <c r="N51" s="308"/>
      <c r="O51" s="308"/>
      <c r="P51" s="308">
        <v>0</v>
      </c>
      <c r="Q51" s="308"/>
      <c r="R51" s="308"/>
      <c r="S51" s="308">
        <v>0</v>
      </c>
      <c r="T51" s="349">
        <f t="shared" si="3"/>
        <v>0</v>
      </c>
      <c r="U51" s="308">
        <v>0</v>
      </c>
      <c r="V51" s="308"/>
      <c r="W51" s="308"/>
      <c r="X51" s="308">
        <v>0</v>
      </c>
      <c r="Y51" s="308"/>
      <c r="Z51" s="308"/>
      <c r="AA51" s="308">
        <v>0</v>
      </c>
      <c r="AB51" s="185">
        <v>0</v>
      </c>
      <c r="AC51" s="185"/>
      <c r="AD51" s="185">
        <v>0</v>
      </c>
      <c r="AE51" s="185"/>
      <c r="AF51" s="185"/>
      <c r="AG51" s="185"/>
      <c r="AH51" s="185"/>
      <c r="AI51" s="349">
        <f t="shared" si="4"/>
        <v>29331</v>
      </c>
      <c r="AJ51" s="309">
        <v>0</v>
      </c>
      <c r="AK51" s="309"/>
      <c r="AL51" s="309"/>
      <c r="AM51" s="309">
        <v>29331</v>
      </c>
      <c r="AN51" s="309"/>
      <c r="AO51" s="309"/>
      <c r="AP51" s="309">
        <v>0</v>
      </c>
      <c r="AQ51" s="327">
        <v>3220</v>
      </c>
      <c r="AR51" s="327"/>
      <c r="AS51" s="185">
        <v>3219</v>
      </c>
      <c r="AT51" s="185"/>
      <c r="AU51" s="185"/>
      <c r="AV51" s="185"/>
      <c r="AW51" s="185"/>
      <c r="AX51" s="349">
        <f t="shared" si="5"/>
        <v>35770</v>
      </c>
      <c r="AY51" s="184"/>
      <c r="AZ51" s="175"/>
      <c r="BA51" s="259" t="s">
        <v>939</v>
      </c>
      <c r="BB51" s="546" t="s">
        <v>939</v>
      </c>
      <c r="BC51" s="546" t="s">
        <v>2791</v>
      </c>
      <c r="BD51" s="352">
        <v>43312</v>
      </c>
      <c r="BE51" s="547">
        <v>43381</v>
      </c>
      <c r="BF51" s="352">
        <v>43373</v>
      </c>
      <c r="BG51" s="548">
        <v>43421</v>
      </c>
      <c r="BH51" s="546" t="s">
        <v>939</v>
      </c>
      <c r="BI51" s="546" t="s">
        <v>939</v>
      </c>
      <c r="BJ51" s="356">
        <v>43799</v>
      </c>
      <c r="BK51" s="548"/>
      <c r="BL51" s="356">
        <v>43830</v>
      </c>
      <c r="BM51" s="548"/>
      <c r="BN51" s="259">
        <v>43861</v>
      </c>
      <c r="BO51" s="552"/>
      <c r="BP51" s="548">
        <v>44439</v>
      </c>
      <c r="BQ51" s="552"/>
      <c r="BR51" s="593"/>
      <c r="BS51" s="593"/>
      <c r="BT51" s="550" t="s">
        <v>1016</v>
      </c>
      <c r="BU51" s="538" t="s">
        <v>3258</v>
      </c>
      <c r="BV51" s="538" t="s">
        <v>3258</v>
      </c>
      <c r="BW51" s="538" t="s">
        <v>3258</v>
      </c>
      <c r="BX51" s="538" t="s">
        <v>3258</v>
      </c>
      <c r="BY51" s="538" t="s">
        <v>3258</v>
      </c>
      <c r="BZ51" s="538" t="s">
        <v>3258</v>
      </c>
      <c r="CA51" s="702">
        <v>0</v>
      </c>
      <c r="CB51" s="267"/>
      <c r="CC51" s="551" t="s">
        <v>2818</v>
      </c>
      <c r="CD51" s="641"/>
      <c r="CE51" s="641"/>
      <c r="CF51" s="186">
        <v>0</v>
      </c>
      <c r="CG51" s="638">
        <v>0</v>
      </c>
      <c r="CH51" s="689">
        <f t="shared" si="6"/>
        <v>0</v>
      </c>
      <c r="CI51" s="690">
        <f t="shared" si="7"/>
        <v>0</v>
      </c>
      <c r="CJ51" s="178"/>
      <c r="CK51" s="178"/>
      <c r="CL51" s="178"/>
      <c r="CM51" s="178"/>
      <c r="CN51" s="178"/>
      <c r="CO51" s="178">
        <v>2</v>
      </c>
      <c r="CP51" s="178"/>
      <c r="CQ51" s="445"/>
      <c r="CR51" s="445"/>
      <c r="CS51" s="445"/>
      <c r="CT51" s="445"/>
      <c r="CU51" s="445"/>
      <c r="CV51" s="445"/>
      <c r="CW51" s="193"/>
      <c r="CX51" s="193"/>
      <c r="CY51" s="193"/>
      <c r="CZ51" s="193"/>
      <c r="DA51" s="193"/>
      <c r="DB51" s="726"/>
      <c r="DC51" s="727"/>
      <c r="DD51" s="726"/>
      <c r="DE51" s="726"/>
      <c r="DF51" s="129" t="s">
        <v>3117</v>
      </c>
      <c r="DG51" s="882" t="s">
        <v>3118</v>
      </c>
      <c r="DH51" s="545" t="s">
        <v>3258</v>
      </c>
      <c r="DI51" s="545" t="s">
        <v>3258</v>
      </c>
      <c r="DJ51" s="545"/>
    </row>
    <row r="52" spans="1:114" s="100" customFormat="1" ht="87.75" customHeight="1">
      <c r="A52" s="96">
        <v>19</v>
      </c>
      <c r="B52" s="232" t="s">
        <v>592</v>
      </c>
      <c r="C52" s="232" t="s">
        <v>593</v>
      </c>
      <c r="D52" s="174" t="s">
        <v>612</v>
      </c>
      <c r="E52" s="174" t="s">
        <v>620</v>
      </c>
      <c r="F52" s="241" t="s">
        <v>1658</v>
      </c>
      <c r="G52" s="324" t="s">
        <v>602</v>
      </c>
      <c r="H52" s="315" t="s">
        <v>625</v>
      </c>
      <c r="I52" s="320" t="s">
        <v>657</v>
      </c>
      <c r="J52" s="349">
        <f t="shared" si="0"/>
        <v>101920</v>
      </c>
      <c r="K52" s="349">
        <f t="shared" si="1"/>
        <v>96840</v>
      </c>
      <c r="L52" s="349">
        <f t="shared" si="2"/>
        <v>96840</v>
      </c>
      <c r="M52" s="308">
        <v>2019</v>
      </c>
      <c r="N52" s="308"/>
      <c r="O52" s="308"/>
      <c r="P52" s="308">
        <v>94821</v>
      </c>
      <c r="Q52" s="308"/>
      <c r="R52" s="308"/>
      <c r="S52" s="308">
        <v>0</v>
      </c>
      <c r="T52" s="349">
        <f t="shared" si="3"/>
        <v>3305</v>
      </c>
      <c r="U52" s="308">
        <v>370</v>
      </c>
      <c r="V52" s="308"/>
      <c r="W52" s="308"/>
      <c r="X52" s="308">
        <v>2935</v>
      </c>
      <c r="Y52" s="308"/>
      <c r="Z52" s="308"/>
      <c r="AA52" s="308">
        <v>0</v>
      </c>
      <c r="AB52" s="185">
        <v>330</v>
      </c>
      <c r="AC52" s="185"/>
      <c r="AD52" s="185">
        <v>1445</v>
      </c>
      <c r="AE52" s="185"/>
      <c r="AF52" s="185"/>
      <c r="AG52" s="185"/>
      <c r="AH52" s="185"/>
      <c r="AI52" s="349">
        <f t="shared" si="4"/>
        <v>0</v>
      </c>
      <c r="AJ52" s="309">
        <v>0</v>
      </c>
      <c r="AK52" s="309"/>
      <c r="AL52" s="309"/>
      <c r="AM52" s="309">
        <v>0</v>
      </c>
      <c r="AN52" s="309"/>
      <c r="AO52" s="309"/>
      <c r="AP52" s="309">
        <v>0</v>
      </c>
      <c r="AQ52" s="327">
        <v>0</v>
      </c>
      <c r="AR52" s="327"/>
      <c r="AS52" s="185">
        <v>0</v>
      </c>
      <c r="AT52" s="185"/>
      <c r="AU52" s="185"/>
      <c r="AV52" s="185"/>
      <c r="AW52" s="185"/>
      <c r="AX52" s="349">
        <f t="shared" si="5"/>
        <v>0</v>
      </c>
      <c r="AY52" s="184"/>
      <c r="AZ52" s="175"/>
      <c r="BA52" s="259">
        <v>43830</v>
      </c>
      <c r="BB52" s="546" t="s">
        <v>2789</v>
      </c>
      <c r="BC52" s="546" t="s">
        <v>2791</v>
      </c>
      <c r="BD52" s="352">
        <v>43312</v>
      </c>
      <c r="BE52" s="552">
        <v>43283</v>
      </c>
      <c r="BF52" s="352">
        <v>43373</v>
      </c>
      <c r="BG52" s="548">
        <v>43291</v>
      </c>
      <c r="BH52" s="591" t="s">
        <v>943</v>
      </c>
      <c r="BI52" s="591" t="s">
        <v>943</v>
      </c>
      <c r="BJ52" s="356">
        <v>43799</v>
      </c>
      <c r="BK52" s="548"/>
      <c r="BL52" s="356">
        <v>43830</v>
      </c>
      <c r="BM52" s="548"/>
      <c r="BN52" s="259">
        <v>43861</v>
      </c>
      <c r="BO52" s="552"/>
      <c r="BP52" s="548">
        <v>44439</v>
      </c>
      <c r="BQ52" s="552"/>
      <c r="BR52" s="592"/>
      <c r="BS52" s="592"/>
      <c r="BT52" s="550" t="s">
        <v>1016</v>
      </c>
      <c r="BU52" s="538" t="s">
        <v>3258</v>
      </c>
      <c r="BV52" s="538" t="s">
        <v>3258</v>
      </c>
      <c r="BW52" s="538" t="s">
        <v>3258</v>
      </c>
      <c r="BX52" s="538" t="s">
        <v>3258</v>
      </c>
      <c r="BY52" s="538" t="s">
        <v>3258</v>
      </c>
      <c r="BZ52" s="538" t="s">
        <v>3258</v>
      </c>
      <c r="CA52" s="702">
        <v>0</v>
      </c>
      <c r="CB52" s="267"/>
      <c r="CC52" s="551" t="s">
        <v>2827</v>
      </c>
      <c r="CD52" s="641"/>
      <c r="CE52" s="641"/>
      <c r="CF52" s="186">
        <v>1076</v>
      </c>
      <c r="CG52" s="638">
        <v>150</v>
      </c>
      <c r="CH52" s="689">
        <f t="shared" si="6"/>
        <v>0</v>
      </c>
      <c r="CI52" s="690">
        <f t="shared" si="7"/>
        <v>0</v>
      </c>
      <c r="CJ52" s="178"/>
      <c r="CK52" s="178"/>
      <c r="CL52" s="178"/>
      <c r="CM52" s="178"/>
      <c r="CN52" s="178"/>
      <c r="CO52" s="178"/>
      <c r="CP52" s="178"/>
      <c r="CQ52" s="445"/>
      <c r="CR52" s="445"/>
      <c r="CS52" s="445"/>
      <c r="CT52" s="445"/>
      <c r="CU52" s="445"/>
      <c r="CV52" s="445"/>
      <c r="CW52" s="193"/>
      <c r="CX52" s="193" t="s">
        <v>3899</v>
      </c>
      <c r="CY52" s="193"/>
      <c r="CZ52" s="193"/>
      <c r="DA52" s="884" t="s">
        <v>3900</v>
      </c>
      <c r="DB52" s="726"/>
      <c r="DC52" s="727"/>
      <c r="DD52" s="726"/>
      <c r="DE52" s="726"/>
      <c r="DF52" s="129" t="s">
        <v>3119</v>
      </c>
      <c r="DG52" s="882" t="s">
        <v>3120</v>
      </c>
      <c r="DH52" s="545" t="s">
        <v>3258</v>
      </c>
      <c r="DI52" s="545" t="s">
        <v>3258</v>
      </c>
      <c r="DJ52" s="545"/>
    </row>
    <row r="53" spans="1:114" s="100" customFormat="1" ht="59.25" customHeight="1">
      <c r="A53" s="101">
        <v>20</v>
      </c>
      <c r="B53" s="232" t="s">
        <v>592</v>
      </c>
      <c r="C53" s="232" t="s">
        <v>593</v>
      </c>
      <c r="D53" s="174" t="s">
        <v>612</v>
      </c>
      <c r="E53" s="174" t="s">
        <v>620</v>
      </c>
      <c r="F53" s="241" t="s">
        <v>1658</v>
      </c>
      <c r="G53" s="324" t="s">
        <v>602</v>
      </c>
      <c r="H53" s="320" t="s">
        <v>658</v>
      </c>
      <c r="I53" s="320" t="s">
        <v>659</v>
      </c>
      <c r="J53" s="349">
        <f t="shared" si="0"/>
        <v>52800</v>
      </c>
      <c r="K53" s="349">
        <f t="shared" si="1"/>
        <v>43296</v>
      </c>
      <c r="L53" s="349">
        <f t="shared" si="2"/>
        <v>0</v>
      </c>
      <c r="M53" s="308">
        <v>0</v>
      </c>
      <c r="N53" s="308"/>
      <c r="O53" s="308"/>
      <c r="P53" s="308">
        <v>0</v>
      </c>
      <c r="Q53" s="308"/>
      <c r="R53" s="308"/>
      <c r="S53" s="308">
        <v>0</v>
      </c>
      <c r="T53" s="349">
        <f t="shared" si="3"/>
        <v>0</v>
      </c>
      <c r="U53" s="308">
        <v>0</v>
      </c>
      <c r="V53" s="308"/>
      <c r="W53" s="308"/>
      <c r="X53" s="308">
        <v>0</v>
      </c>
      <c r="Y53" s="308"/>
      <c r="Z53" s="308"/>
      <c r="AA53" s="308">
        <v>0</v>
      </c>
      <c r="AB53" s="185">
        <v>0</v>
      </c>
      <c r="AC53" s="185"/>
      <c r="AD53" s="185">
        <v>0</v>
      </c>
      <c r="AE53" s="185"/>
      <c r="AF53" s="185"/>
      <c r="AG53" s="185"/>
      <c r="AH53" s="185"/>
      <c r="AI53" s="349">
        <f t="shared" si="4"/>
        <v>43296</v>
      </c>
      <c r="AJ53" s="309">
        <v>0</v>
      </c>
      <c r="AK53" s="309"/>
      <c r="AL53" s="309"/>
      <c r="AM53" s="309">
        <v>43296</v>
      </c>
      <c r="AN53" s="309"/>
      <c r="AO53" s="309"/>
      <c r="AP53" s="309">
        <v>0</v>
      </c>
      <c r="AQ53" s="327">
        <v>4752</v>
      </c>
      <c r="AR53" s="327"/>
      <c r="AS53" s="185">
        <v>4752</v>
      </c>
      <c r="AT53" s="185"/>
      <c r="AU53" s="185"/>
      <c r="AV53" s="185"/>
      <c r="AW53" s="185"/>
      <c r="AX53" s="349">
        <f t="shared" si="5"/>
        <v>52800</v>
      </c>
      <c r="AY53" s="184"/>
      <c r="AZ53" s="175"/>
      <c r="BA53" s="259" t="s">
        <v>939</v>
      </c>
      <c r="BB53" s="546" t="s">
        <v>939</v>
      </c>
      <c r="BC53" s="546" t="s">
        <v>2791</v>
      </c>
      <c r="BD53" s="352">
        <v>43312</v>
      </c>
      <c r="BE53" s="547">
        <v>43381</v>
      </c>
      <c r="BF53" s="352">
        <v>43373</v>
      </c>
      <c r="BG53" s="548">
        <v>43412</v>
      </c>
      <c r="BH53" s="546" t="s">
        <v>939</v>
      </c>
      <c r="BI53" s="546" t="s">
        <v>939</v>
      </c>
      <c r="BJ53" s="356">
        <v>43799</v>
      </c>
      <c r="BK53" s="548"/>
      <c r="BL53" s="356">
        <v>43830</v>
      </c>
      <c r="BM53" s="548"/>
      <c r="BN53" s="259">
        <v>43861</v>
      </c>
      <c r="BO53" s="552"/>
      <c r="BP53" s="548">
        <v>44439</v>
      </c>
      <c r="BQ53" s="552"/>
      <c r="BR53" s="592"/>
      <c r="BS53" s="592"/>
      <c r="BT53" s="550" t="s">
        <v>1016</v>
      </c>
      <c r="BU53" s="538" t="s">
        <v>3258</v>
      </c>
      <c r="BV53" s="538" t="s">
        <v>3258</v>
      </c>
      <c r="BW53" s="538" t="s">
        <v>3258</v>
      </c>
      <c r="BX53" s="538" t="s">
        <v>3258</v>
      </c>
      <c r="BY53" s="538" t="s">
        <v>3258</v>
      </c>
      <c r="BZ53" s="538" t="s">
        <v>3258</v>
      </c>
      <c r="CA53" s="702">
        <v>0</v>
      </c>
      <c r="CB53" s="267"/>
      <c r="CC53" s="551" t="s">
        <v>2818</v>
      </c>
      <c r="CD53" s="641"/>
      <c r="CE53" s="641"/>
      <c r="CF53" s="186">
        <v>0</v>
      </c>
      <c r="CG53" s="638">
        <v>0</v>
      </c>
      <c r="CH53" s="689">
        <f t="shared" si="6"/>
        <v>0</v>
      </c>
      <c r="CI53" s="690">
        <f t="shared" si="7"/>
        <v>0</v>
      </c>
      <c r="CJ53" s="178"/>
      <c r="CK53" s="178"/>
      <c r="CL53" s="178"/>
      <c r="CM53" s="178"/>
      <c r="CN53" s="178"/>
      <c r="CO53" s="178">
        <v>1</v>
      </c>
      <c r="CP53" s="178"/>
      <c r="CQ53" s="445"/>
      <c r="CR53" s="445"/>
      <c r="CS53" s="445"/>
      <c r="CT53" s="445"/>
      <c r="CU53" s="445"/>
      <c r="CV53" s="445"/>
      <c r="CW53" s="193"/>
      <c r="CX53" s="193" t="s">
        <v>3899</v>
      </c>
      <c r="CY53" s="193"/>
      <c r="CZ53" s="193"/>
      <c r="DA53" s="655"/>
      <c r="DB53" s="726"/>
      <c r="DC53" s="727"/>
      <c r="DD53" s="726"/>
      <c r="DE53" s="726"/>
      <c r="DF53" s="129" t="s">
        <v>3121</v>
      </c>
      <c r="DG53" s="882" t="s">
        <v>3122</v>
      </c>
      <c r="DH53" s="545" t="s">
        <v>3258</v>
      </c>
      <c r="DI53" s="545" t="s">
        <v>3258</v>
      </c>
      <c r="DJ53" s="545"/>
    </row>
    <row r="54" spans="1:114" s="100" customFormat="1" ht="59.25" customHeight="1">
      <c r="A54" s="96">
        <v>21</v>
      </c>
      <c r="B54" s="232" t="s">
        <v>592</v>
      </c>
      <c r="C54" s="232" t="s">
        <v>593</v>
      </c>
      <c r="D54" s="174" t="s">
        <v>606</v>
      </c>
      <c r="E54" s="233" t="s">
        <v>1646</v>
      </c>
      <c r="F54" s="241" t="s">
        <v>1651</v>
      </c>
      <c r="G54" s="324" t="s">
        <v>602</v>
      </c>
      <c r="H54" s="320" t="s">
        <v>660</v>
      </c>
      <c r="I54" s="320" t="s">
        <v>661</v>
      </c>
      <c r="J54" s="349">
        <f t="shared" si="0"/>
        <v>76000</v>
      </c>
      <c r="K54" s="349">
        <f t="shared" si="1"/>
        <v>64000</v>
      </c>
      <c r="L54" s="349">
        <f t="shared" si="2"/>
        <v>64000</v>
      </c>
      <c r="M54" s="308">
        <v>1493</v>
      </c>
      <c r="N54" s="308"/>
      <c r="O54" s="308"/>
      <c r="P54" s="308">
        <v>62507</v>
      </c>
      <c r="Q54" s="308"/>
      <c r="R54" s="308"/>
      <c r="S54" s="308">
        <v>0</v>
      </c>
      <c r="T54" s="349">
        <f t="shared" si="3"/>
        <v>8040</v>
      </c>
      <c r="U54" s="308">
        <v>241</v>
      </c>
      <c r="V54" s="308"/>
      <c r="W54" s="308"/>
      <c r="X54" s="308">
        <v>7799</v>
      </c>
      <c r="Y54" s="308"/>
      <c r="Z54" s="308"/>
      <c r="AA54" s="308">
        <v>0</v>
      </c>
      <c r="AB54" s="185">
        <v>330</v>
      </c>
      <c r="AC54" s="185"/>
      <c r="AD54" s="185">
        <v>3630</v>
      </c>
      <c r="AE54" s="185"/>
      <c r="AF54" s="185"/>
      <c r="AG54" s="185"/>
      <c r="AH54" s="185"/>
      <c r="AI54" s="349">
        <f t="shared" si="4"/>
        <v>0</v>
      </c>
      <c r="AJ54" s="309">
        <v>0</v>
      </c>
      <c r="AK54" s="309"/>
      <c r="AL54" s="309"/>
      <c r="AM54" s="309">
        <v>0</v>
      </c>
      <c r="AN54" s="309"/>
      <c r="AO54" s="309"/>
      <c r="AP54" s="309">
        <v>0</v>
      </c>
      <c r="AQ54" s="327">
        <v>0</v>
      </c>
      <c r="AR54" s="327"/>
      <c r="AS54" s="185">
        <v>0</v>
      </c>
      <c r="AT54" s="185"/>
      <c r="AU54" s="185"/>
      <c r="AV54" s="185"/>
      <c r="AW54" s="185"/>
      <c r="AX54" s="349">
        <f t="shared" si="5"/>
        <v>0</v>
      </c>
      <c r="AY54" s="184"/>
      <c r="AZ54" s="175"/>
      <c r="BA54" s="259">
        <v>43830</v>
      </c>
      <c r="BB54" s="546" t="s">
        <v>2789</v>
      </c>
      <c r="BC54" s="546" t="s">
        <v>2791</v>
      </c>
      <c r="BD54" s="352">
        <v>43312</v>
      </c>
      <c r="BE54" s="552">
        <v>43283</v>
      </c>
      <c r="BF54" s="352">
        <v>43373</v>
      </c>
      <c r="BG54" s="548">
        <v>43291</v>
      </c>
      <c r="BH54" s="591" t="s">
        <v>943</v>
      </c>
      <c r="BI54" s="591" t="s">
        <v>943</v>
      </c>
      <c r="BJ54" s="356">
        <v>43799</v>
      </c>
      <c r="BK54" s="548"/>
      <c r="BL54" s="356">
        <v>43830</v>
      </c>
      <c r="BM54" s="548"/>
      <c r="BN54" s="259">
        <v>43861</v>
      </c>
      <c r="BO54" s="552"/>
      <c r="BP54" s="548">
        <v>44439</v>
      </c>
      <c r="BQ54" s="552"/>
      <c r="BR54" s="593"/>
      <c r="BS54" s="593"/>
      <c r="BT54" s="550" t="s">
        <v>1016</v>
      </c>
      <c r="BU54" s="538" t="s">
        <v>3258</v>
      </c>
      <c r="BV54" s="538" t="s">
        <v>3258</v>
      </c>
      <c r="BW54" s="538" t="s">
        <v>3258</v>
      </c>
      <c r="BX54" s="538" t="s">
        <v>3258</v>
      </c>
      <c r="BY54" s="538" t="s">
        <v>3258</v>
      </c>
      <c r="BZ54" s="538" t="s">
        <v>3258</v>
      </c>
      <c r="CA54" s="702">
        <v>0</v>
      </c>
      <c r="CB54" s="267"/>
      <c r="CC54" s="551" t="s">
        <v>2829</v>
      </c>
      <c r="CD54" s="641"/>
      <c r="CE54" s="641"/>
      <c r="CF54" s="186">
        <v>800</v>
      </c>
      <c r="CG54" s="638">
        <v>80</v>
      </c>
      <c r="CH54" s="689">
        <f t="shared" si="6"/>
        <v>0</v>
      </c>
      <c r="CI54" s="690">
        <f t="shared" si="7"/>
        <v>0</v>
      </c>
      <c r="CJ54" s="178"/>
      <c r="CK54" s="178"/>
      <c r="CL54" s="178"/>
      <c r="CM54" s="178"/>
      <c r="CN54" s="178"/>
      <c r="CO54" s="178"/>
      <c r="CP54" s="178"/>
      <c r="CQ54" s="445"/>
      <c r="CR54" s="445"/>
      <c r="CS54" s="445"/>
      <c r="CT54" s="445"/>
      <c r="CU54" s="445"/>
      <c r="CV54" s="445"/>
      <c r="CW54" s="193"/>
      <c r="CX54" s="193" t="s">
        <v>3899</v>
      </c>
      <c r="CY54" s="193"/>
      <c r="CZ54" s="193"/>
      <c r="DA54" s="655"/>
      <c r="DB54" s="726"/>
      <c r="DC54" s="727"/>
      <c r="DD54" s="726"/>
      <c r="DE54" s="726"/>
      <c r="DF54" s="129" t="s">
        <v>3123</v>
      </c>
      <c r="DG54" s="882" t="s">
        <v>3124</v>
      </c>
      <c r="DH54" s="545" t="s">
        <v>3258</v>
      </c>
      <c r="DI54" s="545" t="s">
        <v>3258</v>
      </c>
      <c r="DJ54" s="545"/>
    </row>
    <row r="55" spans="1:114" s="100" customFormat="1" ht="59.25" customHeight="1">
      <c r="A55" s="101">
        <v>22</v>
      </c>
      <c r="B55" s="232" t="s">
        <v>592</v>
      </c>
      <c r="C55" s="232" t="s">
        <v>593</v>
      </c>
      <c r="D55" s="174" t="s">
        <v>606</v>
      </c>
      <c r="E55" s="174" t="s">
        <v>621</v>
      </c>
      <c r="F55" s="241" t="s">
        <v>1651</v>
      </c>
      <c r="G55" s="324" t="s">
        <v>602</v>
      </c>
      <c r="H55" s="320" t="s">
        <v>662</v>
      </c>
      <c r="I55" s="320" t="s">
        <v>663</v>
      </c>
      <c r="J55" s="349">
        <f t="shared" si="0"/>
        <v>23000</v>
      </c>
      <c r="K55" s="349">
        <f t="shared" si="1"/>
        <v>18860</v>
      </c>
      <c r="L55" s="349">
        <f t="shared" si="2"/>
        <v>0</v>
      </c>
      <c r="M55" s="308">
        <v>0</v>
      </c>
      <c r="N55" s="308"/>
      <c r="O55" s="308"/>
      <c r="P55" s="308">
        <v>0</v>
      </c>
      <c r="Q55" s="308"/>
      <c r="R55" s="308"/>
      <c r="S55" s="308">
        <v>0</v>
      </c>
      <c r="T55" s="349">
        <f t="shared" si="3"/>
        <v>0</v>
      </c>
      <c r="U55" s="308">
        <v>0</v>
      </c>
      <c r="V55" s="308"/>
      <c r="W55" s="308"/>
      <c r="X55" s="308">
        <v>0</v>
      </c>
      <c r="Y55" s="308"/>
      <c r="Z55" s="308"/>
      <c r="AA55" s="308">
        <v>0</v>
      </c>
      <c r="AB55" s="185">
        <v>0</v>
      </c>
      <c r="AC55" s="185"/>
      <c r="AD55" s="185">
        <v>0</v>
      </c>
      <c r="AE55" s="185"/>
      <c r="AF55" s="185"/>
      <c r="AG55" s="185"/>
      <c r="AH55" s="185"/>
      <c r="AI55" s="349">
        <f t="shared" si="4"/>
        <v>18860</v>
      </c>
      <c r="AJ55" s="309">
        <v>0</v>
      </c>
      <c r="AK55" s="309"/>
      <c r="AL55" s="309"/>
      <c r="AM55" s="309">
        <v>18860</v>
      </c>
      <c r="AN55" s="309"/>
      <c r="AO55" s="309"/>
      <c r="AP55" s="309">
        <v>0</v>
      </c>
      <c r="AQ55" s="327">
        <v>4140</v>
      </c>
      <c r="AR55" s="327"/>
      <c r="AS55" s="185">
        <v>0</v>
      </c>
      <c r="AT55" s="185"/>
      <c r="AU55" s="185"/>
      <c r="AV55" s="185"/>
      <c r="AW55" s="185"/>
      <c r="AX55" s="349">
        <f t="shared" si="5"/>
        <v>23000</v>
      </c>
      <c r="AY55" s="184"/>
      <c r="AZ55" s="175"/>
      <c r="BA55" s="259" t="s">
        <v>939</v>
      </c>
      <c r="BB55" s="546" t="s">
        <v>939</v>
      </c>
      <c r="BC55" s="546" t="s">
        <v>2791</v>
      </c>
      <c r="BD55" s="352">
        <v>43312</v>
      </c>
      <c r="BE55" s="547">
        <v>43381</v>
      </c>
      <c r="BF55" s="352">
        <v>43373</v>
      </c>
      <c r="BG55" s="548">
        <v>43421</v>
      </c>
      <c r="BH55" s="546" t="s">
        <v>939</v>
      </c>
      <c r="BI55" s="546" t="s">
        <v>939</v>
      </c>
      <c r="BJ55" s="356">
        <v>43799</v>
      </c>
      <c r="BK55" s="548"/>
      <c r="BL55" s="356">
        <v>43830</v>
      </c>
      <c r="BM55" s="548"/>
      <c r="BN55" s="259">
        <v>43840</v>
      </c>
      <c r="BO55" s="552"/>
      <c r="BP55" s="548">
        <v>44439</v>
      </c>
      <c r="BQ55" s="552"/>
      <c r="BR55" s="593"/>
      <c r="BS55" s="593"/>
      <c r="BT55" s="550" t="s">
        <v>1016</v>
      </c>
      <c r="BU55" s="538" t="s">
        <v>3258</v>
      </c>
      <c r="BV55" s="538" t="s">
        <v>3258</v>
      </c>
      <c r="BW55" s="538" t="s">
        <v>3258</v>
      </c>
      <c r="BX55" s="538" t="s">
        <v>3258</v>
      </c>
      <c r="BY55" s="538" t="s">
        <v>3258</v>
      </c>
      <c r="BZ55" s="538" t="s">
        <v>3258</v>
      </c>
      <c r="CA55" s="702">
        <v>0</v>
      </c>
      <c r="CB55" s="267"/>
      <c r="CC55" s="551" t="s">
        <v>2825</v>
      </c>
      <c r="CD55" s="641"/>
      <c r="CE55" s="641"/>
      <c r="CF55" s="186">
        <v>0</v>
      </c>
      <c r="CG55" s="638">
        <v>0</v>
      </c>
      <c r="CH55" s="689">
        <f t="shared" si="6"/>
        <v>0</v>
      </c>
      <c r="CI55" s="690">
        <f t="shared" si="7"/>
        <v>0</v>
      </c>
      <c r="CJ55" s="178"/>
      <c r="CK55" s="178"/>
      <c r="CL55" s="178"/>
      <c r="CM55" s="178"/>
      <c r="CN55" s="178"/>
      <c r="CO55" s="178">
        <v>1</v>
      </c>
      <c r="CP55" s="178"/>
      <c r="CQ55" s="445"/>
      <c r="CR55" s="445"/>
      <c r="CS55" s="445"/>
      <c r="CT55" s="445"/>
      <c r="CU55" s="445"/>
      <c r="CV55" s="445"/>
      <c r="CW55" s="193"/>
      <c r="CX55" s="193" t="s">
        <v>3899</v>
      </c>
      <c r="CY55" s="193"/>
      <c r="CZ55" s="193"/>
      <c r="DA55" s="655"/>
      <c r="DB55" s="726"/>
      <c r="DC55" s="727"/>
      <c r="DD55" s="726"/>
      <c r="DE55" s="726"/>
      <c r="DF55" s="129" t="s">
        <v>3125</v>
      </c>
      <c r="DG55" s="882" t="s">
        <v>3126</v>
      </c>
      <c r="DH55" s="545" t="s">
        <v>3258</v>
      </c>
      <c r="DI55" s="545" t="s">
        <v>3258</v>
      </c>
      <c r="DJ55" s="545"/>
    </row>
    <row r="56" spans="1:114" s="100" customFormat="1" ht="59.25" hidden="1" customHeight="1">
      <c r="A56" s="96">
        <v>23</v>
      </c>
      <c r="B56" s="232" t="s">
        <v>592</v>
      </c>
      <c r="C56" s="232" t="s">
        <v>593</v>
      </c>
      <c r="D56" s="174" t="s">
        <v>606</v>
      </c>
      <c r="E56" s="233" t="s">
        <v>1647</v>
      </c>
      <c r="F56" s="241" t="s">
        <v>1651</v>
      </c>
      <c r="G56" s="324" t="s">
        <v>602</v>
      </c>
      <c r="H56" s="315" t="s">
        <v>626</v>
      </c>
      <c r="I56" s="320" t="s">
        <v>814</v>
      </c>
      <c r="J56" s="349">
        <f t="shared" si="0"/>
        <v>28700</v>
      </c>
      <c r="K56" s="349">
        <f t="shared" si="1"/>
        <v>28700</v>
      </c>
      <c r="L56" s="349">
        <f t="shared" si="2"/>
        <v>28700</v>
      </c>
      <c r="M56" s="308">
        <v>22763</v>
      </c>
      <c r="N56" s="308"/>
      <c r="O56" s="308"/>
      <c r="P56" s="308">
        <v>5937</v>
      </c>
      <c r="Q56" s="308"/>
      <c r="R56" s="308"/>
      <c r="S56" s="308">
        <v>0</v>
      </c>
      <c r="T56" s="349">
        <f t="shared" si="3"/>
        <v>0</v>
      </c>
      <c r="U56" s="308">
        <v>0</v>
      </c>
      <c r="V56" s="308"/>
      <c r="W56" s="308"/>
      <c r="X56" s="308">
        <v>0</v>
      </c>
      <c r="Y56" s="308"/>
      <c r="Z56" s="308"/>
      <c r="AA56" s="308">
        <v>0</v>
      </c>
      <c r="AB56" s="185">
        <v>0</v>
      </c>
      <c r="AC56" s="185"/>
      <c r="AD56" s="185">
        <v>0</v>
      </c>
      <c r="AE56" s="185"/>
      <c r="AF56" s="185"/>
      <c r="AG56" s="185"/>
      <c r="AH56" s="185"/>
      <c r="AI56" s="349">
        <f t="shared" si="4"/>
        <v>0</v>
      </c>
      <c r="AJ56" s="309">
        <v>0</v>
      </c>
      <c r="AK56" s="309"/>
      <c r="AL56" s="309"/>
      <c r="AM56" s="309">
        <v>0</v>
      </c>
      <c r="AN56" s="309"/>
      <c r="AO56" s="309"/>
      <c r="AP56" s="309">
        <v>0</v>
      </c>
      <c r="AQ56" s="327">
        <v>0</v>
      </c>
      <c r="AR56" s="327"/>
      <c r="AS56" s="185">
        <v>0</v>
      </c>
      <c r="AT56" s="185"/>
      <c r="AU56" s="185"/>
      <c r="AV56" s="185"/>
      <c r="AW56" s="185"/>
      <c r="AX56" s="349">
        <f t="shared" si="5"/>
        <v>0</v>
      </c>
      <c r="AY56" s="184"/>
      <c r="AZ56" s="175"/>
      <c r="BA56" s="259" t="s">
        <v>939</v>
      </c>
      <c r="BB56" s="546" t="s">
        <v>939</v>
      </c>
      <c r="BC56" s="546" t="s">
        <v>2791</v>
      </c>
      <c r="BD56" s="259">
        <v>43115</v>
      </c>
      <c r="BE56" s="547">
        <v>43102</v>
      </c>
      <c r="BF56" s="352">
        <v>43165</v>
      </c>
      <c r="BG56" s="548">
        <v>43165</v>
      </c>
      <c r="BH56" s="546" t="s">
        <v>939</v>
      </c>
      <c r="BI56" s="546" t="s">
        <v>939</v>
      </c>
      <c r="BJ56" s="356">
        <v>43281</v>
      </c>
      <c r="BK56" s="548">
        <v>43278</v>
      </c>
      <c r="BL56" s="356">
        <v>43343</v>
      </c>
      <c r="BM56" s="548">
        <v>43285</v>
      </c>
      <c r="BN56" s="259">
        <v>43404</v>
      </c>
      <c r="BO56" s="552">
        <v>43327</v>
      </c>
      <c r="BP56" s="548">
        <v>43799</v>
      </c>
      <c r="BQ56" s="552"/>
      <c r="BR56" s="593">
        <v>0.25380000000000003</v>
      </c>
      <c r="BS56" s="593">
        <v>0.62239999999999995</v>
      </c>
      <c r="BT56" s="550" t="s">
        <v>1871</v>
      </c>
      <c r="BU56" s="538" t="s">
        <v>3653</v>
      </c>
      <c r="BV56" s="538" t="s">
        <v>3704</v>
      </c>
      <c r="BW56" s="538">
        <v>186442.67376850999</v>
      </c>
      <c r="BX56" s="538">
        <v>2633901.0015898002</v>
      </c>
      <c r="BY56" s="538" t="s">
        <v>3705</v>
      </c>
      <c r="BZ56" s="538" t="s">
        <v>3706</v>
      </c>
      <c r="CA56" s="702">
        <v>0.5</v>
      </c>
      <c r="CB56" s="267"/>
      <c r="CC56" s="551" t="s">
        <v>2830</v>
      </c>
      <c r="CD56" s="641"/>
      <c r="CE56" s="640"/>
      <c r="CF56" s="186">
        <v>700</v>
      </c>
      <c r="CG56" s="638">
        <v>80</v>
      </c>
      <c r="CH56" s="689">
        <f t="shared" si="6"/>
        <v>435.67999999999995</v>
      </c>
      <c r="CI56" s="690">
        <f t="shared" si="7"/>
        <v>49.791999999999994</v>
      </c>
      <c r="CJ56" s="178"/>
      <c r="CK56" s="178"/>
      <c r="CL56" s="178"/>
      <c r="CM56" s="178"/>
      <c r="CN56" s="178"/>
      <c r="CO56" s="178"/>
      <c r="CP56" s="178"/>
      <c r="CQ56" s="445">
        <v>28700000</v>
      </c>
      <c r="CR56" s="445"/>
      <c r="CS56" s="445">
        <v>22898000</v>
      </c>
      <c r="CT56" s="445"/>
      <c r="CU56" s="445"/>
      <c r="CV56" s="445"/>
      <c r="CW56" s="193"/>
      <c r="CX56" s="193"/>
      <c r="CY56" s="193"/>
      <c r="CZ56" s="193"/>
      <c r="DA56" s="193"/>
      <c r="DB56" s="714"/>
      <c r="DC56" s="715"/>
      <c r="DD56" s="714"/>
      <c r="DE56" s="714"/>
      <c r="DF56" s="129" t="s">
        <v>3127</v>
      </c>
      <c r="DG56" s="882" t="s">
        <v>3128</v>
      </c>
      <c r="DH56" s="545" t="s">
        <v>3258</v>
      </c>
      <c r="DI56" s="545" t="s">
        <v>3258</v>
      </c>
      <c r="DJ56" s="545"/>
    </row>
    <row r="57" spans="1:114" s="100" customFormat="1" ht="84" hidden="1" customHeight="1">
      <c r="A57" s="101">
        <v>24</v>
      </c>
      <c r="B57" s="232" t="s">
        <v>592</v>
      </c>
      <c r="C57" s="232" t="s">
        <v>593</v>
      </c>
      <c r="D57" s="174" t="s">
        <v>613</v>
      </c>
      <c r="E57" s="233" t="s">
        <v>1680</v>
      </c>
      <c r="F57" s="241" t="s">
        <v>1661</v>
      </c>
      <c r="G57" s="324" t="s">
        <v>602</v>
      </c>
      <c r="H57" s="320" t="s">
        <v>664</v>
      </c>
      <c r="I57" s="320" t="s">
        <v>665</v>
      </c>
      <c r="J57" s="349">
        <f t="shared" si="0"/>
        <v>46170</v>
      </c>
      <c r="K57" s="349">
        <f t="shared" si="1"/>
        <v>42500</v>
      </c>
      <c r="L57" s="349">
        <f t="shared" si="2"/>
        <v>42500</v>
      </c>
      <c r="M57" s="308">
        <v>809</v>
      </c>
      <c r="N57" s="308"/>
      <c r="O57" s="308"/>
      <c r="P57" s="308">
        <v>41691</v>
      </c>
      <c r="Q57" s="308"/>
      <c r="R57" s="308"/>
      <c r="S57" s="308">
        <v>0</v>
      </c>
      <c r="T57" s="349">
        <f t="shared" si="3"/>
        <v>370</v>
      </c>
      <c r="U57" s="308">
        <v>370</v>
      </c>
      <c r="V57" s="308"/>
      <c r="W57" s="308"/>
      <c r="X57" s="308">
        <v>0</v>
      </c>
      <c r="Y57" s="308"/>
      <c r="Z57" s="308"/>
      <c r="AA57" s="308">
        <v>0</v>
      </c>
      <c r="AB57" s="185">
        <v>330</v>
      </c>
      <c r="AC57" s="185"/>
      <c r="AD57" s="185">
        <v>2970</v>
      </c>
      <c r="AE57" s="185"/>
      <c r="AF57" s="185"/>
      <c r="AG57" s="185"/>
      <c r="AH57" s="185"/>
      <c r="AI57" s="349">
        <f t="shared" si="4"/>
        <v>0</v>
      </c>
      <c r="AJ57" s="309">
        <v>0</v>
      </c>
      <c r="AK57" s="309"/>
      <c r="AL57" s="309"/>
      <c r="AM57" s="309">
        <v>0</v>
      </c>
      <c r="AN57" s="309"/>
      <c r="AO57" s="309"/>
      <c r="AP57" s="309">
        <v>0</v>
      </c>
      <c r="AQ57" s="327">
        <v>0</v>
      </c>
      <c r="AR57" s="327"/>
      <c r="AS57" s="185">
        <v>0</v>
      </c>
      <c r="AT57" s="185"/>
      <c r="AU57" s="185"/>
      <c r="AV57" s="185"/>
      <c r="AW57" s="185"/>
      <c r="AX57" s="349">
        <f t="shared" si="5"/>
        <v>0</v>
      </c>
      <c r="AY57" s="175"/>
      <c r="AZ57" s="175"/>
      <c r="BA57" s="259">
        <v>43830</v>
      </c>
      <c r="BB57" s="546" t="s">
        <v>2789</v>
      </c>
      <c r="BC57" s="546" t="s">
        <v>2791</v>
      </c>
      <c r="BD57" s="259">
        <v>43312</v>
      </c>
      <c r="BE57" s="552">
        <v>43283</v>
      </c>
      <c r="BF57" s="352">
        <v>43373</v>
      </c>
      <c r="BG57" s="548">
        <v>43291</v>
      </c>
      <c r="BH57" s="591" t="s">
        <v>943</v>
      </c>
      <c r="BI57" s="591" t="s">
        <v>943</v>
      </c>
      <c r="BJ57" s="356">
        <v>43738</v>
      </c>
      <c r="BK57" s="548">
        <v>43424</v>
      </c>
      <c r="BL57" s="356">
        <v>43799</v>
      </c>
      <c r="BM57" s="548">
        <v>43445</v>
      </c>
      <c r="BN57" s="259">
        <v>43830</v>
      </c>
      <c r="BO57" s="552"/>
      <c r="BP57" s="548">
        <v>44316</v>
      </c>
      <c r="BQ57" s="552"/>
      <c r="BR57" s="593"/>
      <c r="BS57" s="593"/>
      <c r="BT57" s="550" t="s">
        <v>2793</v>
      </c>
      <c r="BU57" s="538" t="s">
        <v>3657</v>
      </c>
      <c r="BV57" s="538" t="s">
        <v>3713</v>
      </c>
      <c r="BW57" s="538">
        <v>185312</v>
      </c>
      <c r="BX57" s="538">
        <v>2627459</v>
      </c>
      <c r="BY57" s="538" t="s">
        <v>3712</v>
      </c>
      <c r="BZ57" s="538" t="s">
        <v>3683</v>
      </c>
      <c r="CA57" s="702">
        <v>0.5</v>
      </c>
      <c r="CB57" s="268"/>
      <c r="CC57" s="551" t="s">
        <v>2831</v>
      </c>
      <c r="CD57" s="641"/>
      <c r="CE57" s="641"/>
      <c r="CF57" s="186">
        <v>500</v>
      </c>
      <c r="CG57" s="638">
        <v>60</v>
      </c>
      <c r="CH57" s="689">
        <f t="shared" si="6"/>
        <v>0</v>
      </c>
      <c r="CI57" s="690">
        <f t="shared" si="7"/>
        <v>0</v>
      </c>
      <c r="CJ57" s="178"/>
      <c r="CK57" s="178"/>
      <c r="CL57" s="178"/>
      <c r="CM57" s="178"/>
      <c r="CN57" s="178"/>
      <c r="CO57" s="178"/>
      <c r="CP57" s="178"/>
      <c r="CQ57" s="445"/>
      <c r="CR57" s="445"/>
      <c r="CS57" s="445"/>
      <c r="CT57" s="445"/>
      <c r="CU57" s="445"/>
      <c r="CV57" s="445"/>
      <c r="CW57" s="193"/>
      <c r="CX57" s="193"/>
      <c r="CY57" s="193"/>
      <c r="CZ57" s="193"/>
      <c r="DA57" s="885" t="s">
        <v>3581</v>
      </c>
      <c r="DB57" s="726"/>
      <c r="DC57" s="727"/>
      <c r="DD57" s="726"/>
      <c r="DE57" s="726"/>
      <c r="DF57" s="129" t="s">
        <v>3129</v>
      </c>
      <c r="DG57" s="882" t="s">
        <v>3130</v>
      </c>
      <c r="DH57" s="545" t="s">
        <v>3258</v>
      </c>
      <c r="DI57" s="545" t="s">
        <v>3258</v>
      </c>
      <c r="DJ57" s="545"/>
    </row>
    <row r="58" spans="1:114" s="100" customFormat="1" ht="59.25" customHeight="1">
      <c r="A58" s="102">
        <v>25</v>
      </c>
      <c r="B58" s="232" t="s">
        <v>592</v>
      </c>
      <c r="C58" s="242" t="s">
        <v>94</v>
      </c>
      <c r="D58" s="323" t="s">
        <v>666</v>
      </c>
      <c r="E58" s="232" t="s">
        <v>1662</v>
      </c>
      <c r="F58" s="241" t="s">
        <v>1681</v>
      </c>
      <c r="G58" s="242" t="s">
        <v>3</v>
      </c>
      <c r="H58" s="329" t="s">
        <v>683</v>
      </c>
      <c r="I58" s="323" t="s">
        <v>684</v>
      </c>
      <c r="J58" s="349">
        <f t="shared" si="0"/>
        <v>98391</v>
      </c>
      <c r="K58" s="349">
        <f t="shared" si="1"/>
        <v>75600</v>
      </c>
      <c r="L58" s="349">
        <f t="shared" si="2"/>
        <v>75600</v>
      </c>
      <c r="M58" s="308">
        <v>1513</v>
      </c>
      <c r="N58" s="308"/>
      <c r="O58" s="308"/>
      <c r="P58" s="308">
        <v>74087</v>
      </c>
      <c r="Q58" s="308"/>
      <c r="R58" s="308"/>
      <c r="S58" s="308">
        <v>0</v>
      </c>
      <c r="T58" s="349">
        <f t="shared" si="3"/>
        <v>15954</v>
      </c>
      <c r="U58" s="308">
        <v>109</v>
      </c>
      <c r="V58" s="308"/>
      <c r="W58" s="308"/>
      <c r="X58" s="308">
        <v>15845</v>
      </c>
      <c r="Y58" s="308"/>
      <c r="Z58" s="308"/>
      <c r="AA58" s="308">
        <v>0</v>
      </c>
      <c r="AB58" s="318">
        <v>342</v>
      </c>
      <c r="AC58" s="318"/>
      <c r="AD58" s="318">
        <v>6495</v>
      </c>
      <c r="AE58" s="318"/>
      <c r="AF58" s="318"/>
      <c r="AG58" s="185"/>
      <c r="AH58" s="185"/>
      <c r="AI58" s="349">
        <f t="shared" si="4"/>
        <v>0</v>
      </c>
      <c r="AJ58" s="309">
        <v>0</v>
      </c>
      <c r="AK58" s="309"/>
      <c r="AL58" s="309"/>
      <c r="AM58" s="309">
        <v>0</v>
      </c>
      <c r="AN58" s="309"/>
      <c r="AO58" s="309"/>
      <c r="AP58" s="309">
        <v>0</v>
      </c>
      <c r="AQ58" s="327">
        <v>0</v>
      </c>
      <c r="AR58" s="327"/>
      <c r="AS58" s="185">
        <v>0</v>
      </c>
      <c r="AT58" s="185"/>
      <c r="AU58" s="185"/>
      <c r="AV58" s="185"/>
      <c r="AW58" s="185"/>
      <c r="AX58" s="349">
        <f t="shared" si="5"/>
        <v>0</v>
      </c>
      <c r="AY58" s="175"/>
      <c r="AZ58" s="175"/>
      <c r="BA58" s="259">
        <v>43799</v>
      </c>
      <c r="BB58" s="546" t="s">
        <v>2789</v>
      </c>
      <c r="BC58" s="546" t="s">
        <v>2791</v>
      </c>
      <c r="BD58" s="353">
        <v>43343</v>
      </c>
      <c r="BE58" s="849">
        <v>43343</v>
      </c>
      <c r="BF58" s="352">
        <v>43676</v>
      </c>
      <c r="BG58" s="548"/>
      <c r="BH58" s="554" t="s">
        <v>943</v>
      </c>
      <c r="BI58" s="554" t="s">
        <v>943</v>
      </c>
      <c r="BJ58" s="356">
        <v>43768</v>
      </c>
      <c r="BK58" s="548"/>
      <c r="BL58" s="356">
        <v>43799</v>
      </c>
      <c r="BM58" s="548"/>
      <c r="BN58" s="259">
        <v>43829</v>
      </c>
      <c r="BO58" s="552"/>
      <c r="BP58" s="548">
        <v>44195</v>
      </c>
      <c r="BQ58" s="552"/>
      <c r="BR58" s="559"/>
      <c r="BS58" s="559"/>
      <c r="BT58" s="550" t="s">
        <v>2792</v>
      </c>
      <c r="BU58" s="538" t="s">
        <v>3258</v>
      </c>
      <c r="BV58" s="538" t="s">
        <v>3258</v>
      </c>
      <c r="BW58" s="538" t="s">
        <v>3258</v>
      </c>
      <c r="BX58" s="538" t="s">
        <v>3258</v>
      </c>
      <c r="BY58" s="538" t="s">
        <v>3258</v>
      </c>
      <c r="BZ58" s="538" t="s">
        <v>3258</v>
      </c>
      <c r="CA58" s="702">
        <v>0</v>
      </c>
      <c r="CB58" s="264"/>
      <c r="CC58" s="588" t="s">
        <v>2832</v>
      </c>
      <c r="CD58" s="641"/>
      <c r="CE58" s="641"/>
      <c r="CF58" s="186">
        <v>756</v>
      </c>
      <c r="CG58" s="638">
        <v>100</v>
      </c>
      <c r="CH58" s="689">
        <f t="shared" si="6"/>
        <v>0</v>
      </c>
      <c r="CI58" s="690">
        <f t="shared" si="7"/>
        <v>0</v>
      </c>
      <c r="CJ58" s="178"/>
      <c r="CK58" s="178"/>
      <c r="CL58" s="178"/>
      <c r="CM58" s="178"/>
      <c r="CN58" s="178"/>
      <c r="CO58" s="178"/>
      <c r="CP58" s="178"/>
      <c r="CQ58" s="445"/>
      <c r="CR58" s="445"/>
      <c r="CS58" s="445"/>
      <c r="CT58" s="445"/>
      <c r="CU58" s="445"/>
      <c r="CV58" s="445"/>
      <c r="CW58" s="193"/>
      <c r="CX58" s="193" t="s">
        <v>3899</v>
      </c>
      <c r="CY58" s="193"/>
      <c r="CZ58" s="193"/>
      <c r="DA58" s="655"/>
      <c r="DB58" s="723"/>
      <c r="DC58" s="723"/>
      <c r="DD58" s="723"/>
      <c r="DE58" s="723"/>
      <c r="DF58" s="130" t="s">
        <v>3131</v>
      </c>
      <c r="DG58" s="882" t="s">
        <v>3132</v>
      </c>
      <c r="DH58" s="545" t="s">
        <v>3258</v>
      </c>
      <c r="DI58" s="545" t="s">
        <v>3258</v>
      </c>
      <c r="DJ58" s="545"/>
    </row>
    <row r="59" spans="1:114" s="100" customFormat="1" ht="59.25" customHeight="1">
      <c r="A59" s="101">
        <v>26</v>
      </c>
      <c r="B59" s="232" t="s">
        <v>592</v>
      </c>
      <c r="C59" s="242" t="s">
        <v>94</v>
      </c>
      <c r="D59" s="330" t="s">
        <v>667</v>
      </c>
      <c r="E59" s="232" t="s">
        <v>1663</v>
      </c>
      <c r="F59" s="241" t="s">
        <v>1682</v>
      </c>
      <c r="G59" s="242" t="s">
        <v>3</v>
      </c>
      <c r="H59" s="330" t="s">
        <v>685</v>
      </c>
      <c r="I59" s="330" t="s">
        <v>686</v>
      </c>
      <c r="J59" s="349">
        <f t="shared" si="0"/>
        <v>104000</v>
      </c>
      <c r="K59" s="349">
        <f t="shared" si="1"/>
        <v>84000</v>
      </c>
      <c r="L59" s="349">
        <f t="shared" si="2"/>
        <v>84000</v>
      </c>
      <c r="M59" s="308">
        <v>1699</v>
      </c>
      <c r="N59" s="308"/>
      <c r="O59" s="308"/>
      <c r="P59" s="308">
        <v>82301</v>
      </c>
      <c r="Q59" s="308"/>
      <c r="R59" s="308"/>
      <c r="S59" s="308">
        <v>0</v>
      </c>
      <c r="T59" s="349">
        <f t="shared" si="3"/>
        <v>14000</v>
      </c>
      <c r="U59" s="308">
        <v>134</v>
      </c>
      <c r="V59" s="308"/>
      <c r="W59" s="308"/>
      <c r="X59" s="308">
        <v>13866</v>
      </c>
      <c r="Y59" s="308"/>
      <c r="Z59" s="308"/>
      <c r="AA59" s="308">
        <v>0</v>
      </c>
      <c r="AB59" s="318">
        <v>300</v>
      </c>
      <c r="AC59" s="318"/>
      <c r="AD59" s="318">
        <v>5700</v>
      </c>
      <c r="AE59" s="318"/>
      <c r="AF59" s="318"/>
      <c r="AG59" s="185"/>
      <c r="AH59" s="185"/>
      <c r="AI59" s="349">
        <f t="shared" si="4"/>
        <v>0</v>
      </c>
      <c r="AJ59" s="309">
        <v>0</v>
      </c>
      <c r="AK59" s="309"/>
      <c r="AL59" s="309"/>
      <c r="AM59" s="309">
        <v>0</v>
      </c>
      <c r="AN59" s="309"/>
      <c r="AO59" s="309"/>
      <c r="AP59" s="309">
        <v>0</v>
      </c>
      <c r="AQ59" s="327">
        <v>0</v>
      </c>
      <c r="AR59" s="327"/>
      <c r="AS59" s="185">
        <v>0</v>
      </c>
      <c r="AT59" s="185"/>
      <c r="AU59" s="185"/>
      <c r="AV59" s="185"/>
      <c r="AW59" s="185"/>
      <c r="AX59" s="349">
        <f t="shared" si="5"/>
        <v>0</v>
      </c>
      <c r="AY59" s="175"/>
      <c r="AZ59" s="175"/>
      <c r="BA59" s="259">
        <v>43799</v>
      </c>
      <c r="BB59" s="546" t="s">
        <v>2789</v>
      </c>
      <c r="BC59" s="546" t="s">
        <v>2791</v>
      </c>
      <c r="BD59" s="353">
        <v>43343</v>
      </c>
      <c r="BE59" s="849">
        <v>43343</v>
      </c>
      <c r="BF59" s="352">
        <v>43676</v>
      </c>
      <c r="BG59" s="548"/>
      <c r="BH59" s="554" t="s">
        <v>943</v>
      </c>
      <c r="BI59" s="554" t="s">
        <v>943</v>
      </c>
      <c r="BJ59" s="356">
        <v>43768</v>
      </c>
      <c r="BK59" s="548"/>
      <c r="BL59" s="356">
        <v>43799</v>
      </c>
      <c r="BM59" s="548"/>
      <c r="BN59" s="259">
        <v>43829</v>
      </c>
      <c r="BO59" s="552"/>
      <c r="BP59" s="548">
        <v>44195</v>
      </c>
      <c r="BQ59" s="552"/>
      <c r="BR59" s="549"/>
      <c r="BS59" s="549"/>
      <c r="BT59" s="550" t="s">
        <v>2792</v>
      </c>
      <c r="BU59" s="538" t="s">
        <v>3258</v>
      </c>
      <c r="BV59" s="538" t="s">
        <v>3258</v>
      </c>
      <c r="BW59" s="538" t="s">
        <v>3258</v>
      </c>
      <c r="BX59" s="538" t="s">
        <v>3258</v>
      </c>
      <c r="BY59" s="538" t="s">
        <v>3258</v>
      </c>
      <c r="BZ59" s="538" t="s">
        <v>3258</v>
      </c>
      <c r="CA59" s="702">
        <v>0</v>
      </c>
      <c r="CB59" s="264"/>
      <c r="CC59" s="588" t="s">
        <v>2832</v>
      </c>
      <c r="CD59" s="641"/>
      <c r="CE59" s="641"/>
      <c r="CF59" s="186">
        <v>700</v>
      </c>
      <c r="CG59" s="638">
        <v>10</v>
      </c>
      <c r="CH59" s="689">
        <f t="shared" si="6"/>
        <v>0</v>
      </c>
      <c r="CI59" s="690">
        <f t="shared" si="7"/>
        <v>0</v>
      </c>
      <c r="CJ59" s="178"/>
      <c r="CK59" s="178"/>
      <c r="CL59" s="178"/>
      <c r="CM59" s="178"/>
      <c r="CN59" s="178"/>
      <c r="CO59" s="178"/>
      <c r="CP59" s="178"/>
      <c r="CQ59" s="445"/>
      <c r="CR59" s="445"/>
      <c r="CS59" s="445"/>
      <c r="CT59" s="445"/>
      <c r="CU59" s="445"/>
      <c r="CV59" s="445"/>
      <c r="CW59" s="193"/>
      <c r="CX59" s="193" t="s">
        <v>3899</v>
      </c>
      <c r="CY59" s="193"/>
      <c r="CZ59" s="193"/>
      <c r="DA59" s="655"/>
      <c r="DB59" s="723"/>
      <c r="DC59" s="723"/>
      <c r="DD59" s="723"/>
      <c r="DE59" s="723"/>
      <c r="DF59" s="879" t="s">
        <v>3133</v>
      </c>
      <c r="DG59" s="882" t="s">
        <v>3134</v>
      </c>
      <c r="DH59" s="545" t="s">
        <v>3258</v>
      </c>
      <c r="DI59" s="545" t="s">
        <v>3258</v>
      </c>
      <c r="DJ59" s="545"/>
    </row>
    <row r="60" spans="1:114" s="100" customFormat="1" ht="59.25" customHeight="1">
      <c r="A60" s="96">
        <v>27</v>
      </c>
      <c r="B60" s="232" t="s">
        <v>592</v>
      </c>
      <c r="C60" s="242" t="s">
        <v>94</v>
      </c>
      <c r="D60" s="323" t="s">
        <v>668</v>
      </c>
      <c r="E60" s="232" t="s">
        <v>1664</v>
      </c>
      <c r="F60" s="241" t="s">
        <v>1664</v>
      </c>
      <c r="G60" s="242" t="s">
        <v>3</v>
      </c>
      <c r="H60" s="323" t="s">
        <v>687</v>
      </c>
      <c r="I60" s="323" t="s">
        <v>688</v>
      </c>
      <c r="J60" s="349">
        <f t="shared" si="0"/>
        <v>61930</v>
      </c>
      <c r="K60" s="349">
        <f t="shared" si="1"/>
        <v>46300</v>
      </c>
      <c r="L60" s="349">
        <f t="shared" si="2"/>
        <v>46300</v>
      </c>
      <c r="M60" s="308">
        <v>974</v>
      </c>
      <c r="N60" s="308"/>
      <c r="O60" s="308"/>
      <c r="P60" s="308">
        <v>45326</v>
      </c>
      <c r="Q60" s="308"/>
      <c r="R60" s="308"/>
      <c r="S60" s="308">
        <v>0</v>
      </c>
      <c r="T60" s="349">
        <f t="shared" si="3"/>
        <v>10941</v>
      </c>
      <c r="U60" s="308">
        <v>221</v>
      </c>
      <c r="V60" s="308"/>
      <c r="W60" s="308"/>
      <c r="X60" s="308">
        <v>10720</v>
      </c>
      <c r="Y60" s="308"/>
      <c r="Z60" s="308"/>
      <c r="AA60" s="308">
        <v>0</v>
      </c>
      <c r="AB60" s="318">
        <v>300</v>
      </c>
      <c r="AC60" s="318"/>
      <c r="AD60" s="318">
        <v>4389</v>
      </c>
      <c r="AE60" s="318"/>
      <c r="AF60" s="318"/>
      <c r="AG60" s="185"/>
      <c r="AH60" s="185"/>
      <c r="AI60" s="349">
        <f t="shared" si="4"/>
        <v>0</v>
      </c>
      <c r="AJ60" s="309">
        <v>0</v>
      </c>
      <c r="AK60" s="309"/>
      <c r="AL60" s="309"/>
      <c r="AM60" s="309">
        <v>0</v>
      </c>
      <c r="AN60" s="309"/>
      <c r="AO60" s="309"/>
      <c r="AP60" s="309">
        <v>0</v>
      </c>
      <c r="AQ60" s="327">
        <v>0</v>
      </c>
      <c r="AR60" s="327"/>
      <c r="AS60" s="185">
        <v>0</v>
      </c>
      <c r="AT60" s="185"/>
      <c r="AU60" s="185"/>
      <c r="AV60" s="185"/>
      <c r="AW60" s="185"/>
      <c r="AX60" s="349">
        <f t="shared" si="5"/>
        <v>0</v>
      </c>
      <c r="AY60" s="175"/>
      <c r="AZ60" s="175"/>
      <c r="BA60" s="259">
        <v>43799</v>
      </c>
      <c r="BB60" s="546" t="s">
        <v>2789</v>
      </c>
      <c r="BC60" s="546" t="s">
        <v>2791</v>
      </c>
      <c r="BD60" s="353">
        <v>43343</v>
      </c>
      <c r="BE60" s="849">
        <v>43329</v>
      </c>
      <c r="BF60" s="352">
        <v>43676</v>
      </c>
      <c r="BG60" s="548"/>
      <c r="BH60" s="554" t="s">
        <v>943</v>
      </c>
      <c r="BI60" s="554" t="s">
        <v>943</v>
      </c>
      <c r="BJ60" s="356">
        <v>43768</v>
      </c>
      <c r="BK60" s="548"/>
      <c r="BL60" s="356">
        <v>43799</v>
      </c>
      <c r="BM60" s="548"/>
      <c r="BN60" s="259">
        <v>43829</v>
      </c>
      <c r="BO60" s="552"/>
      <c r="BP60" s="548">
        <v>44195</v>
      </c>
      <c r="BQ60" s="552"/>
      <c r="BR60" s="549"/>
      <c r="BS60" s="549"/>
      <c r="BT60" s="550" t="s">
        <v>2792</v>
      </c>
      <c r="BU60" s="538" t="s">
        <v>3258</v>
      </c>
      <c r="BV60" s="538" t="s">
        <v>3258</v>
      </c>
      <c r="BW60" s="538" t="s">
        <v>3258</v>
      </c>
      <c r="BX60" s="538" t="s">
        <v>3258</v>
      </c>
      <c r="BY60" s="538" t="s">
        <v>3258</v>
      </c>
      <c r="BZ60" s="538" t="s">
        <v>3258</v>
      </c>
      <c r="CA60" s="702">
        <v>0</v>
      </c>
      <c r="CB60" s="264"/>
      <c r="CC60" s="588" t="s">
        <v>2832</v>
      </c>
      <c r="CD60" s="641"/>
      <c r="CE60" s="641"/>
      <c r="CF60" s="186">
        <v>742</v>
      </c>
      <c r="CG60" s="638">
        <v>60</v>
      </c>
      <c r="CH60" s="689">
        <f t="shared" si="6"/>
        <v>0</v>
      </c>
      <c r="CI60" s="690">
        <f t="shared" si="7"/>
        <v>0</v>
      </c>
      <c r="CJ60" s="178"/>
      <c r="CK60" s="178"/>
      <c r="CL60" s="178"/>
      <c r="CM60" s="178"/>
      <c r="CN60" s="178"/>
      <c r="CO60" s="178"/>
      <c r="CP60" s="178"/>
      <c r="CQ60" s="445"/>
      <c r="CR60" s="445"/>
      <c r="CS60" s="445"/>
      <c r="CT60" s="445"/>
      <c r="CU60" s="445"/>
      <c r="CV60" s="445"/>
      <c r="CW60" s="193"/>
      <c r="CX60" s="193" t="s">
        <v>3899</v>
      </c>
      <c r="CY60" s="193"/>
      <c r="CZ60" s="193"/>
      <c r="DA60" s="655"/>
      <c r="DB60" s="723"/>
      <c r="DC60" s="723"/>
      <c r="DD60" s="723"/>
      <c r="DE60" s="723"/>
      <c r="DF60" s="130" t="s">
        <v>3135</v>
      </c>
      <c r="DG60" s="882" t="s">
        <v>3136</v>
      </c>
      <c r="DH60" s="545" t="s">
        <v>3258</v>
      </c>
      <c r="DI60" s="545" t="s">
        <v>3258</v>
      </c>
      <c r="DJ60" s="545"/>
    </row>
    <row r="61" spans="1:114" s="100" customFormat="1" ht="59.25" customHeight="1">
      <c r="A61" s="101">
        <v>28</v>
      </c>
      <c r="B61" s="232" t="s">
        <v>592</v>
      </c>
      <c r="C61" s="242" t="s">
        <v>94</v>
      </c>
      <c r="D61" s="323" t="s">
        <v>669</v>
      </c>
      <c r="E61" s="232" t="s">
        <v>1665</v>
      </c>
      <c r="F61" s="241" t="s">
        <v>1683</v>
      </c>
      <c r="G61" s="242" t="s">
        <v>3</v>
      </c>
      <c r="H61" s="329" t="s">
        <v>715</v>
      </c>
      <c r="I61" s="330" t="s">
        <v>716</v>
      </c>
      <c r="J61" s="349">
        <f t="shared" si="0"/>
        <v>105000</v>
      </c>
      <c r="K61" s="349">
        <f t="shared" si="1"/>
        <v>90000</v>
      </c>
      <c r="L61" s="349">
        <f t="shared" si="2"/>
        <v>90000</v>
      </c>
      <c r="M61" s="308">
        <v>1765</v>
      </c>
      <c r="N61" s="308"/>
      <c r="O61" s="308"/>
      <c r="P61" s="308">
        <v>88235</v>
      </c>
      <c r="Q61" s="308"/>
      <c r="R61" s="308"/>
      <c r="S61" s="308">
        <v>0</v>
      </c>
      <c r="T61" s="349">
        <f t="shared" si="3"/>
        <v>10500</v>
      </c>
      <c r="U61" s="308">
        <v>478</v>
      </c>
      <c r="V61" s="308"/>
      <c r="W61" s="308"/>
      <c r="X61" s="308">
        <v>10022</v>
      </c>
      <c r="Y61" s="308"/>
      <c r="Z61" s="308"/>
      <c r="AA61" s="308">
        <v>0</v>
      </c>
      <c r="AB61" s="318">
        <v>300</v>
      </c>
      <c r="AC61" s="318"/>
      <c r="AD61" s="318">
        <v>4200</v>
      </c>
      <c r="AE61" s="318"/>
      <c r="AF61" s="318"/>
      <c r="AG61" s="185"/>
      <c r="AH61" s="185"/>
      <c r="AI61" s="349">
        <f t="shared" si="4"/>
        <v>0</v>
      </c>
      <c r="AJ61" s="309">
        <v>0</v>
      </c>
      <c r="AK61" s="309"/>
      <c r="AL61" s="309"/>
      <c r="AM61" s="309">
        <v>0</v>
      </c>
      <c r="AN61" s="309"/>
      <c r="AO61" s="309"/>
      <c r="AP61" s="309">
        <v>0</v>
      </c>
      <c r="AQ61" s="327">
        <v>0</v>
      </c>
      <c r="AR61" s="327"/>
      <c r="AS61" s="185">
        <v>0</v>
      </c>
      <c r="AT61" s="185"/>
      <c r="AU61" s="185"/>
      <c r="AV61" s="185"/>
      <c r="AW61" s="185"/>
      <c r="AX61" s="349">
        <f t="shared" si="5"/>
        <v>0</v>
      </c>
      <c r="AY61" s="175"/>
      <c r="AZ61" s="175"/>
      <c r="BA61" s="259">
        <v>43799</v>
      </c>
      <c r="BB61" s="546" t="s">
        <v>2789</v>
      </c>
      <c r="BC61" s="546" t="s">
        <v>2791</v>
      </c>
      <c r="BD61" s="353">
        <v>43343</v>
      </c>
      <c r="BE61" s="849">
        <v>43343</v>
      </c>
      <c r="BF61" s="352">
        <v>43676</v>
      </c>
      <c r="BG61" s="548"/>
      <c r="BH61" s="554">
        <v>41325</v>
      </c>
      <c r="BI61" s="550" t="s">
        <v>860</v>
      </c>
      <c r="BJ61" s="356">
        <v>43616</v>
      </c>
      <c r="BK61" s="548"/>
      <c r="BL61" s="356">
        <v>43646</v>
      </c>
      <c r="BM61" s="548"/>
      <c r="BN61" s="259">
        <v>43677</v>
      </c>
      <c r="BO61" s="552"/>
      <c r="BP61" s="548">
        <v>44043</v>
      </c>
      <c r="BQ61" s="552"/>
      <c r="BR61" s="549"/>
      <c r="BS61" s="549"/>
      <c r="BT61" s="550" t="s">
        <v>2792</v>
      </c>
      <c r="BU61" s="538" t="s">
        <v>3258</v>
      </c>
      <c r="BV61" s="538" t="s">
        <v>3258</v>
      </c>
      <c r="BW61" s="538" t="s">
        <v>3258</v>
      </c>
      <c r="BX61" s="538" t="s">
        <v>3258</v>
      </c>
      <c r="BY61" s="538" t="s">
        <v>3258</v>
      </c>
      <c r="BZ61" s="538" t="s">
        <v>3258</v>
      </c>
      <c r="CA61" s="702">
        <v>0</v>
      </c>
      <c r="CB61" s="264"/>
      <c r="CC61" s="588" t="s">
        <v>2832</v>
      </c>
      <c r="CD61" s="641"/>
      <c r="CE61" s="641"/>
      <c r="CF61" s="186">
        <v>750</v>
      </c>
      <c r="CG61" s="638">
        <v>10</v>
      </c>
      <c r="CH61" s="689">
        <f t="shared" si="6"/>
        <v>0</v>
      </c>
      <c r="CI61" s="690">
        <f t="shared" si="7"/>
        <v>0</v>
      </c>
      <c r="CJ61" s="178"/>
      <c r="CK61" s="178"/>
      <c r="CL61" s="178"/>
      <c r="CM61" s="178"/>
      <c r="CN61" s="178"/>
      <c r="CO61" s="178"/>
      <c r="CP61" s="178"/>
      <c r="CQ61" s="445"/>
      <c r="CR61" s="445"/>
      <c r="CS61" s="445"/>
      <c r="CT61" s="445"/>
      <c r="CU61" s="445"/>
      <c r="CV61" s="445"/>
      <c r="CW61" s="193"/>
      <c r="CX61" s="193" t="s">
        <v>3899</v>
      </c>
      <c r="CY61" s="193"/>
      <c r="CZ61" s="193"/>
      <c r="DA61" s="655"/>
      <c r="DB61" s="726"/>
      <c r="DC61" s="727"/>
      <c r="DD61" s="726"/>
      <c r="DE61" s="726"/>
      <c r="DF61" s="130" t="s">
        <v>3137</v>
      </c>
      <c r="DG61" s="882" t="s">
        <v>3138</v>
      </c>
      <c r="DH61" s="545" t="s">
        <v>3258</v>
      </c>
      <c r="DI61" s="545" t="s">
        <v>3258</v>
      </c>
      <c r="DJ61" s="545"/>
    </row>
    <row r="62" spans="1:114" s="100" customFormat="1" ht="59.25" customHeight="1">
      <c r="A62" s="96">
        <v>29</v>
      </c>
      <c r="B62" s="232" t="s">
        <v>592</v>
      </c>
      <c r="C62" s="242" t="s">
        <v>94</v>
      </c>
      <c r="D62" s="330" t="s">
        <v>669</v>
      </c>
      <c r="E62" s="232" t="s">
        <v>676</v>
      </c>
      <c r="F62" s="241" t="s">
        <v>1683</v>
      </c>
      <c r="G62" s="242" t="s">
        <v>3</v>
      </c>
      <c r="H62" s="330" t="s">
        <v>689</v>
      </c>
      <c r="I62" s="330" t="s">
        <v>690</v>
      </c>
      <c r="J62" s="349">
        <f t="shared" si="0"/>
        <v>72500</v>
      </c>
      <c r="K62" s="349">
        <f t="shared" si="1"/>
        <v>63000</v>
      </c>
      <c r="L62" s="349">
        <f t="shared" si="2"/>
        <v>63000</v>
      </c>
      <c r="M62" s="308">
        <v>1323</v>
      </c>
      <c r="N62" s="308"/>
      <c r="O62" s="308"/>
      <c r="P62" s="308">
        <v>61677</v>
      </c>
      <c r="Q62" s="308"/>
      <c r="R62" s="308"/>
      <c r="S62" s="308">
        <v>0</v>
      </c>
      <c r="T62" s="349">
        <f t="shared" si="3"/>
        <v>6650</v>
      </c>
      <c r="U62" s="308">
        <v>236</v>
      </c>
      <c r="V62" s="308"/>
      <c r="W62" s="308"/>
      <c r="X62" s="308">
        <v>6414</v>
      </c>
      <c r="Y62" s="308"/>
      <c r="Z62" s="308"/>
      <c r="AA62" s="308">
        <v>0</v>
      </c>
      <c r="AB62" s="318">
        <v>300</v>
      </c>
      <c r="AC62" s="318"/>
      <c r="AD62" s="318">
        <v>2550</v>
      </c>
      <c r="AE62" s="318"/>
      <c r="AF62" s="318"/>
      <c r="AG62" s="185"/>
      <c r="AH62" s="185"/>
      <c r="AI62" s="349">
        <f t="shared" si="4"/>
        <v>0</v>
      </c>
      <c r="AJ62" s="309">
        <v>0</v>
      </c>
      <c r="AK62" s="309"/>
      <c r="AL62" s="309"/>
      <c r="AM62" s="309">
        <v>0</v>
      </c>
      <c r="AN62" s="309"/>
      <c r="AO62" s="309"/>
      <c r="AP62" s="309">
        <v>0</v>
      </c>
      <c r="AQ62" s="327">
        <v>0</v>
      </c>
      <c r="AR62" s="327"/>
      <c r="AS62" s="185">
        <v>0</v>
      </c>
      <c r="AT62" s="185"/>
      <c r="AU62" s="185"/>
      <c r="AV62" s="185"/>
      <c r="AW62" s="185"/>
      <c r="AX62" s="349">
        <f t="shared" si="5"/>
        <v>0</v>
      </c>
      <c r="AY62" s="175"/>
      <c r="AZ62" s="175"/>
      <c r="BA62" s="259">
        <v>43799</v>
      </c>
      <c r="BB62" s="546" t="s">
        <v>2789</v>
      </c>
      <c r="BC62" s="546" t="s">
        <v>2791</v>
      </c>
      <c r="BD62" s="353">
        <v>43343</v>
      </c>
      <c r="BE62" s="849">
        <v>43343</v>
      </c>
      <c r="BF62" s="352">
        <v>43676</v>
      </c>
      <c r="BG62" s="548"/>
      <c r="BH62" s="554">
        <v>41325</v>
      </c>
      <c r="BI62" s="550" t="s">
        <v>860</v>
      </c>
      <c r="BJ62" s="356">
        <v>43616</v>
      </c>
      <c r="BK62" s="548"/>
      <c r="BL62" s="356">
        <v>43646</v>
      </c>
      <c r="BM62" s="548"/>
      <c r="BN62" s="259">
        <v>43677</v>
      </c>
      <c r="BO62" s="552"/>
      <c r="BP62" s="548">
        <v>44043</v>
      </c>
      <c r="BQ62" s="552"/>
      <c r="BR62" s="549"/>
      <c r="BS62" s="549"/>
      <c r="BT62" s="550" t="s">
        <v>2792</v>
      </c>
      <c r="BU62" s="538" t="s">
        <v>3258</v>
      </c>
      <c r="BV62" s="538" t="s">
        <v>3258</v>
      </c>
      <c r="BW62" s="538" t="s">
        <v>3258</v>
      </c>
      <c r="BX62" s="538" t="s">
        <v>3258</v>
      </c>
      <c r="BY62" s="538" t="s">
        <v>3258</v>
      </c>
      <c r="BZ62" s="538" t="s">
        <v>3258</v>
      </c>
      <c r="CA62" s="702">
        <v>0</v>
      </c>
      <c r="CB62" s="264"/>
      <c r="CC62" s="588" t="s">
        <v>2832</v>
      </c>
      <c r="CD62" s="641"/>
      <c r="CE62" s="641"/>
      <c r="CF62" s="186">
        <v>450</v>
      </c>
      <c r="CG62" s="638">
        <v>10</v>
      </c>
      <c r="CH62" s="689">
        <f t="shared" si="6"/>
        <v>0</v>
      </c>
      <c r="CI62" s="690">
        <f t="shared" si="7"/>
        <v>0</v>
      </c>
      <c r="CJ62" s="178"/>
      <c r="CK62" s="178"/>
      <c r="CL62" s="178"/>
      <c r="CM62" s="178"/>
      <c r="CN62" s="178"/>
      <c r="CO62" s="178"/>
      <c r="CP62" s="178"/>
      <c r="CQ62" s="445"/>
      <c r="CR62" s="445"/>
      <c r="CS62" s="445"/>
      <c r="CT62" s="445"/>
      <c r="CU62" s="445"/>
      <c r="CV62" s="445"/>
      <c r="CW62" s="193"/>
      <c r="CX62" s="193" t="s">
        <v>3899</v>
      </c>
      <c r="CY62" s="193"/>
      <c r="CZ62" s="193"/>
      <c r="DA62" s="655"/>
      <c r="DB62" s="723"/>
      <c r="DC62" s="723"/>
      <c r="DD62" s="723"/>
      <c r="DE62" s="723"/>
      <c r="DF62" s="879" t="s">
        <v>3139</v>
      </c>
      <c r="DG62" s="882" t="s">
        <v>3140</v>
      </c>
      <c r="DH62" s="545" t="s">
        <v>3258</v>
      </c>
      <c r="DI62" s="545" t="s">
        <v>3258</v>
      </c>
      <c r="DJ62" s="545"/>
    </row>
    <row r="63" spans="1:114" s="100" customFormat="1" ht="59.25" customHeight="1">
      <c r="A63" s="101">
        <v>30</v>
      </c>
      <c r="B63" s="232" t="s">
        <v>592</v>
      </c>
      <c r="C63" s="242" t="s">
        <v>94</v>
      </c>
      <c r="D63" s="323" t="s">
        <v>667</v>
      </c>
      <c r="E63" s="232" t="s">
        <v>1667</v>
      </c>
      <c r="F63" s="241" t="s">
        <v>1684</v>
      </c>
      <c r="G63" s="242" t="s">
        <v>3</v>
      </c>
      <c r="H63" s="329" t="s">
        <v>691</v>
      </c>
      <c r="I63" s="330" t="s">
        <v>692</v>
      </c>
      <c r="J63" s="349">
        <f t="shared" si="0"/>
        <v>44800</v>
      </c>
      <c r="K63" s="349">
        <f t="shared" si="1"/>
        <v>34800</v>
      </c>
      <c r="L63" s="349">
        <f t="shared" si="2"/>
        <v>34800</v>
      </c>
      <c r="M63" s="308">
        <v>772</v>
      </c>
      <c r="N63" s="308"/>
      <c r="O63" s="308"/>
      <c r="P63" s="308">
        <v>34028</v>
      </c>
      <c r="Q63" s="308"/>
      <c r="R63" s="308"/>
      <c r="S63" s="308">
        <v>0</v>
      </c>
      <c r="T63" s="349">
        <f t="shared" si="3"/>
        <v>7000</v>
      </c>
      <c r="U63" s="308">
        <v>88</v>
      </c>
      <c r="V63" s="308"/>
      <c r="W63" s="308"/>
      <c r="X63" s="308">
        <v>6912</v>
      </c>
      <c r="Y63" s="308"/>
      <c r="Z63" s="308"/>
      <c r="AA63" s="308">
        <v>0</v>
      </c>
      <c r="AB63" s="318">
        <v>300</v>
      </c>
      <c r="AC63" s="318"/>
      <c r="AD63" s="318">
        <v>2700</v>
      </c>
      <c r="AE63" s="318"/>
      <c r="AF63" s="318"/>
      <c r="AG63" s="185"/>
      <c r="AH63" s="185"/>
      <c r="AI63" s="349">
        <f t="shared" si="4"/>
        <v>0</v>
      </c>
      <c r="AJ63" s="309">
        <v>0</v>
      </c>
      <c r="AK63" s="309"/>
      <c r="AL63" s="309"/>
      <c r="AM63" s="309">
        <v>0</v>
      </c>
      <c r="AN63" s="309"/>
      <c r="AO63" s="309"/>
      <c r="AP63" s="309">
        <v>0</v>
      </c>
      <c r="AQ63" s="327">
        <v>0</v>
      </c>
      <c r="AR63" s="327"/>
      <c r="AS63" s="185">
        <v>0</v>
      </c>
      <c r="AT63" s="185"/>
      <c r="AU63" s="185"/>
      <c r="AV63" s="185"/>
      <c r="AW63" s="185"/>
      <c r="AX63" s="349">
        <f t="shared" si="5"/>
        <v>0</v>
      </c>
      <c r="AY63" s="175"/>
      <c r="AZ63" s="175"/>
      <c r="BA63" s="259">
        <v>43799</v>
      </c>
      <c r="BB63" s="546" t="s">
        <v>2789</v>
      </c>
      <c r="BC63" s="546" t="s">
        <v>2791</v>
      </c>
      <c r="BD63" s="353">
        <v>43343</v>
      </c>
      <c r="BE63" s="849">
        <v>43343</v>
      </c>
      <c r="BF63" s="352">
        <v>43676</v>
      </c>
      <c r="BG63" s="548"/>
      <c r="BH63" s="554">
        <v>41411</v>
      </c>
      <c r="BI63" s="550" t="s">
        <v>861</v>
      </c>
      <c r="BJ63" s="356">
        <v>43616</v>
      </c>
      <c r="BK63" s="548"/>
      <c r="BL63" s="356">
        <v>43646</v>
      </c>
      <c r="BM63" s="548"/>
      <c r="BN63" s="259">
        <v>43677</v>
      </c>
      <c r="BO63" s="552"/>
      <c r="BP63" s="548">
        <v>44043</v>
      </c>
      <c r="BQ63" s="552"/>
      <c r="BR63" s="549"/>
      <c r="BS63" s="549"/>
      <c r="BT63" s="550" t="s">
        <v>2792</v>
      </c>
      <c r="BU63" s="538" t="s">
        <v>3258</v>
      </c>
      <c r="BV63" s="538" t="s">
        <v>3258</v>
      </c>
      <c r="BW63" s="538" t="s">
        <v>3258</v>
      </c>
      <c r="BX63" s="538" t="s">
        <v>3258</v>
      </c>
      <c r="BY63" s="538" t="s">
        <v>3258</v>
      </c>
      <c r="BZ63" s="538" t="s">
        <v>3258</v>
      </c>
      <c r="CA63" s="702">
        <v>0</v>
      </c>
      <c r="CB63" s="264"/>
      <c r="CC63" s="588" t="s">
        <v>2832</v>
      </c>
      <c r="CD63" s="641"/>
      <c r="CE63" s="641"/>
      <c r="CF63" s="186">
        <v>290</v>
      </c>
      <c r="CG63" s="638">
        <v>10</v>
      </c>
      <c r="CH63" s="689">
        <f t="shared" si="6"/>
        <v>0</v>
      </c>
      <c r="CI63" s="690">
        <f t="shared" si="7"/>
        <v>0</v>
      </c>
      <c r="CJ63" s="178"/>
      <c r="CK63" s="178"/>
      <c r="CL63" s="178"/>
      <c r="CM63" s="178"/>
      <c r="CN63" s="178"/>
      <c r="CO63" s="178"/>
      <c r="CP63" s="178"/>
      <c r="CQ63" s="445"/>
      <c r="CR63" s="445"/>
      <c r="CS63" s="445"/>
      <c r="CT63" s="445"/>
      <c r="CU63" s="445"/>
      <c r="CV63" s="445"/>
      <c r="CW63" s="193"/>
      <c r="CX63" s="193" t="s">
        <v>3899</v>
      </c>
      <c r="CY63" s="193"/>
      <c r="CZ63" s="193"/>
      <c r="DA63" s="655"/>
      <c r="DB63" s="723"/>
      <c r="DC63" s="723"/>
      <c r="DD63" s="723"/>
      <c r="DE63" s="723"/>
      <c r="DF63" s="130" t="s">
        <v>3141</v>
      </c>
      <c r="DG63" s="882" t="s">
        <v>3142</v>
      </c>
      <c r="DH63" s="545" t="s">
        <v>3258</v>
      </c>
      <c r="DI63" s="545" t="s">
        <v>3258</v>
      </c>
      <c r="DJ63" s="545"/>
    </row>
    <row r="64" spans="1:114" s="100" customFormat="1" ht="117" hidden="1">
      <c r="A64" s="96">
        <v>31</v>
      </c>
      <c r="B64" s="232" t="s">
        <v>592</v>
      </c>
      <c r="C64" s="242" t="s">
        <v>94</v>
      </c>
      <c r="D64" s="323" t="s">
        <v>670</v>
      </c>
      <c r="E64" s="232" t="s">
        <v>1668</v>
      </c>
      <c r="F64" s="241" t="s">
        <v>1685</v>
      </c>
      <c r="G64" s="242" t="s">
        <v>3</v>
      </c>
      <c r="H64" s="234" t="s">
        <v>693</v>
      </c>
      <c r="I64" s="323" t="s">
        <v>694</v>
      </c>
      <c r="J64" s="349">
        <f t="shared" si="0"/>
        <v>43547</v>
      </c>
      <c r="K64" s="349">
        <f t="shared" si="1"/>
        <v>41986</v>
      </c>
      <c r="L64" s="349">
        <f t="shared" si="2"/>
        <v>41986</v>
      </c>
      <c r="M64" s="308">
        <v>29651</v>
      </c>
      <c r="N64" s="308"/>
      <c r="O64" s="308"/>
      <c r="P64" s="308">
        <v>12335</v>
      </c>
      <c r="Q64" s="308"/>
      <c r="R64" s="308"/>
      <c r="S64" s="308">
        <v>0</v>
      </c>
      <c r="T64" s="349">
        <f t="shared" si="3"/>
        <v>0</v>
      </c>
      <c r="U64" s="308">
        <v>0</v>
      </c>
      <c r="V64" s="308"/>
      <c r="W64" s="308"/>
      <c r="X64" s="308">
        <v>0</v>
      </c>
      <c r="Y64" s="308"/>
      <c r="Z64" s="308"/>
      <c r="AA64" s="308">
        <v>0</v>
      </c>
      <c r="AB64" s="318">
        <v>300</v>
      </c>
      <c r="AC64" s="318"/>
      <c r="AD64" s="318">
        <v>1261</v>
      </c>
      <c r="AE64" s="318"/>
      <c r="AF64" s="318"/>
      <c r="AG64" s="185"/>
      <c r="AH64" s="185"/>
      <c r="AI64" s="349">
        <f t="shared" si="4"/>
        <v>0</v>
      </c>
      <c r="AJ64" s="309">
        <v>0</v>
      </c>
      <c r="AK64" s="309"/>
      <c r="AL64" s="309"/>
      <c r="AM64" s="309">
        <v>0</v>
      </c>
      <c r="AN64" s="309"/>
      <c r="AO64" s="309"/>
      <c r="AP64" s="309">
        <v>0</v>
      </c>
      <c r="AQ64" s="327">
        <v>0</v>
      </c>
      <c r="AR64" s="327"/>
      <c r="AS64" s="185">
        <v>0</v>
      </c>
      <c r="AT64" s="185"/>
      <c r="AU64" s="185"/>
      <c r="AV64" s="185"/>
      <c r="AW64" s="185"/>
      <c r="AX64" s="349">
        <f t="shared" si="5"/>
        <v>0</v>
      </c>
      <c r="AY64" s="175"/>
      <c r="AZ64" s="175"/>
      <c r="BA64" s="260">
        <v>43799</v>
      </c>
      <c r="BB64" s="546" t="s">
        <v>2789</v>
      </c>
      <c r="BC64" s="546" t="s">
        <v>2791</v>
      </c>
      <c r="BD64" s="352">
        <v>43154</v>
      </c>
      <c r="BE64" s="849">
        <v>43343</v>
      </c>
      <c r="BF64" s="352">
        <v>43676</v>
      </c>
      <c r="BG64" s="548">
        <v>43154</v>
      </c>
      <c r="BH64" s="554">
        <v>43008</v>
      </c>
      <c r="BI64" s="550" t="s">
        <v>862</v>
      </c>
      <c r="BJ64" s="356">
        <v>43403</v>
      </c>
      <c r="BK64" s="548">
        <v>43250</v>
      </c>
      <c r="BL64" s="356">
        <v>43434</v>
      </c>
      <c r="BM64" s="548">
        <v>43276</v>
      </c>
      <c r="BN64" s="259">
        <v>43464</v>
      </c>
      <c r="BO64" s="548">
        <v>43297</v>
      </c>
      <c r="BP64" s="548">
        <v>43514</v>
      </c>
      <c r="BQ64" s="552"/>
      <c r="BR64" s="549">
        <v>0.48</v>
      </c>
      <c r="BS64" s="549">
        <v>0.47</v>
      </c>
      <c r="BT64" s="550" t="s">
        <v>2794</v>
      </c>
      <c r="BU64" s="538" t="s">
        <v>3658</v>
      </c>
      <c r="BV64" s="538" t="s">
        <v>3714</v>
      </c>
      <c r="BW64" s="538">
        <v>167469</v>
      </c>
      <c r="BX64" s="538">
        <v>2584751</v>
      </c>
      <c r="BY64" s="538" t="s">
        <v>3715</v>
      </c>
      <c r="BZ64" s="538" t="s">
        <v>3716</v>
      </c>
      <c r="CA64" s="702">
        <v>0.9</v>
      </c>
      <c r="CB64" s="267"/>
      <c r="CC64" s="588" t="s">
        <v>2833</v>
      </c>
      <c r="CD64" s="642"/>
      <c r="CE64" s="642"/>
      <c r="CF64" s="643">
        <v>4200</v>
      </c>
      <c r="CG64" s="644">
        <v>60</v>
      </c>
      <c r="CH64" s="689">
        <f t="shared" si="6"/>
        <v>1974</v>
      </c>
      <c r="CI64" s="690">
        <f t="shared" si="7"/>
        <v>28.2</v>
      </c>
      <c r="CJ64" s="178"/>
      <c r="CK64" s="178"/>
      <c r="CL64" s="178"/>
      <c r="CM64" s="178"/>
      <c r="CN64" s="179">
        <v>2</v>
      </c>
      <c r="CO64" s="178"/>
      <c r="CP64" s="178"/>
      <c r="CQ64" s="445">
        <v>38320000</v>
      </c>
      <c r="CR64" s="445">
        <v>2988000</v>
      </c>
      <c r="CS64" s="445">
        <v>2988000</v>
      </c>
      <c r="CT64" s="445">
        <v>32945157</v>
      </c>
      <c r="CU64" s="445">
        <v>38018496</v>
      </c>
      <c r="CV64" s="445"/>
      <c r="CW64" s="198"/>
      <c r="CX64" s="198"/>
      <c r="CY64" s="198"/>
      <c r="CZ64" s="198"/>
      <c r="DA64" s="885" t="s">
        <v>3581</v>
      </c>
      <c r="DB64" s="723"/>
      <c r="DC64" s="723"/>
      <c r="DD64" s="723"/>
      <c r="DE64" s="723"/>
      <c r="DF64" s="130" t="s">
        <v>3143</v>
      </c>
      <c r="DG64" s="882" t="s">
        <v>3144</v>
      </c>
      <c r="DH64" s="545" t="s">
        <v>3258</v>
      </c>
      <c r="DI64" s="545" t="s">
        <v>3258</v>
      </c>
      <c r="DJ64" s="545"/>
    </row>
    <row r="65" spans="1:114" s="100" customFormat="1" ht="147" hidden="1" customHeight="1">
      <c r="A65" s="101">
        <v>32</v>
      </c>
      <c r="B65" s="232" t="s">
        <v>592</v>
      </c>
      <c r="C65" s="242" t="s">
        <v>94</v>
      </c>
      <c r="D65" s="323" t="s">
        <v>671</v>
      </c>
      <c r="E65" s="232" t="s">
        <v>1669</v>
      </c>
      <c r="F65" s="241" t="s">
        <v>1686</v>
      </c>
      <c r="G65" s="242" t="s">
        <v>3</v>
      </c>
      <c r="H65" s="329" t="s">
        <v>695</v>
      </c>
      <c r="I65" s="323" t="s">
        <v>696</v>
      </c>
      <c r="J65" s="349">
        <f t="shared" si="0"/>
        <v>22000</v>
      </c>
      <c r="K65" s="349">
        <f t="shared" si="1"/>
        <v>22000</v>
      </c>
      <c r="L65" s="349">
        <f t="shared" si="2"/>
        <v>22000</v>
      </c>
      <c r="M65" s="308">
        <v>10609</v>
      </c>
      <c r="N65" s="308"/>
      <c r="O65" s="308"/>
      <c r="P65" s="308">
        <v>11391</v>
      </c>
      <c r="Q65" s="308"/>
      <c r="R65" s="308"/>
      <c r="S65" s="308">
        <v>0</v>
      </c>
      <c r="T65" s="349">
        <f t="shared" si="3"/>
        <v>0</v>
      </c>
      <c r="U65" s="308">
        <v>0</v>
      </c>
      <c r="V65" s="308"/>
      <c r="W65" s="308"/>
      <c r="X65" s="308">
        <v>0</v>
      </c>
      <c r="Y65" s="308"/>
      <c r="Z65" s="308"/>
      <c r="AA65" s="308">
        <v>0</v>
      </c>
      <c r="AB65" s="318">
        <v>0</v>
      </c>
      <c r="AC65" s="318"/>
      <c r="AD65" s="318">
        <v>0</v>
      </c>
      <c r="AE65" s="318"/>
      <c r="AF65" s="318"/>
      <c r="AG65" s="185"/>
      <c r="AH65" s="185"/>
      <c r="AI65" s="349">
        <f t="shared" si="4"/>
        <v>0</v>
      </c>
      <c r="AJ65" s="309">
        <v>0</v>
      </c>
      <c r="AK65" s="309"/>
      <c r="AL65" s="309"/>
      <c r="AM65" s="309">
        <v>0</v>
      </c>
      <c r="AN65" s="309"/>
      <c r="AO65" s="309"/>
      <c r="AP65" s="309">
        <v>0</v>
      </c>
      <c r="AQ65" s="327">
        <v>0</v>
      </c>
      <c r="AR65" s="327"/>
      <c r="AS65" s="185">
        <v>0</v>
      </c>
      <c r="AT65" s="185"/>
      <c r="AU65" s="185"/>
      <c r="AV65" s="185"/>
      <c r="AW65" s="185"/>
      <c r="AX65" s="349">
        <f t="shared" si="5"/>
        <v>0</v>
      </c>
      <c r="AY65" s="175"/>
      <c r="AZ65" s="175"/>
      <c r="BA65" s="260" t="s">
        <v>918</v>
      </c>
      <c r="BB65" s="546" t="s">
        <v>2823</v>
      </c>
      <c r="BC65" s="546" t="s">
        <v>2791</v>
      </c>
      <c r="BD65" s="259">
        <v>43187</v>
      </c>
      <c r="BE65" s="849">
        <v>43343</v>
      </c>
      <c r="BF65" s="352">
        <v>43311</v>
      </c>
      <c r="BG65" s="552">
        <v>43187</v>
      </c>
      <c r="BH65" s="546" t="s">
        <v>939</v>
      </c>
      <c r="BI65" s="546" t="s">
        <v>939</v>
      </c>
      <c r="BJ65" s="356">
        <v>43342</v>
      </c>
      <c r="BK65" s="548">
        <v>43311</v>
      </c>
      <c r="BL65" s="356">
        <v>43373</v>
      </c>
      <c r="BM65" s="548">
        <v>43319</v>
      </c>
      <c r="BN65" s="259">
        <v>43333</v>
      </c>
      <c r="BO65" s="552">
        <v>43333</v>
      </c>
      <c r="BP65" s="548">
        <v>43829</v>
      </c>
      <c r="BQ65" s="552"/>
      <c r="BR65" s="549">
        <v>0.18</v>
      </c>
      <c r="BS65" s="549">
        <v>0.04</v>
      </c>
      <c r="BT65" s="550" t="s">
        <v>2794</v>
      </c>
      <c r="BU65" s="538" t="s">
        <v>3659</v>
      </c>
      <c r="BV65" s="538" t="s">
        <v>3717</v>
      </c>
      <c r="BW65" s="538">
        <v>192204</v>
      </c>
      <c r="BX65" s="538">
        <v>2604854</v>
      </c>
      <c r="BY65" s="538" t="s">
        <v>3712</v>
      </c>
      <c r="BZ65" s="538" t="s">
        <v>3718</v>
      </c>
      <c r="CA65" s="702">
        <v>0.5</v>
      </c>
      <c r="CB65" s="267"/>
      <c r="CC65" s="588" t="s">
        <v>2834</v>
      </c>
      <c r="CD65" s="642"/>
      <c r="CE65" s="642"/>
      <c r="CF65" s="643">
        <v>300</v>
      </c>
      <c r="CG65" s="644">
        <v>10</v>
      </c>
      <c r="CH65" s="689">
        <f t="shared" si="6"/>
        <v>12</v>
      </c>
      <c r="CI65" s="690">
        <f t="shared" si="7"/>
        <v>0.4</v>
      </c>
      <c r="CJ65" s="178"/>
      <c r="CK65" s="178"/>
      <c r="CL65" s="178"/>
      <c r="CM65" s="178"/>
      <c r="CN65" s="178"/>
      <c r="CO65" s="178"/>
      <c r="CP65" s="178"/>
      <c r="CQ65" s="445">
        <v>20954000</v>
      </c>
      <c r="CR65" s="445">
        <v>19240000</v>
      </c>
      <c r="CS65" s="445">
        <v>19240000</v>
      </c>
      <c r="CT65" s="445">
        <v>21218528</v>
      </c>
      <c r="CU65" s="445"/>
      <c r="CV65" s="445"/>
      <c r="CW65" s="198"/>
      <c r="CX65" s="198"/>
      <c r="CY65" s="198"/>
      <c r="CZ65" s="198"/>
      <c r="DA65" s="198"/>
      <c r="DB65" s="723"/>
      <c r="DC65" s="723"/>
      <c r="DD65" s="723"/>
      <c r="DE65" s="723"/>
      <c r="DF65" s="130" t="s">
        <v>3145</v>
      </c>
      <c r="DG65" s="882" t="s">
        <v>3146</v>
      </c>
      <c r="DH65" s="545" t="s">
        <v>3258</v>
      </c>
      <c r="DI65" s="545" t="s">
        <v>3258</v>
      </c>
      <c r="DJ65" s="545"/>
    </row>
    <row r="66" spans="1:114" s="100" customFormat="1" ht="59.25" customHeight="1">
      <c r="A66" s="96">
        <v>33</v>
      </c>
      <c r="B66" s="232" t="s">
        <v>592</v>
      </c>
      <c r="C66" s="242" t="s">
        <v>94</v>
      </c>
      <c r="D66" s="323" t="s">
        <v>666</v>
      </c>
      <c r="E66" s="232" t="s">
        <v>1679</v>
      </c>
      <c r="F66" s="241" t="s">
        <v>1679</v>
      </c>
      <c r="G66" s="242" t="s">
        <v>3</v>
      </c>
      <c r="H66" s="323" t="s">
        <v>697</v>
      </c>
      <c r="I66" s="323" t="s">
        <v>698</v>
      </c>
      <c r="J66" s="349">
        <f t="shared" si="0"/>
        <v>59990</v>
      </c>
      <c r="K66" s="349">
        <f t="shared" si="1"/>
        <v>34990</v>
      </c>
      <c r="L66" s="349">
        <f t="shared" si="2"/>
        <v>34990</v>
      </c>
      <c r="M66" s="308">
        <v>767</v>
      </c>
      <c r="N66" s="308"/>
      <c r="O66" s="308"/>
      <c r="P66" s="308">
        <v>34223</v>
      </c>
      <c r="Q66" s="308"/>
      <c r="R66" s="308"/>
      <c r="S66" s="308">
        <v>0</v>
      </c>
      <c r="T66" s="349">
        <f t="shared" si="3"/>
        <v>17500</v>
      </c>
      <c r="U66" s="308">
        <v>390</v>
      </c>
      <c r="V66" s="308"/>
      <c r="W66" s="308"/>
      <c r="X66" s="308">
        <v>17110</v>
      </c>
      <c r="Y66" s="308"/>
      <c r="Z66" s="308"/>
      <c r="AA66" s="308">
        <v>0</v>
      </c>
      <c r="AB66" s="318">
        <v>375</v>
      </c>
      <c r="AC66" s="318"/>
      <c r="AD66" s="318">
        <v>7125</v>
      </c>
      <c r="AE66" s="318"/>
      <c r="AF66" s="318"/>
      <c r="AG66" s="185"/>
      <c r="AH66" s="185"/>
      <c r="AI66" s="349">
        <f t="shared" si="4"/>
        <v>0</v>
      </c>
      <c r="AJ66" s="309">
        <v>0</v>
      </c>
      <c r="AK66" s="309"/>
      <c r="AL66" s="309"/>
      <c r="AM66" s="309">
        <v>0</v>
      </c>
      <c r="AN66" s="309"/>
      <c r="AO66" s="309"/>
      <c r="AP66" s="309">
        <v>0</v>
      </c>
      <c r="AQ66" s="327">
        <v>0</v>
      </c>
      <c r="AR66" s="327"/>
      <c r="AS66" s="185">
        <v>0</v>
      </c>
      <c r="AT66" s="185"/>
      <c r="AU66" s="185"/>
      <c r="AV66" s="185"/>
      <c r="AW66" s="185"/>
      <c r="AX66" s="349">
        <f t="shared" si="5"/>
        <v>0</v>
      </c>
      <c r="AY66" s="175"/>
      <c r="AZ66" s="175"/>
      <c r="BA66" s="259">
        <v>44195</v>
      </c>
      <c r="BB66" s="546" t="s">
        <v>2789</v>
      </c>
      <c r="BC66" s="546" t="s">
        <v>2824</v>
      </c>
      <c r="BD66" s="353">
        <v>43434</v>
      </c>
      <c r="BE66" s="849">
        <v>43343</v>
      </c>
      <c r="BF66" s="352">
        <v>44073</v>
      </c>
      <c r="BG66" s="548"/>
      <c r="BH66" s="554" t="s">
        <v>943</v>
      </c>
      <c r="BI66" s="554" t="s">
        <v>943</v>
      </c>
      <c r="BJ66" s="356">
        <v>44165</v>
      </c>
      <c r="BK66" s="548"/>
      <c r="BL66" s="356">
        <v>44195</v>
      </c>
      <c r="BM66" s="548"/>
      <c r="BN66" s="259">
        <v>44195</v>
      </c>
      <c r="BO66" s="552"/>
      <c r="BP66" s="548">
        <v>44560</v>
      </c>
      <c r="BQ66" s="552"/>
      <c r="BR66" s="549"/>
      <c r="BS66" s="549"/>
      <c r="BT66" s="550" t="s">
        <v>2792</v>
      </c>
      <c r="BU66" s="538" t="s">
        <v>3258</v>
      </c>
      <c r="BV66" s="538" t="s">
        <v>3258</v>
      </c>
      <c r="BW66" s="538" t="s">
        <v>3258</v>
      </c>
      <c r="BX66" s="538" t="s">
        <v>3258</v>
      </c>
      <c r="BY66" s="538" t="s">
        <v>3258</v>
      </c>
      <c r="BZ66" s="538" t="s">
        <v>3258</v>
      </c>
      <c r="CA66" s="702">
        <v>0</v>
      </c>
      <c r="CB66" s="264"/>
      <c r="CC66" s="588" t="s">
        <v>2832</v>
      </c>
      <c r="CD66" s="641"/>
      <c r="CE66" s="641"/>
      <c r="CF66" s="186">
        <v>0</v>
      </c>
      <c r="CG66" s="638">
        <v>100</v>
      </c>
      <c r="CH66" s="689">
        <f t="shared" si="6"/>
        <v>0</v>
      </c>
      <c r="CI66" s="690">
        <f t="shared" si="7"/>
        <v>0</v>
      </c>
      <c r="CJ66" s="178"/>
      <c r="CK66" s="178"/>
      <c r="CL66" s="178">
        <v>1</v>
      </c>
      <c r="CM66" s="179">
        <v>2.87</v>
      </c>
      <c r="CN66" s="178"/>
      <c r="CO66" s="178"/>
      <c r="CP66" s="178"/>
      <c r="CQ66" s="445"/>
      <c r="CR66" s="445"/>
      <c r="CS66" s="445"/>
      <c r="CT66" s="445"/>
      <c r="CU66" s="445"/>
      <c r="CV66" s="445"/>
      <c r="CW66" s="193"/>
      <c r="CX66" s="193" t="s">
        <v>3899</v>
      </c>
      <c r="CY66" s="193"/>
      <c r="CZ66" s="193"/>
      <c r="DA66" s="655"/>
      <c r="DB66" s="723"/>
      <c r="DC66" s="723"/>
      <c r="DD66" s="723"/>
      <c r="DE66" s="723"/>
      <c r="DF66" s="130" t="s">
        <v>3147</v>
      </c>
      <c r="DG66" s="882" t="s">
        <v>3148</v>
      </c>
      <c r="DH66" s="545" t="s">
        <v>3258</v>
      </c>
      <c r="DI66" s="545" t="s">
        <v>3258</v>
      </c>
      <c r="DJ66" s="545"/>
    </row>
    <row r="67" spans="1:114" s="100" customFormat="1" ht="59.25" customHeight="1">
      <c r="A67" s="101">
        <v>34</v>
      </c>
      <c r="B67" s="232" t="s">
        <v>592</v>
      </c>
      <c r="C67" s="242" t="s">
        <v>94</v>
      </c>
      <c r="D67" s="323" t="s">
        <v>672</v>
      </c>
      <c r="E67" s="232" t="s">
        <v>680</v>
      </c>
      <c r="F67" s="241" t="s">
        <v>1682</v>
      </c>
      <c r="G67" s="242" t="s">
        <v>3</v>
      </c>
      <c r="H67" s="329" t="s">
        <v>699</v>
      </c>
      <c r="I67" s="330" t="s">
        <v>700</v>
      </c>
      <c r="J67" s="349">
        <f t="shared" si="0"/>
        <v>118000</v>
      </c>
      <c r="K67" s="349">
        <f t="shared" si="1"/>
        <v>78000</v>
      </c>
      <c r="L67" s="349">
        <f t="shared" si="2"/>
        <v>78000</v>
      </c>
      <c r="M67" s="308">
        <v>1591</v>
      </c>
      <c r="N67" s="308"/>
      <c r="O67" s="308"/>
      <c r="P67" s="308">
        <v>76409</v>
      </c>
      <c r="Q67" s="308"/>
      <c r="R67" s="308"/>
      <c r="S67" s="308">
        <v>0</v>
      </c>
      <c r="T67" s="349">
        <f t="shared" si="3"/>
        <v>28000</v>
      </c>
      <c r="U67" s="308">
        <v>243</v>
      </c>
      <c r="V67" s="308"/>
      <c r="W67" s="308"/>
      <c r="X67" s="308">
        <v>27757</v>
      </c>
      <c r="Y67" s="308"/>
      <c r="Z67" s="308"/>
      <c r="AA67" s="308">
        <v>0</v>
      </c>
      <c r="AB67" s="318">
        <v>600</v>
      </c>
      <c r="AC67" s="318"/>
      <c r="AD67" s="318">
        <v>11400</v>
      </c>
      <c r="AE67" s="318"/>
      <c r="AF67" s="318"/>
      <c r="AG67" s="185"/>
      <c r="AH67" s="185"/>
      <c r="AI67" s="349">
        <f t="shared" si="4"/>
        <v>0</v>
      </c>
      <c r="AJ67" s="309">
        <v>0</v>
      </c>
      <c r="AK67" s="309"/>
      <c r="AL67" s="309"/>
      <c r="AM67" s="309">
        <v>0</v>
      </c>
      <c r="AN67" s="309"/>
      <c r="AO67" s="309"/>
      <c r="AP67" s="309">
        <v>0</v>
      </c>
      <c r="AQ67" s="327">
        <v>0</v>
      </c>
      <c r="AR67" s="327"/>
      <c r="AS67" s="185">
        <v>0</v>
      </c>
      <c r="AT67" s="185"/>
      <c r="AU67" s="185"/>
      <c r="AV67" s="185"/>
      <c r="AW67" s="185"/>
      <c r="AX67" s="349">
        <f t="shared" si="5"/>
        <v>0</v>
      </c>
      <c r="AY67" s="175"/>
      <c r="AZ67" s="175"/>
      <c r="BA67" s="259">
        <v>43799</v>
      </c>
      <c r="BB67" s="546" t="s">
        <v>2789</v>
      </c>
      <c r="BC67" s="546" t="s">
        <v>2791</v>
      </c>
      <c r="BD67" s="353">
        <v>43342</v>
      </c>
      <c r="BE67" s="849">
        <v>43343</v>
      </c>
      <c r="BF67" s="352">
        <v>43676</v>
      </c>
      <c r="BG67" s="548"/>
      <c r="BH67" s="554" t="s">
        <v>943</v>
      </c>
      <c r="BI67" s="554" t="s">
        <v>943</v>
      </c>
      <c r="BJ67" s="356">
        <v>43768</v>
      </c>
      <c r="BK67" s="548"/>
      <c r="BL67" s="356">
        <v>43799</v>
      </c>
      <c r="BM67" s="548"/>
      <c r="BN67" s="259">
        <v>43829</v>
      </c>
      <c r="BO67" s="552"/>
      <c r="BP67" s="548">
        <v>44195</v>
      </c>
      <c r="BQ67" s="552"/>
      <c r="BR67" s="549"/>
      <c r="BS67" s="549"/>
      <c r="BT67" s="550" t="s">
        <v>2792</v>
      </c>
      <c r="BU67" s="538" t="s">
        <v>3258</v>
      </c>
      <c r="BV67" s="538" t="s">
        <v>3258</v>
      </c>
      <c r="BW67" s="538" t="s">
        <v>3258</v>
      </c>
      <c r="BX67" s="538" t="s">
        <v>3258</v>
      </c>
      <c r="BY67" s="538" t="s">
        <v>3258</v>
      </c>
      <c r="BZ67" s="538" t="s">
        <v>3258</v>
      </c>
      <c r="CA67" s="702">
        <v>0</v>
      </c>
      <c r="CB67" s="264"/>
      <c r="CC67" s="588" t="s">
        <v>2832</v>
      </c>
      <c r="CD67" s="641"/>
      <c r="CE67" s="641"/>
      <c r="CF67" s="186">
        <v>1120</v>
      </c>
      <c r="CG67" s="638">
        <v>40</v>
      </c>
      <c r="CH67" s="689">
        <f t="shared" ref="CH67:CH124" si="8">BS67*CF67</f>
        <v>0</v>
      </c>
      <c r="CI67" s="690">
        <f t="shared" ref="CI67:CI125" si="9">BS67*CG67</f>
        <v>0</v>
      </c>
      <c r="CJ67" s="178"/>
      <c r="CK67" s="178"/>
      <c r="CL67" s="178"/>
      <c r="CM67" s="178"/>
      <c r="CN67" s="178"/>
      <c r="CO67" s="178"/>
      <c r="CP67" s="178"/>
      <c r="CQ67" s="445"/>
      <c r="CR67" s="445"/>
      <c r="CS67" s="445"/>
      <c r="CT67" s="445"/>
      <c r="CU67" s="445"/>
      <c r="CV67" s="445"/>
      <c r="CW67" s="193"/>
      <c r="CX67" s="193" t="s">
        <v>3899</v>
      </c>
      <c r="CY67" s="193"/>
      <c r="CZ67" s="193"/>
      <c r="DA67" s="655"/>
      <c r="DB67" s="723"/>
      <c r="DC67" s="723"/>
      <c r="DD67" s="723"/>
      <c r="DE67" s="723"/>
      <c r="DF67" s="133" t="s">
        <v>3149</v>
      </c>
      <c r="DG67" s="882" t="s">
        <v>3150</v>
      </c>
      <c r="DH67" s="545" t="s">
        <v>3258</v>
      </c>
      <c r="DI67" s="545" t="s">
        <v>3258</v>
      </c>
      <c r="DJ67" s="545"/>
    </row>
    <row r="68" spans="1:114" s="100" customFormat="1" ht="59.25" customHeight="1">
      <c r="A68" s="96">
        <v>35</v>
      </c>
      <c r="B68" s="232" t="s">
        <v>592</v>
      </c>
      <c r="C68" s="242" t="s">
        <v>94</v>
      </c>
      <c r="D68" s="323" t="s">
        <v>673</v>
      </c>
      <c r="E68" s="232" t="s">
        <v>680</v>
      </c>
      <c r="F68" s="241" t="s">
        <v>1682</v>
      </c>
      <c r="G68" s="242" t="s">
        <v>3</v>
      </c>
      <c r="H68" s="329" t="s">
        <v>701</v>
      </c>
      <c r="I68" s="330" t="s">
        <v>702</v>
      </c>
      <c r="J68" s="349">
        <f t="shared" si="0"/>
        <v>61309</v>
      </c>
      <c r="K68" s="349">
        <f t="shared" si="1"/>
        <v>45900</v>
      </c>
      <c r="L68" s="349">
        <f t="shared" si="2"/>
        <v>45900</v>
      </c>
      <c r="M68" s="308">
        <v>996</v>
      </c>
      <c r="N68" s="308"/>
      <c r="O68" s="308"/>
      <c r="P68" s="308">
        <v>44904</v>
      </c>
      <c r="Q68" s="308"/>
      <c r="R68" s="308"/>
      <c r="S68" s="308">
        <v>0</v>
      </c>
      <c r="T68" s="349">
        <f t="shared" si="3"/>
        <v>10786</v>
      </c>
      <c r="U68" s="308">
        <v>134</v>
      </c>
      <c r="V68" s="308"/>
      <c r="W68" s="308"/>
      <c r="X68" s="308">
        <v>10652</v>
      </c>
      <c r="Y68" s="308"/>
      <c r="Z68" s="308"/>
      <c r="AA68" s="308">
        <v>0</v>
      </c>
      <c r="AB68" s="318">
        <v>300</v>
      </c>
      <c r="AC68" s="318"/>
      <c r="AD68" s="318">
        <v>4323</v>
      </c>
      <c r="AE68" s="318"/>
      <c r="AF68" s="318"/>
      <c r="AG68" s="185"/>
      <c r="AH68" s="185"/>
      <c r="AI68" s="349">
        <f t="shared" si="4"/>
        <v>0</v>
      </c>
      <c r="AJ68" s="309">
        <v>0</v>
      </c>
      <c r="AK68" s="309"/>
      <c r="AL68" s="309"/>
      <c r="AM68" s="309">
        <v>0</v>
      </c>
      <c r="AN68" s="309"/>
      <c r="AO68" s="309"/>
      <c r="AP68" s="309">
        <v>0</v>
      </c>
      <c r="AQ68" s="327">
        <v>0</v>
      </c>
      <c r="AR68" s="327"/>
      <c r="AS68" s="185">
        <v>0</v>
      </c>
      <c r="AT68" s="185"/>
      <c r="AU68" s="185"/>
      <c r="AV68" s="185"/>
      <c r="AW68" s="185"/>
      <c r="AX68" s="349">
        <f t="shared" si="5"/>
        <v>0</v>
      </c>
      <c r="AY68" s="175"/>
      <c r="AZ68" s="175"/>
      <c r="BA68" s="259">
        <v>43799</v>
      </c>
      <c r="BB68" s="546" t="s">
        <v>2789</v>
      </c>
      <c r="BC68" s="546" t="s">
        <v>2791</v>
      </c>
      <c r="BD68" s="353">
        <v>43342</v>
      </c>
      <c r="BE68" s="849">
        <v>43343</v>
      </c>
      <c r="BF68" s="352">
        <v>43676</v>
      </c>
      <c r="BG68" s="548"/>
      <c r="BH68" s="554" t="s">
        <v>943</v>
      </c>
      <c r="BI68" s="554" t="s">
        <v>943</v>
      </c>
      <c r="BJ68" s="356">
        <v>43768</v>
      </c>
      <c r="BK68" s="548"/>
      <c r="BL68" s="356">
        <v>43799</v>
      </c>
      <c r="BM68" s="548"/>
      <c r="BN68" s="259">
        <v>43829</v>
      </c>
      <c r="BO68" s="552"/>
      <c r="BP68" s="548">
        <v>44195</v>
      </c>
      <c r="BQ68" s="552"/>
      <c r="BR68" s="549"/>
      <c r="BS68" s="549"/>
      <c r="BT68" s="550" t="s">
        <v>2792</v>
      </c>
      <c r="BU68" s="538" t="s">
        <v>3258</v>
      </c>
      <c r="BV68" s="538" t="s">
        <v>3258</v>
      </c>
      <c r="BW68" s="538" t="s">
        <v>3258</v>
      </c>
      <c r="BX68" s="538" t="s">
        <v>3258</v>
      </c>
      <c r="BY68" s="538" t="s">
        <v>3258</v>
      </c>
      <c r="BZ68" s="538" t="s">
        <v>3258</v>
      </c>
      <c r="CA68" s="702">
        <v>0</v>
      </c>
      <c r="CB68" s="264"/>
      <c r="CC68" s="588" t="s">
        <v>2832</v>
      </c>
      <c r="CD68" s="641"/>
      <c r="CE68" s="641"/>
      <c r="CF68" s="186">
        <v>477</v>
      </c>
      <c r="CG68" s="638">
        <v>100</v>
      </c>
      <c r="CH68" s="689">
        <f t="shared" si="8"/>
        <v>0</v>
      </c>
      <c r="CI68" s="690">
        <f t="shared" si="9"/>
        <v>0</v>
      </c>
      <c r="CJ68" s="178"/>
      <c r="CK68" s="178"/>
      <c r="CL68" s="178"/>
      <c r="CM68" s="178"/>
      <c r="CN68" s="178"/>
      <c r="CO68" s="178"/>
      <c r="CP68" s="178"/>
      <c r="CQ68" s="445"/>
      <c r="CR68" s="445"/>
      <c r="CS68" s="445"/>
      <c r="CT68" s="445"/>
      <c r="CU68" s="445"/>
      <c r="CV68" s="445"/>
      <c r="CW68" s="193"/>
      <c r="CX68" s="193" t="s">
        <v>3899</v>
      </c>
      <c r="CY68" s="193"/>
      <c r="CZ68" s="193"/>
      <c r="DA68" s="655"/>
      <c r="DB68" s="723"/>
      <c r="DC68" s="723"/>
      <c r="DD68" s="723"/>
      <c r="DE68" s="723"/>
      <c r="DF68" s="133" t="s">
        <v>3151</v>
      </c>
      <c r="DG68" s="882" t="s">
        <v>3152</v>
      </c>
      <c r="DH68" s="545" t="s">
        <v>3258</v>
      </c>
      <c r="DI68" s="545" t="s">
        <v>3258</v>
      </c>
      <c r="DJ68" s="545"/>
    </row>
    <row r="69" spans="1:114" s="100" customFormat="1" ht="59.25" customHeight="1">
      <c r="A69" s="101">
        <v>36</v>
      </c>
      <c r="B69" s="232" t="s">
        <v>592</v>
      </c>
      <c r="C69" s="242" t="s">
        <v>94</v>
      </c>
      <c r="D69" s="317" t="s">
        <v>2449</v>
      </c>
      <c r="E69" s="232" t="s">
        <v>1670</v>
      </c>
      <c r="F69" s="241" t="s">
        <v>1687</v>
      </c>
      <c r="G69" s="242" t="s">
        <v>3</v>
      </c>
      <c r="H69" s="323" t="s">
        <v>703</v>
      </c>
      <c r="I69" s="323" t="s">
        <v>704</v>
      </c>
      <c r="J69" s="349">
        <f t="shared" si="0"/>
        <v>169130</v>
      </c>
      <c r="K69" s="349">
        <f t="shared" si="1"/>
        <v>130100</v>
      </c>
      <c r="L69" s="349">
        <f t="shared" si="2"/>
        <v>130100</v>
      </c>
      <c r="M69" s="308">
        <v>2432</v>
      </c>
      <c r="N69" s="308"/>
      <c r="O69" s="308"/>
      <c r="P69" s="308">
        <v>127668</v>
      </c>
      <c r="Q69" s="308"/>
      <c r="R69" s="308"/>
      <c r="S69" s="308">
        <v>0</v>
      </c>
      <c r="T69" s="349">
        <f t="shared" si="3"/>
        <v>27321</v>
      </c>
      <c r="U69" s="308">
        <v>195</v>
      </c>
      <c r="V69" s="308"/>
      <c r="W69" s="308"/>
      <c r="X69" s="308">
        <v>27126</v>
      </c>
      <c r="Y69" s="308"/>
      <c r="Z69" s="308"/>
      <c r="AA69" s="308">
        <v>0</v>
      </c>
      <c r="AB69" s="318">
        <v>585</v>
      </c>
      <c r="AC69" s="318"/>
      <c r="AD69" s="318">
        <v>11124</v>
      </c>
      <c r="AE69" s="318"/>
      <c r="AF69" s="318"/>
      <c r="AG69" s="185"/>
      <c r="AH69" s="185"/>
      <c r="AI69" s="349">
        <f t="shared" si="4"/>
        <v>0</v>
      </c>
      <c r="AJ69" s="309">
        <v>0</v>
      </c>
      <c r="AK69" s="309"/>
      <c r="AL69" s="309"/>
      <c r="AM69" s="309">
        <v>0</v>
      </c>
      <c r="AN69" s="309"/>
      <c r="AO69" s="309"/>
      <c r="AP69" s="309">
        <v>0</v>
      </c>
      <c r="AQ69" s="327">
        <v>0</v>
      </c>
      <c r="AR69" s="327"/>
      <c r="AS69" s="185">
        <v>0</v>
      </c>
      <c r="AT69" s="185"/>
      <c r="AU69" s="185"/>
      <c r="AV69" s="185"/>
      <c r="AW69" s="185"/>
      <c r="AX69" s="349">
        <f t="shared" si="5"/>
        <v>0</v>
      </c>
      <c r="AY69" s="175"/>
      <c r="AZ69" s="175"/>
      <c r="BA69" s="259">
        <v>43799</v>
      </c>
      <c r="BB69" s="546" t="s">
        <v>2789</v>
      </c>
      <c r="BC69" s="546" t="s">
        <v>2791</v>
      </c>
      <c r="BD69" s="353">
        <v>43342</v>
      </c>
      <c r="BE69" s="849">
        <v>43406</v>
      </c>
      <c r="BF69" s="352">
        <v>43676</v>
      </c>
      <c r="BG69" s="548"/>
      <c r="BH69" s="554" t="s">
        <v>943</v>
      </c>
      <c r="BI69" s="554" t="s">
        <v>943</v>
      </c>
      <c r="BJ69" s="356">
        <v>43768</v>
      </c>
      <c r="BK69" s="548"/>
      <c r="BL69" s="356">
        <v>43799</v>
      </c>
      <c r="BM69" s="548"/>
      <c r="BN69" s="259">
        <v>43829</v>
      </c>
      <c r="BO69" s="552"/>
      <c r="BP69" s="548">
        <v>44195</v>
      </c>
      <c r="BQ69" s="552"/>
      <c r="BR69" s="549"/>
      <c r="BS69" s="549"/>
      <c r="BT69" s="550" t="s">
        <v>2792</v>
      </c>
      <c r="BU69" s="538" t="s">
        <v>3258</v>
      </c>
      <c r="BV69" s="538" t="s">
        <v>3258</v>
      </c>
      <c r="BW69" s="538" t="s">
        <v>3258</v>
      </c>
      <c r="BX69" s="538" t="s">
        <v>3258</v>
      </c>
      <c r="BY69" s="538" t="s">
        <v>3258</v>
      </c>
      <c r="BZ69" s="538" t="s">
        <v>3258</v>
      </c>
      <c r="CA69" s="702">
        <v>0</v>
      </c>
      <c r="CB69" s="264"/>
      <c r="CC69" s="588" t="s">
        <v>2832</v>
      </c>
      <c r="CD69" s="641"/>
      <c r="CE69" s="641"/>
      <c r="CF69" s="186">
        <v>1100</v>
      </c>
      <c r="CG69" s="638">
        <v>250</v>
      </c>
      <c r="CH69" s="689">
        <f t="shared" si="8"/>
        <v>0</v>
      </c>
      <c r="CI69" s="690">
        <f t="shared" si="9"/>
        <v>0</v>
      </c>
      <c r="CJ69" s="178"/>
      <c r="CK69" s="178"/>
      <c r="CL69" s="178"/>
      <c r="CM69" s="178"/>
      <c r="CN69" s="178"/>
      <c r="CO69" s="178"/>
      <c r="CP69" s="178"/>
      <c r="CQ69" s="445"/>
      <c r="CR69" s="445"/>
      <c r="CS69" s="445"/>
      <c r="CT69" s="445"/>
      <c r="CU69" s="445"/>
      <c r="CV69" s="445"/>
      <c r="CW69" s="193"/>
      <c r="CX69" s="193" t="s">
        <v>3899</v>
      </c>
      <c r="CY69" s="193"/>
      <c r="CZ69" s="193"/>
      <c r="DA69" s="655"/>
      <c r="DB69" s="723"/>
      <c r="DC69" s="723"/>
      <c r="DD69" s="723"/>
      <c r="DE69" s="723"/>
      <c r="DF69" s="133" t="s">
        <v>3153</v>
      </c>
      <c r="DG69" s="882" t="s">
        <v>3154</v>
      </c>
      <c r="DH69" s="545" t="s">
        <v>3258</v>
      </c>
      <c r="DI69" s="545" t="s">
        <v>3258</v>
      </c>
      <c r="DJ69" s="545"/>
    </row>
    <row r="70" spans="1:114" s="100" customFormat="1" ht="59.25" customHeight="1">
      <c r="A70" s="96">
        <v>37</v>
      </c>
      <c r="B70" s="232" t="s">
        <v>592</v>
      </c>
      <c r="C70" s="242" t="s">
        <v>94</v>
      </c>
      <c r="D70" s="323" t="s">
        <v>666</v>
      </c>
      <c r="E70" s="232" t="s">
        <v>1671</v>
      </c>
      <c r="F70" s="241" t="s">
        <v>1679</v>
      </c>
      <c r="G70" s="242" t="s">
        <v>3</v>
      </c>
      <c r="H70" s="323" t="s">
        <v>705</v>
      </c>
      <c r="I70" s="323" t="s">
        <v>706</v>
      </c>
      <c r="J70" s="349">
        <f t="shared" ref="J70:J125" si="10">K70+SUM(AB70:AH70)+T70+SUM(AQ70:AW70)</f>
        <v>55678</v>
      </c>
      <c r="K70" s="349">
        <f t="shared" ref="K70:K125" si="11">L70+AI70</f>
        <v>43300</v>
      </c>
      <c r="L70" s="349">
        <f t="shared" ref="L70:L125" si="12">SUM(M70:S70)</f>
        <v>43300</v>
      </c>
      <c r="M70" s="308">
        <v>953</v>
      </c>
      <c r="N70" s="308"/>
      <c r="O70" s="308"/>
      <c r="P70" s="308">
        <v>42347</v>
      </c>
      <c r="Q70" s="308"/>
      <c r="R70" s="308"/>
      <c r="S70" s="308">
        <v>0</v>
      </c>
      <c r="T70" s="349">
        <f t="shared" ref="T70:T125" si="13">SUM(U70:AA70)</f>
        <v>8481</v>
      </c>
      <c r="U70" s="308">
        <v>88</v>
      </c>
      <c r="V70" s="308"/>
      <c r="W70" s="308"/>
      <c r="X70" s="308">
        <v>8393</v>
      </c>
      <c r="Y70" s="308"/>
      <c r="Z70" s="308"/>
      <c r="AA70" s="308">
        <v>0</v>
      </c>
      <c r="AB70" s="318">
        <v>300</v>
      </c>
      <c r="AC70" s="318"/>
      <c r="AD70" s="318">
        <v>3597</v>
      </c>
      <c r="AE70" s="318"/>
      <c r="AF70" s="318"/>
      <c r="AG70" s="185"/>
      <c r="AH70" s="185"/>
      <c r="AI70" s="349">
        <f t="shared" ref="AI70:AI125" si="14">SUM(AJ70:AP70)</f>
        <v>0</v>
      </c>
      <c r="AJ70" s="309">
        <v>0</v>
      </c>
      <c r="AK70" s="309"/>
      <c r="AL70" s="309"/>
      <c r="AM70" s="309">
        <v>0</v>
      </c>
      <c r="AN70" s="309"/>
      <c r="AO70" s="309"/>
      <c r="AP70" s="309">
        <v>0</v>
      </c>
      <c r="AQ70" s="327">
        <v>0</v>
      </c>
      <c r="AR70" s="327"/>
      <c r="AS70" s="185">
        <v>0</v>
      </c>
      <c r="AT70" s="185"/>
      <c r="AU70" s="185"/>
      <c r="AV70" s="185"/>
      <c r="AW70" s="185"/>
      <c r="AX70" s="349">
        <f t="shared" ref="AX70:AX125" si="15">SUM(AJ70:AW70)</f>
        <v>0</v>
      </c>
      <c r="AY70" s="175"/>
      <c r="AZ70" s="175"/>
      <c r="BA70" s="259">
        <v>44195</v>
      </c>
      <c r="BB70" s="546" t="s">
        <v>2789</v>
      </c>
      <c r="BC70" s="546" t="s">
        <v>2790</v>
      </c>
      <c r="BD70" s="353">
        <v>43342</v>
      </c>
      <c r="BE70" s="849">
        <v>43321</v>
      </c>
      <c r="BF70" s="352">
        <v>44073</v>
      </c>
      <c r="BG70" s="548"/>
      <c r="BH70" s="554" t="s">
        <v>943</v>
      </c>
      <c r="BI70" s="554" t="s">
        <v>943</v>
      </c>
      <c r="BJ70" s="356">
        <v>44165</v>
      </c>
      <c r="BK70" s="548"/>
      <c r="BL70" s="356">
        <v>44195</v>
      </c>
      <c r="BM70" s="548"/>
      <c r="BN70" s="259">
        <v>44195</v>
      </c>
      <c r="BO70" s="552"/>
      <c r="BP70" s="548">
        <v>44560</v>
      </c>
      <c r="BQ70" s="552"/>
      <c r="BR70" s="559"/>
      <c r="BS70" s="559"/>
      <c r="BT70" s="550" t="s">
        <v>2792</v>
      </c>
      <c r="BU70" s="538" t="s">
        <v>3258</v>
      </c>
      <c r="BV70" s="538" t="s">
        <v>3258</v>
      </c>
      <c r="BW70" s="538" t="s">
        <v>3258</v>
      </c>
      <c r="BX70" s="538" t="s">
        <v>3258</v>
      </c>
      <c r="BY70" s="538" t="s">
        <v>3258</v>
      </c>
      <c r="BZ70" s="538" t="s">
        <v>3258</v>
      </c>
      <c r="CA70" s="702">
        <v>0</v>
      </c>
      <c r="CB70" s="264"/>
      <c r="CC70" s="588" t="s">
        <v>2832</v>
      </c>
      <c r="CD70" s="641"/>
      <c r="CE70" s="641"/>
      <c r="CF70" s="186">
        <v>433</v>
      </c>
      <c r="CG70" s="638">
        <v>130</v>
      </c>
      <c r="CH70" s="689">
        <f t="shared" si="8"/>
        <v>0</v>
      </c>
      <c r="CI70" s="690">
        <f t="shared" si="9"/>
        <v>0</v>
      </c>
      <c r="CJ70" s="178"/>
      <c r="CK70" s="178"/>
      <c r="CL70" s="178"/>
      <c r="CM70" s="178"/>
      <c r="CN70" s="178"/>
      <c r="CO70" s="178"/>
      <c r="CP70" s="178"/>
      <c r="CQ70" s="445"/>
      <c r="CR70" s="445"/>
      <c r="CS70" s="445"/>
      <c r="CT70" s="445"/>
      <c r="CU70" s="445"/>
      <c r="CV70" s="445"/>
      <c r="CW70" s="193"/>
      <c r="CX70" s="193" t="s">
        <v>3899</v>
      </c>
      <c r="CY70" s="193"/>
      <c r="CZ70" s="193"/>
      <c r="DA70" s="884" t="s">
        <v>3900</v>
      </c>
      <c r="DB70" s="726"/>
      <c r="DC70" s="727"/>
      <c r="DD70" s="726"/>
      <c r="DE70" s="726"/>
      <c r="DF70" s="130" t="s">
        <v>3155</v>
      </c>
      <c r="DG70" s="882" t="s">
        <v>3156</v>
      </c>
      <c r="DH70" s="545" t="s">
        <v>3258</v>
      </c>
      <c r="DI70" s="545" t="s">
        <v>3258</v>
      </c>
      <c r="DJ70" s="545"/>
    </row>
    <row r="71" spans="1:114" s="100" customFormat="1" ht="78.75" customHeight="1">
      <c r="A71" s="101">
        <v>38</v>
      </c>
      <c r="B71" s="232" t="s">
        <v>592</v>
      </c>
      <c r="C71" s="242" t="s">
        <v>94</v>
      </c>
      <c r="D71" s="317" t="s">
        <v>2450</v>
      </c>
      <c r="E71" s="232" t="s">
        <v>677</v>
      </c>
      <c r="F71" s="241" t="s">
        <v>1684</v>
      </c>
      <c r="G71" s="242" t="s">
        <v>3</v>
      </c>
      <c r="H71" s="329" t="s">
        <v>707</v>
      </c>
      <c r="I71" s="330" t="s">
        <v>708</v>
      </c>
      <c r="J71" s="349">
        <f t="shared" si="10"/>
        <v>43600</v>
      </c>
      <c r="K71" s="349">
        <f t="shared" si="11"/>
        <v>33600</v>
      </c>
      <c r="L71" s="349">
        <f t="shared" si="12"/>
        <v>33600</v>
      </c>
      <c r="M71" s="308">
        <v>721</v>
      </c>
      <c r="N71" s="308"/>
      <c r="O71" s="308"/>
      <c r="P71" s="308">
        <v>32879</v>
      </c>
      <c r="Q71" s="308"/>
      <c r="R71" s="308"/>
      <c r="S71" s="308">
        <v>0</v>
      </c>
      <c r="T71" s="349">
        <f t="shared" si="13"/>
        <v>7000</v>
      </c>
      <c r="U71" s="308">
        <v>88</v>
      </c>
      <c r="V71" s="308"/>
      <c r="W71" s="308"/>
      <c r="X71" s="308">
        <v>6912</v>
      </c>
      <c r="Y71" s="308"/>
      <c r="Z71" s="308"/>
      <c r="AA71" s="308">
        <v>0</v>
      </c>
      <c r="AB71" s="318">
        <v>300</v>
      </c>
      <c r="AC71" s="318"/>
      <c r="AD71" s="318">
        <v>2700</v>
      </c>
      <c r="AE71" s="318"/>
      <c r="AF71" s="318"/>
      <c r="AG71" s="185"/>
      <c r="AH71" s="185"/>
      <c r="AI71" s="349">
        <f t="shared" si="14"/>
        <v>0</v>
      </c>
      <c r="AJ71" s="309">
        <v>0</v>
      </c>
      <c r="AK71" s="309"/>
      <c r="AL71" s="309"/>
      <c r="AM71" s="309">
        <v>0</v>
      </c>
      <c r="AN71" s="309"/>
      <c r="AO71" s="309"/>
      <c r="AP71" s="309">
        <v>0</v>
      </c>
      <c r="AQ71" s="327">
        <v>0</v>
      </c>
      <c r="AR71" s="327"/>
      <c r="AS71" s="185">
        <v>0</v>
      </c>
      <c r="AT71" s="185"/>
      <c r="AU71" s="185"/>
      <c r="AV71" s="185"/>
      <c r="AW71" s="185"/>
      <c r="AX71" s="349">
        <f t="shared" si="15"/>
        <v>0</v>
      </c>
      <c r="AY71" s="175"/>
      <c r="AZ71" s="175"/>
      <c r="BA71" s="259">
        <v>43799</v>
      </c>
      <c r="BB71" s="546" t="s">
        <v>2789</v>
      </c>
      <c r="BC71" s="546" t="s">
        <v>2791</v>
      </c>
      <c r="BD71" s="353">
        <v>43342</v>
      </c>
      <c r="BE71" s="849">
        <v>43343</v>
      </c>
      <c r="BF71" s="352">
        <v>43676</v>
      </c>
      <c r="BG71" s="548"/>
      <c r="BH71" s="554" t="s">
        <v>943</v>
      </c>
      <c r="BI71" s="554" t="s">
        <v>943</v>
      </c>
      <c r="BJ71" s="356">
        <v>43768</v>
      </c>
      <c r="BK71" s="548"/>
      <c r="BL71" s="356">
        <v>43799</v>
      </c>
      <c r="BM71" s="548"/>
      <c r="BN71" s="259">
        <v>43829</v>
      </c>
      <c r="BO71" s="552"/>
      <c r="BP71" s="548">
        <v>44195</v>
      </c>
      <c r="BQ71" s="552"/>
      <c r="BR71" s="559"/>
      <c r="BS71" s="559"/>
      <c r="BT71" s="550" t="s">
        <v>2792</v>
      </c>
      <c r="BU71" s="538" t="s">
        <v>3258</v>
      </c>
      <c r="BV71" s="538" t="s">
        <v>3258</v>
      </c>
      <c r="BW71" s="538" t="s">
        <v>3258</v>
      </c>
      <c r="BX71" s="538" t="s">
        <v>3258</v>
      </c>
      <c r="BY71" s="538" t="s">
        <v>3258</v>
      </c>
      <c r="BZ71" s="538" t="s">
        <v>3258</v>
      </c>
      <c r="CA71" s="702">
        <v>0</v>
      </c>
      <c r="CB71" s="264"/>
      <c r="CC71" s="588" t="s">
        <v>2832</v>
      </c>
      <c r="CD71" s="641"/>
      <c r="CE71" s="642"/>
      <c r="CF71" s="186">
        <v>1100</v>
      </c>
      <c r="CG71" s="638">
        <v>10</v>
      </c>
      <c r="CH71" s="689">
        <f t="shared" si="8"/>
        <v>0</v>
      </c>
      <c r="CI71" s="690">
        <f t="shared" si="9"/>
        <v>0</v>
      </c>
      <c r="CJ71" s="178"/>
      <c r="CK71" s="178"/>
      <c r="CL71" s="178"/>
      <c r="CM71" s="178"/>
      <c r="CN71" s="179">
        <v>1</v>
      </c>
      <c r="CO71" s="178"/>
      <c r="CP71" s="178"/>
      <c r="CQ71" s="445"/>
      <c r="CR71" s="445"/>
      <c r="CS71" s="445"/>
      <c r="CT71" s="445"/>
      <c r="CU71" s="445"/>
      <c r="CV71" s="445"/>
      <c r="CW71" s="193"/>
      <c r="CX71" s="193" t="s">
        <v>3899</v>
      </c>
      <c r="CY71" s="193"/>
      <c r="CZ71" s="193"/>
      <c r="DA71" s="655"/>
      <c r="DB71" s="726"/>
      <c r="DC71" s="727"/>
      <c r="DD71" s="726"/>
      <c r="DE71" s="726"/>
      <c r="DF71" s="130" t="s">
        <v>3157</v>
      </c>
      <c r="DG71" s="882" t="s">
        <v>3158</v>
      </c>
      <c r="DH71" s="545" t="s">
        <v>3258</v>
      </c>
      <c r="DI71" s="545" t="s">
        <v>3258</v>
      </c>
      <c r="DJ71" s="545"/>
    </row>
    <row r="72" spans="1:114" s="100" customFormat="1" ht="59.25" hidden="1" customHeight="1">
      <c r="A72" s="96">
        <v>39</v>
      </c>
      <c r="B72" s="232" t="s">
        <v>592</v>
      </c>
      <c r="C72" s="242" t="s">
        <v>94</v>
      </c>
      <c r="D72" s="323" t="s">
        <v>672</v>
      </c>
      <c r="E72" s="232" t="s">
        <v>1672</v>
      </c>
      <c r="F72" s="241" t="s">
        <v>1688</v>
      </c>
      <c r="G72" s="242" t="s">
        <v>3</v>
      </c>
      <c r="H72" s="329" t="s">
        <v>709</v>
      </c>
      <c r="I72" s="330" t="s">
        <v>710</v>
      </c>
      <c r="J72" s="349">
        <f t="shared" si="10"/>
        <v>16200</v>
      </c>
      <c r="K72" s="349">
        <f t="shared" si="11"/>
        <v>15000</v>
      </c>
      <c r="L72" s="349">
        <f t="shared" si="12"/>
        <v>15000</v>
      </c>
      <c r="M72" s="308">
        <v>6524</v>
      </c>
      <c r="N72" s="308"/>
      <c r="O72" s="308"/>
      <c r="P72" s="308">
        <v>8476</v>
      </c>
      <c r="Q72" s="308"/>
      <c r="R72" s="308"/>
      <c r="S72" s="308">
        <v>0</v>
      </c>
      <c r="T72" s="349">
        <f t="shared" si="13"/>
        <v>0</v>
      </c>
      <c r="U72" s="308">
        <v>0</v>
      </c>
      <c r="V72" s="308"/>
      <c r="W72" s="308"/>
      <c r="X72" s="308">
        <v>0</v>
      </c>
      <c r="Y72" s="308"/>
      <c r="Z72" s="308"/>
      <c r="AA72" s="308">
        <v>0</v>
      </c>
      <c r="AB72" s="318">
        <v>300</v>
      </c>
      <c r="AC72" s="318"/>
      <c r="AD72" s="318">
        <v>900</v>
      </c>
      <c r="AE72" s="318"/>
      <c r="AF72" s="318"/>
      <c r="AG72" s="185"/>
      <c r="AH72" s="185"/>
      <c r="AI72" s="349">
        <f t="shared" si="14"/>
        <v>0</v>
      </c>
      <c r="AJ72" s="309">
        <v>0</v>
      </c>
      <c r="AK72" s="309"/>
      <c r="AL72" s="309"/>
      <c r="AM72" s="309">
        <v>0</v>
      </c>
      <c r="AN72" s="309"/>
      <c r="AO72" s="309"/>
      <c r="AP72" s="309">
        <v>0</v>
      </c>
      <c r="AQ72" s="327">
        <v>0</v>
      </c>
      <c r="AR72" s="327"/>
      <c r="AS72" s="185">
        <v>0</v>
      </c>
      <c r="AT72" s="185"/>
      <c r="AU72" s="185"/>
      <c r="AV72" s="185"/>
      <c r="AW72" s="185"/>
      <c r="AX72" s="349">
        <f t="shared" si="15"/>
        <v>0</v>
      </c>
      <c r="AY72" s="175"/>
      <c r="AZ72" s="175"/>
      <c r="BA72" s="260">
        <v>43799</v>
      </c>
      <c r="BB72" s="546" t="s">
        <v>2789</v>
      </c>
      <c r="BC72" s="546" t="s">
        <v>2791</v>
      </c>
      <c r="BD72" s="259">
        <v>43188</v>
      </c>
      <c r="BE72" s="552">
        <v>43188</v>
      </c>
      <c r="BF72" s="352">
        <v>43676</v>
      </c>
      <c r="BG72" s="552">
        <v>43188</v>
      </c>
      <c r="BH72" s="554" t="s">
        <v>943</v>
      </c>
      <c r="BI72" s="554" t="s">
        <v>943</v>
      </c>
      <c r="BJ72" s="356">
        <v>43403</v>
      </c>
      <c r="BK72" s="548">
        <v>43306</v>
      </c>
      <c r="BL72" s="356">
        <v>43434</v>
      </c>
      <c r="BM72" s="548">
        <v>43319</v>
      </c>
      <c r="BN72" s="259">
        <v>43333</v>
      </c>
      <c r="BO72" s="552">
        <v>43336</v>
      </c>
      <c r="BP72" s="548">
        <v>43829</v>
      </c>
      <c r="BQ72" s="552"/>
      <c r="BR72" s="549">
        <v>0.13</v>
      </c>
      <c r="BS72" s="549">
        <v>0.76</v>
      </c>
      <c r="BT72" s="550" t="s">
        <v>2794</v>
      </c>
      <c r="BU72" s="538" t="s">
        <v>3660</v>
      </c>
      <c r="BV72" s="538" t="s">
        <v>3719</v>
      </c>
      <c r="BW72" s="538">
        <v>161301</v>
      </c>
      <c r="BX72" s="538">
        <v>2581501</v>
      </c>
      <c r="BY72" s="538" t="s">
        <v>3712</v>
      </c>
      <c r="BZ72" s="538" t="s">
        <v>3718</v>
      </c>
      <c r="CA72" s="702">
        <v>0.5</v>
      </c>
      <c r="CB72" s="267"/>
      <c r="CC72" s="588" t="s">
        <v>2835</v>
      </c>
      <c r="CD72" s="642"/>
      <c r="CE72" s="642"/>
      <c r="CF72" s="643">
        <v>320</v>
      </c>
      <c r="CG72" s="644">
        <v>50</v>
      </c>
      <c r="CH72" s="689">
        <f t="shared" si="8"/>
        <v>243.2</v>
      </c>
      <c r="CI72" s="690">
        <f t="shared" si="9"/>
        <v>38</v>
      </c>
      <c r="CJ72" s="178"/>
      <c r="CK72" s="178"/>
      <c r="CL72" s="178"/>
      <c r="CM72" s="178"/>
      <c r="CN72" s="178"/>
      <c r="CO72" s="178"/>
      <c r="CP72" s="178"/>
      <c r="CQ72" s="445">
        <v>14704000</v>
      </c>
      <c r="CR72" s="445">
        <v>11760000</v>
      </c>
      <c r="CS72" s="445">
        <v>11760000</v>
      </c>
      <c r="CT72" s="445">
        <v>13048908</v>
      </c>
      <c r="CU72" s="445"/>
      <c r="CV72" s="445"/>
      <c r="CW72" s="198"/>
      <c r="CX72" s="198"/>
      <c r="CY72" s="198"/>
      <c r="CZ72" s="198"/>
      <c r="DA72" s="885" t="s">
        <v>3581</v>
      </c>
      <c r="DB72" s="723"/>
      <c r="DC72" s="724"/>
      <c r="DD72" s="723"/>
      <c r="DE72" s="723"/>
      <c r="DF72" s="130" t="s">
        <v>3159</v>
      </c>
      <c r="DG72" s="882" t="s">
        <v>3160</v>
      </c>
      <c r="DH72" s="545" t="s">
        <v>3258</v>
      </c>
      <c r="DI72" s="545" t="s">
        <v>3258</v>
      </c>
      <c r="DJ72" s="545"/>
    </row>
    <row r="73" spans="1:114" s="100" customFormat="1" ht="86.45" hidden="1" customHeight="1">
      <c r="A73" s="101">
        <v>40</v>
      </c>
      <c r="B73" s="232" t="s">
        <v>592</v>
      </c>
      <c r="C73" s="242" t="s">
        <v>94</v>
      </c>
      <c r="D73" s="329" t="s">
        <v>671</v>
      </c>
      <c r="E73" s="232" t="s">
        <v>682</v>
      </c>
      <c r="F73" s="241" t="s">
        <v>1687</v>
      </c>
      <c r="G73" s="242" t="s">
        <v>3</v>
      </c>
      <c r="H73" s="323" t="s">
        <v>711</v>
      </c>
      <c r="I73" s="323" t="s">
        <v>2484</v>
      </c>
      <c r="J73" s="349">
        <f t="shared" si="10"/>
        <v>78720</v>
      </c>
      <c r="K73" s="349">
        <f t="shared" si="11"/>
        <v>78720</v>
      </c>
      <c r="L73" s="349">
        <f t="shared" si="12"/>
        <v>78720</v>
      </c>
      <c r="M73" s="308">
        <v>21070</v>
      </c>
      <c r="N73" s="308"/>
      <c r="O73" s="308"/>
      <c r="P73" s="308">
        <v>57650</v>
      </c>
      <c r="Q73" s="308"/>
      <c r="R73" s="308"/>
      <c r="S73" s="308">
        <v>0</v>
      </c>
      <c r="T73" s="349">
        <f t="shared" si="13"/>
        <v>0</v>
      </c>
      <c r="U73" s="308">
        <v>0</v>
      </c>
      <c r="V73" s="308"/>
      <c r="W73" s="308"/>
      <c r="X73" s="308">
        <v>0</v>
      </c>
      <c r="Y73" s="308"/>
      <c r="Z73" s="308"/>
      <c r="AA73" s="308">
        <v>0</v>
      </c>
      <c r="AB73" s="318">
        <v>0</v>
      </c>
      <c r="AC73" s="318"/>
      <c r="AD73" s="318">
        <v>0</v>
      </c>
      <c r="AE73" s="318"/>
      <c r="AF73" s="318"/>
      <c r="AG73" s="185"/>
      <c r="AH73" s="185"/>
      <c r="AI73" s="349">
        <f t="shared" si="14"/>
        <v>0</v>
      </c>
      <c r="AJ73" s="309">
        <v>0</v>
      </c>
      <c r="AK73" s="309"/>
      <c r="AL73" s="309"/>
      <c r="AM73" s="309">
        <v>0</v>
      </c>
      <c r="AN73" s="309"/>
      <c r="AO73" s="309"/>
      <c r="AP73" s="309">
        <v>0</v>
      </c>
      <c r="AQ73" s="327">
        <v>0</v>
      </c>
      <c r="AR73" s="327"/>
      <c r="AS73" s="185">
        <v>0</v>
      </c>
      <c r="AT73" s="185"/>
      <c r="AU73" s="185"/>
      <c r="AV73" s="185"/>
      <c r="AW73" s="185"/>
      <c r="AX73" s="349">
        <f t="shared" si="15"/>
        <v>0</v>
      </c>
      <c r="AY73" s="175"/>
      <c r="AZ73" s="175"/>
      <c r="BA73" s="260" t="s">
        <v>918</v>
      </c>
      <c r="BB73" s="546" t="s">
        <v>2823</v>
      </c>
      <c r="BC73" s="546" t="s">
        <v>2791</v>
      </c>
      <c r="BD73" s="259">
        <v>43187</v>
      </c>
      <c r="BE73" s="552">
        <v>43187</v>
      </c>
      <c r="BF73" s="352">
        <v>43311</v>
      </c>
      <c r="BG73" s="552">
        <v>43187</v>
      </c>
      <c r="BH73" s="546" t="s">
        <v>939</v>
      </c>
      <c r="BI73" s="546" t="s">
        <v>939</v>
      </c>
      <c r="BJ73" s="356">
        <v>43342</v>
      </c>
      <c r="BK73" s="548">
        <v>43403</v>
      </c>
      <c r="BL73" s="356">
        <v>43373</v>
      </c>
      <c r="BM73" s="548">
        <v>43425</v>
      </c>
      <c r="BN73" s="259">
        <v>43403</v>
      </c>
      <c r="BO73" s="552">
        <v>43433</v>
      </c>
      <c r="BP73" s="548">
        <v>43829</v>
      </c>
      <c r="BQ73" s="552"/>
      <c r="BR73" s="549">
        <v>0.14000000000000001</v>
      </c>
      <c r="BS73" s="549">
        <v>0.03</v>
      </c>
      <c r="BT73" s="550" t="s">
        <v>2794</v>
      </c>
      <c r="BU73" s="538" t="s">
        <v>3661</v>
      </c>
      <c r="BV73" s="538" t="s">
        <v>3717</v>
      </c>
      <c r="BW73" s="538">
        <v>194903</v>
      </c>
      <c r="BX73" s="538">
        <v>2601059</v>
      </c>
      <c r="BY73" s="538" t="s">
        <v>3712</v>
      </c>
      <c r="BZ73" s="538" t="s">
        <v>3683</v>
      </c>
      <c r="CA73" s="702">
        <v>0.5</v>
      </c>
      <c r="CB73" s="267"/>
      <c r="CC73" s="588" t="s">
        <v>2836</v>
      </c>
      <c r="CD73" s="642"/>
      <c r="CE73" s="642"/>
      <c r="CF73" s="643">
        <v>2373</v>
      </c>
      <c r="CG73" s="644">
        <v>40</v>
      </c>
      <c r="CH73" s="689">
        <f t="shared" si="8"/>
        <v>71.19</v>
      </c>
      <c r="CI73" s="690">
        <f t="shared" si="9"/>
        <v>1.2</v>
      </c>
      <c r="CJ73" s="178"/>
      <c r="CK73" s="178"/>
      <c r="CL73" s="178"/>
      <c r="CM73" s="178"/>
      <c r="CN73" s="178"/>
      <c r="CO73" s="178">
        <v>1</v>
      </c>
      <c r="CP73" s="178" t="s">
        <v>2485</v>
      </c>
      <c r="CQ73" s="445">
        <v>39015000</v>
      </c>
      <c r="CR73" s="445">
        <v>38360000</v>
      </c>
      <c r="CS73" s="445">
        <v>38360000</v>
      </c>
      <c r="CT73" s="445">
        <v>42140650</v>
      </c>
      <c r="CU73" s="445"/>
      <c r="CV73" s="445"/>
      <c r="CW73" s="198"/>
      <c r="CX73" s="198"/>
      <c r="CY73" s="198"/>
      <c r="CZ73" s="198"/>
      <c r="DA73" s="198"/>
      <c r="DB73" s="723"/>
      <c r="DC73" s="723"/>
      <c r="DD73" s="723"/>
      <c r="DE73" s="723"/>
      <c r="DF73" s="134" t="s">
        <v>3161</v>
      </c>
      <c r="DG73" s="882" t="s">
        <v>3162</v>
      </c>
      <c r="DH73" s="545" t="s">
        <v>3258</v>
      </c>
      <c r="DI73" s="545" t="s">
        <v>3258</v>
      </c>
      <c r="DJ73" s="545"/>
    </row>
    <row r="74" spans="1:114" s="100" customFormat="1" ht="59.25" customHeight="1">
      <c r="A74" s="96">
        <v>41</v>
      </c>
      <c r="B74" s="232" t="s">
        <v>592</v>
      </c>
      <c r="C74" s="242" t="s">
        <v>94</v>
      </c>
      <c r="D74" s="323" t="s">
        <v>667</v>
      </c>
      <c r="E74" s="232" t="s">
        <v>677</v>
      </c>
      <c r="F74" s="241" t="s">
        <v>1684</v>
      </c>
      <c r="G74" s="242" t="s">
        <v>3</v>
      </c>
      <c r="H74" s="329" t="s">
        <v>717</v>
      </c>
      <c r="I74" s="330" t="s">
        <v>718</v>
      </c>
      <c r="J74" s="349">
        <f t="shared" si="10"/>
        <v>105200</v>
      </c>
      <c r="K74" s="349">
        <f t="shared" si="11"/>
        <v>91200</v>
      </c>
      <c r="L74" s="349">
        <f t="shared" si="12"/>
        <v>91200</v>
      </c>
      <c r="M74" s="308">
        <v>1812</v>
      </c>
      <c r="N74" s="308"/>
      <c r="O74" s="308"/>
      <c r="P74" s="308">
        <v>89388</v>
      </c>
      <c r="Q74" s="308"/>
      <c r="R74" s="308"/>
      <c r="S74" s="308">
        <v>0</v>
      </c>
      <c r="T74" s="349">
        <f t="shared" si="13"/>
        <v>9800</v>
      </c>
      <c r="U74" s="308">
        <v>124</v>
      </c>
      <c r="V74" s="308"/>
      <c r="W74" s="308"/>
      <c r="X74" s="308">
        <v>9676</v>
      </c>
      <c r="Y74" s="308"/>
      <c r="Z74" s="308"/>
      <c r="AA74" s="308">
        <v>0</v>
      </c>
      <c r="AB74" s="318">
        <v>300</v>
      </c>
      <c r="AC74" s="318"/>
      <c r="AD74" s="318">
        <v>3900</v>
      </c>
      <c r="AE74" s="318"/>
      <c r="AF74" s="318"/>
      <c r="AG74" s="185"/>
      <c r="AH74" s="185"/>
      <c r="AI74" s="349">
        <f t="shared" si="14"/>
        <v>0</v>
      </c>
      <c r="AJ74" s="309">
        <v>0</v>
      </c>
      <c r="AK74" s="309"/>
      <c r="AL74" s="309"/>
      <c r="AM74" s="309">
        <v>0</v>
      </c>
      <c r="AN74" s="309"/>
      <c r="AO74" s="309"/>
      <c r="AP74" s="309">
        <v>0</v>
      </c>
      <c r="AQ74" s="327">
        <v>0</v>
      </c>
      <c r="AR74" s="327"/>
      <c r="AS74" s="185">
        <v>0</v>
      </c>
      <c r="AT74" s="185"/>
      <c r="AU74" s="185"/>
      <c r="AV74" s="185"/>
      <c r="AW74" s="185"/>
      <c r="AX74" s="349">
        <f t="shared" si="15"/>
        <v>0</v>
      </c>
      <c r="AY74" s="184"/>
      <c r="AZ74" s="175"/>
      <c r="BA74" s="259">
        <v>43799</v>
      </c>
      <c r="BB74" s="546" t="s">
        <v>2789</v>
      </c>
      <c r="BC74" s="546" t="s">
        <v>2791</v>
      </c>
      <c r="BD74" s="353">
        <v>43342</v>
      </c>
      <c r="BE74" s="849">
        <v>43406</v>
      </c>
      <c r="BF74" s="352">
        <v>43676</v>
      </c>
      <c r="BG74" s="548"/>
      <c r="BH74" s="554">
        <v>41411</v>
      </c>
      <c r="BI74" s="550" t="s">
        <v>861</v>
      </c>
      <c r="BJ74" s="356">
        <v>43768</v>
      </c>
      <c r="BK74" s="548"/>
      <c r="BL74" s="356">
        <v>43799</v>
      </c>
      <c r="BM74" s="548"/>
      <c r="BN74" s="259">
        <v>43829</v>
      </c>
      <c r="BO74" s="552"/>
      <c r="BP74" s="548">
        <v>44195</v>
      </c>
      <c r="BQ74" s="552"/>
      <c r="BR74" s="549"/>
      <c r="BS74" s="549"/>
      <c r="BT74" s="550" t="s">
        <v>2792</v>
      </c>
      <c r="BU74" s="538" t="s">
        <v>3258</v>
      </c>
      <c r="BV74" s="538" t="s">
        <v>3258</v>
      </c>
      <c r="BW74" s="538" t="s">
        <v>3258</v>
      </c>
      <c r="BX74" s="538" t="s">
        <v>3258</v>
      </c>
      <c r="BY74" s="538" t="s">
        <v>3258</v>
      </c>
      <c r="BZ74" s="538" t="s">
        <v>3258</v>
      </c>
      <c r="CA74" s="702">
        <v>0</v>
      </c>
      <c r="CB74" s="267"/>
      <c r="CC74" s="588" t="s">
        <v>2832</v>
      </c>
      <c r="CD74" s="641"/>
      <c r="CE74" s="642"/>
      <c r="CF74" s="186">
        <v>760</v>
      </c>
      <c r="CG74" s="638">
        <v>10</v>
      </c>
      <c r="CH74" s="689">
        <f t="shared" si="8"/>
        <v>0</v>
      </c>
      <c r="CI74" s="690">
        <f t="shared" si="9"/>
        <v>0</v>
      </c>
      <c r="CJ74" s="178"/>
      <c r="CK74" s="178"/>
      <c r="CL74" s="178"/>
      <c r="CM74" s="178"/>
      <c r="CN74" s="178"/>
      <c r="CO74" s="178"/>
      <c r="CP74" s="178"/>
      <c r="CQ74" s="445"/>
      <c r="CR74" s="445"/>
      <c r="CS74" s="445"/>
      <c r="CT74" s="445"/>
      <c r="CU74" s="445"/>
      <c r="CV74" s="445"/>
      <c r="CW74" s="193"/>
      <c r="CX74" s="193" t="s">
        <v>3899</v>
      </c>
      <c r="CY74" s="193"/>
      <c r="CZ74" s="193"/>
      <c r="DA74" s="655"/>
      <c r="DB74" s="726"/>
      <c r="DC74" s="727"/>
      <c r="DD74" s="726"/>
      <c r="DE74" s="726"/>
      <c r="DF74" s="130" t="s">
        <v>3163</v>
      </c>
      <c r="DG74" s="882" t="s">
        <v>3164</v>
      </c>
      <c r="DH74" s="545" t="s">
        <v>3258</v>
      </c>
      <c r="DI74" s="545" t="s">
        <v>3258</v>
      </c>
      <c r="DJ74" s="545"/>
    </row>
    <row r="75" spans="1:114" s="103" customFormat="1" ht="59.25" hidden="1" customHeight="1">
      <c r="A75" s="96">
        <v>1</v>
      </c>
      <c r="B75" s="232" t="s">
        <v>719</v>
      </c>
      <c r="C75" s="232" t="s">
        <v>96</v>
      </c>
      <c r="D75" s="331" t="s">
        <v>720</v>
      </c>
      <c r="E75" s="236" t="s">
        <v>1673</v>
      </c>
      <c r="F75" s="241" t="s">
        <v>1689</v>
      </c>
      <c r="G75" s="242" t="s">
        <v>57</v>
      </c>
      <c r="H75" s="332" t="s">
        <v>735</v>
      </c>
      <c r="I75" s="329" t="s">
        <v>740</v>
      </c>
      <c r="J75" s="349">
        <f t="shared" si="10"/>
        <v>10000</v>
      </c>
      <c r="K75" s="349">
        <f t="shared" si="11"/>
        <v>10000</v>
      </c>
      <c r="L75" s="349">
        <f t="shared" si="12"/>
        <v>10000</v>
      </c>
      <c r="M75" s="308">
        <v>8324</v>
      </c>
      <c r="N75" s="308"/>
      <c r="O75" s="308"/>
      <c r="P75" s="308">
        <v>1676</v>
      </c>
      <c r="Q75" s="308"/>
      <c r="R75" s="308"/>
      <c r="S75" s="308">
        <v>0</v>
      </c>
      <c r="T75" s="349">
        <f t="shared" si="13"/>
        <v>0</v>
      </c>
      <c r="U75" s="308">
        <v>0</v>
      </c>
      <c r="V75" s="308"/>
      <c r="W75" s="308"/>
      <c r="X75" s="308">
        <v>0</v>
      </c>
      <c r="Y75" s="308"/>
      <c r="Z75" s="308"/>
      <c r="AA75" s="308">
        <v>0</v>
      </c>
      <c r="AB75" s="318">
        <v>0</v>
      </c>
      <c r="AC75" s="318"/>
      <c r="AD75" s="318">
        <v>0</v>
      </c>
      <c r="AE75" s="318"/>
      <c r="AF75" s="318"/>
      <c r="AG75" s="185"/>
      <c r="AH75" s="185"/>
      <c r="AI75" s="349">
        <f t="shared" si="14"/>
        <v>0</v>
      </c>
      <c r="AJ75" s="309">
        <v>0</v>
      </c>
      <c r="AK75" s="309"/>
      <c r="AL75" s="309"/>
      <c r="AM75" s="309">
        <v>0</v>
      </c>
      <c r="AN75" s="309"/>
      <c r="AO75" s="309"/>
      <c r="AP75" s="309">
        <v>0</v>
      </c>
      <c r="AQ75" s="327">
        <v>0</v>
      </c>
      <c r="AR75" s="327"/>
      <c r="AS75" s="185">
        <v>0</v>
      </c>
      <c r="AT75" s="185"/>
      <c r="AU75" s="185"/>
      <c r="AV75" s="185"/>
      <c r="AW75" s="185"/>
      <c r="AX75" s="349">
        <f t="shared" si="15"/>
        <v>0</v>
      </c>
      <c r="AY75" s="175"/>
      <c r="AZ75" s="175"/>
      <c r="BA75" s="259" t="s">
        <v>939</v>
      </c>
      <c r="BB75" s="546" t="s">
        <v>939</v>
      </c>
      <c r="BC75" s="546" t="s">
        <v>944</v>
      </c>
      <c r="BD75" s="852">
        <v>43193</v>
      </c>
      <c r="BE75" s="853">
        <v>43193</v>
      </c>
      <c r="BF75" s="352">
        <v>43160</v>
      </c>
      <c r="BG75" s="548">
        <v>43221</v>
      </c>
      <c r="BH75" s="554" t="s">
        <v>883</v>
      </c>
      <c r="BI75" s="554" t="s">
        <v>883</v>
      </c>
      <c r="BJ75" s="356">
        <v>43251</v>
      </c>
      <c r="BK75" s="548">
        <v>43270</v>
      </c>
      <c r="BL75" s="356">
        <v>43281</v>
      </c>
      <c r="BM75" s="548">
        <v>43298</v>
      </c>
      <c r="BN75" s="259">
        <v>43322</v>
      </c>
      <c r="BO75" s="552">
        <v>43307</v>
      </c>
      <c r="BP75" s="548">
        <v>43544</v>
      </c>
      <c r="BQ75" s="552"/>
      <c r="BR75" s="559">
        <v>1</v>
      </c>
      <c r="BS75" s="559">
        <v>0.88890000000000002</v>
      </c>
      <c r="BT75" s="550" t="s">
        <v>2931</v>
      </c>
      <c r="BU75" s="538" t="s">
        <v>3662</v>
      </c>
      <c r="BV75" s="538" t="s">
        <v>3720</v>
      </c>
      <c r="BW75" s="538">
        <v>163948.93802507001</v>
      </c>
      <c r="BX75" s="538">
        <v>2568102.1325599002</v>
      </c>
      <c r="BY75" s="538" t="s">
        <v>3721</v>
      </c>
      <c r="BZ75" s="538" t="s">
        <v>3683</v>
      </c>
      <c r="CA75" s="702">
        <v>0.9</v>
      </c>
      <c r="CB75" s="267"/>
      <c r="CC75" s="560" t="s">
        <v>2933</v>
      </c>
      <c r="CD75" s="641"/>
      <c r="CE75" s="642"/>
      <c r="CF75" s="190">
        <v>275</v>
      </c>
      <c r="CG75" s="645">
        <v>10</v>
      </c>
      <c r="CH75" s="689">
        <f t="shared" si="8"/>
        <v>244.44750000000002</v>
      </c>
      <c r="CI75" s="690">
        <f t="shared" si="9"/>
        <v>8.8889999999999993</v>
      </c>
      <c r="CJ75" s="178"/>
      <c r="CK75" s="178"/>
      <c r="CL75" s="178"/>
      <c r="CM75" s="178"/>
      <c r="CN75" s="178"/>
      <c r="CO75" s="178"/>
      <c r="CP75" s="178"/>
      <c r="CQ75" s="445">
        <v>10000000</v>
      </c>
      <c r="CR75" s="445">
        <v>8233600</v>
      </c>
      <c r="CS75" s="445">
        <v>8233600</v>
      </c>
      <c r="CT75" s="445">
        <v>9200000</v>
      </c>
      <c r="CU75" s="445"/>
      <c r="CV75" s="445"/>
      <c r="CW75" s="571"/>
      <c r="CX75" s="571"/>
      <c r="CY75" s="571"/>
      <c r="CZ75" s="571"/>
      <c r="DA75" s="571"/>
      <c r="DB75" s="580"/>
      <c r="DC75" s="581"/>
      <c r="DD75" s="580"/>
      <c r="DE75" s="580"/>
      <c r="DF75" s="134" t="s">
        <v>3165</v>
      </c>
      <c r="DG75" s="882" t="s">
        <v>3166</v>
      </c>
      <c r="DH75" s="545" t="s">
        <v>3258</v>
      </c>
      <c r="DI75" s="545" t="s">
        <v>3258</v>
      </c>
      <c r="DJ75" s="545"/>
    </row>
    <row r="76" spans="1:114" s="103" customFormat="1" ht="78.75" customHeight="1">
      <c r="A76" s="96">
        <v>2</v>
      </c>
      <c r="B76" s="232" t="s">
        <v>719</v>
      </c>
      <c r="C76" s="232" t="s">
        <v>96</v>
      </c>
      <c r="D76" s="234" t="s">
        <v>721</v>
      </c>
      <c r="E76" s="236" t="s">
        <v>1674</v>
      </c>
      <c r="F76" s="241" t="s">
        <v>1690</v>
      </c>
      <c r="G76" s="242" t="s">
        <v>57</v>
      </c>
      <c r="H76" s="323" t="s">
        <v>741</v>
      </c>
      <c r="I76" s="323" t="s">
        <v>742</v>
      </c>
      <c r="J76" s="349">
        <f t="shared" si="10"/>
        <v>707555</v>
      </c>
      <c r="K76" s="349">
        <f t="shared" si="11"/>
        <v>235000</v>
      </c>
      <c r="L76" s="349">
        <f t="shared" si="12"/>
        <v>235000</v>
      </c>
      <c r="M76" s="308">
        <v>0</v>
      </c>
      <c r="N76" s="308"/>
      <c r="O76" s="308"/>
      <c r="P76" s="308">
        <v>235000</v>
      </c>
      <c r="Q76" s="308"/>
      <c r="R76" s="308"/>
      <c r="S76" s="308">
        <v>0</v>
      </c>
      <c r="T76" s="349">
        <f t="shared" si="13"/>
        <v>297710</v>
      </c>
      <c r="U76" s="308">
        <v>787</v>
      </c>
      <c r="V76" s="308"/>
      <c r="W76" s="308"/>
      <c r="X76" s="308">
        <v>296923</v>
      </c>
      <c r="Y76" s="308"/>
      <c r="Z76" s="308"/>
      <c r="AA76" s="308">
        <v>0</v>
      </c>
      <c r="AB76" s="318">
        <v>8742</v>
      </c>
      <c r="AC76" s="318"/>
      <c r="AD76" s="318">
        <v>166103</v>
      </c>
      <c r="AE76" s="318"/>
      <c r="AF76" s="318"/>
      <c r="AG76" s="175"/>
      <c r="AH76" s="175"/>
      <c r="AI76" s="349">
        <f t="shared" si="14"/>
        <v>0</v>
      </c>
      <c r="AJ76" s="309">
        <v>0</v>
      </c>
      <c r="AK76" s="309"/>
      <c r="AL76" s="309"/>
      <c r="AM76" s="309">
        <v>0</v>
      </c>
      <c r="AN76" s="309"/>
      <c r="AO76" s="309"/>
      <c r="AP76" s="309">
        <v>0</v>
      </c>
      <c r="AQ76" s="327">
        <v>0</v>
      </c>
      <c r="AR76" s="327"/>
      <c r="AS76" s="185">
        <v>0</v>
      </c>
      <c r="AT76" s="185"/>
      <c r="AU76" s="185"/>
      <c r="AV76" s="175"/>
      <c r="AW76" s="175"/>
      <c r="AX76" s="349">
        <f t="shared" si="15"/>
        <v>0</v>
      </c>
      <c r="AY76" s="175"/>
      <c r="AZ76" s="175"/>
      <c r="BA76" s="259">
        <v>43830</v>
      </c>
      <c r="BB76" s="546" t="s">
        <v>1017</v>
      </c>
      <c r="BC76" s="546" t="s">
        <v>944</v>
      </c>
      <c r="BD76" s="852">
        <v>43293</v>
      </c>
      <c r="BE76" s="853">
        <v>43293</v>
      </c>
      <c r="BF76" s="352">
        <v>44044</v>
      </c>
      <c r="BG76" s="548"/>
      <c r="BH76" s="554" t="s">
        <v>884</v>
      </c>
      <c r="BI76" s="550"/>
      <c r="BJ76" s="356">
        <v>44135</v>
      </c>
      <c r="BK76" s="548"/>
      <c r="BL76" s="356">
        <v>44165</v>
      </c>
      <c r="BM76" s="548"/>
      <c r="BN76" s="259">
        <v>44196</v>
      </c>
      <c r="BO76" s="548"/>
      <c r="BP76" s="548">
        <v>44742</v>
      </c>
      <c r="BQ76" s="548"/>
      <c r="BR76" s="555"/>
      <c r="BS76" s="555"/>
      <c r="BT76" s="550" t="s">
        <v>1016</v>
      </c>
      <c r="BU76" s="538" t="s">
        <v>3258</v>
      </c>
      <c r="BV76" s="538" t="s">
        <v>3258</v>
      </c>
      <c r="BW76" s="538" t="s">
        <v>3258</v>
      </c>
      <c r="BX76" s="538" t="s">
        <v>3258</v>
      </c>
      <c r="BY76" s="538" t="s">
        <v>3258</v>
      </c>
      <c r="BZ76" s="538" t="s">
        <v>3258</v>
      </c>
      <c r="CA76" s="702">
        <v>0</v>
      </c>
      <c r="CB76" s="264"/>
      <c r="CC76" s="551" t="s">
        <v>2934</v>
      </c>
      <c r="CD76" s="633"/>
      <c r="CE76" s="642"/>
      <c r="CF76" s="190">
        <v>1300</v>
      </c>
      <c r="CG76" s="645">
        <v>30</v>
      </c>
      <c r="CH76" s="689">
        <f t="shared" si="8"/>
        <v>0</v>
      </c>
      <c r="CI76" s="690">
        <f t="shared" si="9"/>
        <v>0</v>
      </c>
      <c r="CJ76" s="178"/>
      <c r="CK76" s="178"/>
      <c r="CL76" s="178"/>
      <c r="CM76" s="178"/>
      <c r="CN76" s="178"/>
      <c r="CO76" s="178"/>
      <c r="CP76" s="178"/>
      <c r="CQ76" s="445"/>
      <c r="CR76" s="445"/>
      <c r="CS76" s="445"/>
      <c r="CT76" s="445"/>
      <c r="CU76" s="445"/>
      <c r="CV76" s="445"/>
      <c r="CW76" s="571"/>
      <c r="CX76" s="193" t="s">
        <v>3899</v>
      </c>
      <c r="CY76" s="571"/>
      <c r="CZ76" s="571"/>
      <c r="DA76" s="655"/>
      <c r="DB76" s="580"/>
      <c r="DC76" s="581"/>
      <c r="DD76" s="580"/>
      <c r="DE76" s="580"/>
      <c r="DF76" s="130" t="s">
        <v>3167</v>
      </c>
      <c r="DG76" s="882" t="s">
        <v>3168</v>
      </c>
      <c r="DH76" s="545" t="s">
        <v>3258</v>
      </c>
      <c r="DI76" s="545" t="s">
        <v>3258</v>
      </c>
      <c r="DJ76" s="545"/>
    </row>
    <row r="77" spans="1:114" s="103" customFormat="1" ht="75.75" hidden="1" customHeight="1">
      <c r="A77" s="135" t="s">
        <v>1034</v>
      </c>
      <c r="B77" s="232" t="s">
        <v>719</v>
      </c>
      <c r="C77" s="232" t="s">
        <v>96</v>
      </c>
      <c r="D77" s="331" t="s">
        <v>722</v>
      </c>
      <c r="E77" s="236" t="s">
        <v>1675</v>
      </c>
      <c r="F77" s="241" t="s">
        <v>1691</v>
      </c>
      <c r="G77" s="242" t="s">
        <v>57</v>
      </c>
      <c r="H77" s="329" t="s">
        <v>1036</v>
      </c>
      <c r="I77" s="329" t="s">
        <v>1038</v>
      </c>
      <c r="J77" s="349">
        <f t="shared" si="10"/>
        <v>25000</v>
      </c>
      <c r="K77" s="349">
        <f t="shared" si="11"/>
        <v>25000</v>
      </c>
      <c r="L77" s="349">
        <f t="shared" si="12"/>
        <v>25000</v>
      </c>
      <c r="M77" s="308">
        <v>10638</v>
      </c>
      <c r="N77" s="308"/>
      <c r="O77" s="308"/>
      <c r="P77" s="308">
        <v>14362</v>
      </c>
      <c r="Q77" s="308"/>
      <c r="R77" s="308"/>
      <c r="S77" s="308">
        <v>0</v>
      </c>
      <c r="T77" s="349">
        <f t="shared" si="13"/>
        <v>0</v>
      </c>
      <c r="U77" s="308">
        <v>0</v>
      </c>
      <c r="V77" s="308"/>
      <c r="W77" s="308"/>
      <c r="X77" s="308">
        <v>0</v>
      </c>
      <c r="Y77" s="308"/>
      <c r="Z77" s="308"/>
      <c r="AA77" s="308">
        <v>0</v>
      </c>
      <c r="AB77" s="318">
        <v>0</v>
      </c>
      <c r="AC77" s="318"/>
      <c r="AD77" s="318">
        <v>0</v>
      </c>
      <c r="AE77" s="318"/>
      <c r="AF77" s="318"/>
      <c r="AG77" s="185"/>
      <c r="AH77" s="185"/>
      <c r="AI77" s="349">
        <f t="shared" si="14"/>
        <v>0</v>
      </c>
      <c r="AJ77" s="309">
        <v>0</v>
      </c>
      <c r="AK77" s="309"/>
      <c r="AL77" s="309"/>
      <c r="AM77" s="309">
        <v>0</v>
      </c>
      <c r="AN77" s="309"/>
      <c r="AO77" s="309"/>
      <c r="AP77" s="309">
        <v>0</v>
      </c>
      <c r="AQ77" s="327">
        <v>0</v>
      </c>
      <c r="AR77" s="327"/>
      <c r="AS77" s="185">
        <v>0</v>
      </c>
      <c r="AT77" s="185"/>
      <c r="AU77" s="185"/>
      <c r="AV77" s="175"/>
      <c r="AW77" s="175"/>
      <c r="AX77" s="349">
        <f t="shared" si="15"/>
        <v>0</v>
      </c>
      <c r="AY77" s="175"/>
      <c r="AZ77" s="175"/>
      <c r="BA77" s="263" t="s">
        <v>939</v>
      </c>
      <c r="BB77" s="546" t="s">
        <v>939</v>
      </c>
      <c r="BC77" s="546" t="s">
        <v>944</v>
      </c>
      <c r="BD77" s="852">
        <v>43139</v>
      </c>
      <c r="BE77" s="853">
        <v>43139</v>
      </c>
      <c r="BF77" s="352">
        <v>43221</v>
      </c>
      <c r="BG77" s="548">
        <v>43221</v>
      </c>
      <c r="BH77" s="554" t="s">
        <v>883</v>
      </c>
      <c r="BI77" s="554" t="s">
        <v>883</v>
      </c>
      <c r="BJ77" s="356">
        <v>43312</v>
      </c>
      <c r="BK77" s="548">
        <v>43248</v>
      </c>
      <c r="BL77" s="356">
        <v>43343</v>
      </c>
      <c r="BM77" s="548">
        <v>43272</v>
      </c>
      <c r="BN77" s="259">
        <v>43373</v>
      </c>
      <c r="BO77" s="552">
        <v>43322</v>
      </c>
      <c r="BP77" s="548">
        <v>43677</v>
      </c>
      <c r="BQ77" s="548"/>
      <c r="BR77" s="555">
        <v>5.1799999999999999E-2</v>
      </c>
      <c r="BS77" s="555">
        <v>0.1085</v>
      </c>
      <c r="BT77" s="550" t="s">
        <v>1871</v>
      </c>
      <c r="BU77" s="538" t="s">
        <v>3642</v>
      </c>
      <c r="BV77" s="538" t="s">
        <v>3722</v>
      </c>
      <c r="BW77" s="538">
        <v>181094.85343866001</v>
      </c>
      <c r="BX77" s="538">
        <v>2586135.2210237999</v>
      </c>
      <c r="BY77" s="538" t="s">
        <v>3715</v>
      </c>
      <c r="BZ77" s="538" t="s">
        <v>3723</v>
      </c>
      <c r="CA77" s="702">
        <v>0.5</v>
      </c>
      <c r="CB77" s="264"/>
      <c r="CC77" s="551" t="s">
        <v>2935</v>
      </c>
      <c r="CD77" s="633"/>
      <c r="CE77" s="642"/>
      <c r="CF77" s="190">
        <v>0</v>
      </c>
      <c r="CG77" s="645">
        <v>6</v>
      </c>
      <c r="CH77" s="689">
        <f t="shared" si="8"/>
        <v>0</v>
      </c>
      <c r="CI77" s="690">
        <f t="shared" si="9"/>
        <v>0.65100000000000002</v>
      </c>
      <c r="CJ77" s="265"/>
      <c r="CK77" s="265"/>
      <c r="CL77" s="265"/>
      <c r="CM77" s="265"/>
      <c r="CN77" s="265"/>
      <c r="CO77" s="265"/>
      <c r="CP77" s="265"/>
      <c r="CQ77" s="445">
        <v>25000000</v>
      </c>
      <c r="CR77" s="445">
        <v>19650000</v>
      </c>
      <c r="CS77" s="445">
        <v>19650000</v>
      </c>
      <c r="CT77" s="445">
        <v>22000000</v>
      </c>
      <c r="CU77" s="445"/>
      <c r="CV77" s="445"/>
      <c r="CW77" s="571"/>
      <c r="CX77" s="571"/>
      <c r="CY77" s="571"/>
      <c r="CZ77" s="571"/>
      <c r="DA77" s="571"/>
      <c r="DB77" s="580"/>
      <c r="DC77" s="581"/>
      <c r="DD77" s="580"/>
      <c r="DE77" s="580"/>
      <c r="DF77" s="134" t="s">
        <v>3169</v>
      </c>
      <c r="DG77" s="882" t="s">
        <v>3170</v>
      </c>
      <c r="DH77" s="545" t="s">
        <v>3258</v>
      </c>
      <c r="DI77" s="545" t="s">
        <v>3258</v>
      </c>
      <c r="DJ77" s="545"/>
    </row>
    <row r="78" spans="1:114" s="103" customFormat="1" ht="75.75" hidden="1" customHeight="1">
      <c r="A78" s="135" t="s">
        <v>1035</v>
      </c>
      <c r="B78" s="232" t="s">
        <v>719</v>
      </c>
      <c r="C78" s="232" t="s">
        <v>96</v>
      </c>
      <c r="D78" s="331" t="s">
        <v>722</v>
      </c>
      <c r="E78" s="234" t="s">
        <v>733</v>
      </c>
      <c r="F78" s="241" t="s">
        <v>1691</v>
      </c>
      <c r="G78" s="242" t="s">
        <v>57</v>
      </c>
      <c r="H78" s="329" t="s">
        <v>1037</v>
      </c>
      <c r="I78" s="329" t="s">
        <v>1039</v>
      </c>
      <c r="J78" s="349">
        <f t="shared" si="10"/>
        <v>20000</v>
      </c>
      <c r="K78" s="349">
        <f t="shared" si="11"/>
        <v>20000</v>
      </c>
      <c r="L78" s="349">
        <f t="shared" si="12"/>
        <v>20000</v>
      </c>
      <c r="M78" s="308">
        <v>0</v>
      </c>
      <c r="N78" s="308"/>
      <c r="O78" s="308"/>
      <c r="P78" s="308">
        <v>20000</v>
      </c>
      <c r="Q78" s="308"/>
      <c r="R78" s="308"/>
      <c r="S78" s="308">
        <v>0</v>
      </c>
      <c r="T78" s="349">
        <f t="shared" si="13"/>
        <v>0</v>
      </c>
      <c r="U78" s="308">
        <v>0</v>
      </c>
      <c r="V78" s="308"/>
      <c r="W78" s="308"/>
      <c r="X78" s="308">
        <v>0</v>
      </c>
      <c r="Y78" s="308"/>
      <c r="Z78" s="308"/>
      <c r="AA78" s="308">
        <v>0</v>
      </c>
      <c r="AB78" s="318">
        <v>0</v>
      </c>
      <c r="AC78" s="318"/>
      <c r="AD78" s="318">
        <v>0</v>
      </c>
      <c r="AE78" s="318"/>
      <c r="AF78" s="318"/>
      <c r="AG78" s="185"/>
      <c r="AH78" s="185"/>
      <c r="AI78" s="349">
        <f t="shared" si="14"/>
        <v>0</v>
      </c>
      <c r="AJ78" s="309">
        <v>0</v>
      </c>
      <c r="AK78" s="309"/>
      <c r="AL78" s="309"/>
      <c r="AM78" s="309">
        <v>0</v>
      </c>
      <c r="AN78" s="309"/>
      <c r="AO78" s="309"/>
      <c r="AP78" s="309">
        <v>0</v>
      </c>
      <c r="AQ78" s="327">
        <v>0</v>
      </c>
      <c r="AR78" s="327"/>
      <c r="AS78" s="185">
        <v>0</v>
      </c>
      <c r="AT78" s="185"/>
      <c r="AU78" s="185"/>
      <c r="AV78" s="175"/>
      <c r="AW78" s="175"/>
      <c r="AX78" s="349">
        <f t="shared" si="15"/>
        <v>0</v>
      </c>
      <c r="AY78" s="175"/>
      <c r="AZ78" s="175"/>
      <c r="BA78" s="263" t="s">
        <v>939</v>
      </c>
      <c r="BB78" s="546" t="s">
        <v>939</v>
      </c>
      <c r="BC78" s="546" t="s">
        <v>944</v>
      </c>
      <c r="BD78" s="852">
        <v>43139</v>
      </c>
      <c r="BE78" s="853">
        <v>43139</v>
      </c>
      <c r="BF78" s="352">
        <v>43221</v>
      </c>
      <c r="BG78" s="548">
        <v>43221</v>
      </c>
      <c r="BH78" s="554" t="s">
        <v>883</v>
      </c>
      <c r="BI78" s="554" t="s">
        <v>883</v>
      </c>
      <c r="BJ78" s="356">
        <v>43312</v>
      </c>
      <c r="BK78" s="548">
        <v>43391</v>
      </c>
      <c r="BL78" s="356">
        <v>43343</v>
      </c>
      <c r="BM78" s="548"/>
      <c r="BN78" s="259">
        <v>43373</v>
      </c>
      <c r="BO78" s="548"/>
      <c r="BP78" s="548">
        <v>43677</v>
      </c>
      <c r="BQ78" s="548"/>
      <c r="BR78" s="555"/>
      <c r="BS78" s="555"/>
      <c r="BT78" s="550" t="s">
        <v>1016</v>
      </c>
      <c r="BU78" s="538" t="s">
        <v>3258</v>
      </c>
      <c r="BV78" s="538" t="s">
        <v>3258</v>
      </c>
      <c r="BW78" s="538" t="s">
        <v>3258</v>
      </c>
      <c r="BX78" s="538" t="s">
        <v>3258</v>
      </c>
      <c r="BY78" s="538" t="s">
        <v>3258</v>
      </c>
      <c r="BZ78" s="538" t="s">
        <v>3258</v>
      </c>
      <c r="CA78" s="702">
        <v>0.5</v>
      </c>
      <c r="CB78" s="264" t="s">
        <v>2772</v>
      </c>
      <c r="CC78" s="551" t="s">
        <v>2936</v>
      </c>
      <c r="CD78" s="633">
        <v>43496</v>
      </c>
      <c r="CE78" s="642"/>
      <c r="CF78" s="190">
        <v>0</v>
      </c>
      <c r="CG78" s="645">
        <v>4</v>
      </c>
      <c r="CH78" s="689">
        <f t="shared" si="8"/>
        <v>0</v>
      </c>
      <c r="CI78" s="690">
        <f t="shared" si="9"/>
        <v>0</v>
      </c>
      <c r="CJ78" s="178"/>
      <c r="CK78" s="178"/>
      <c r="CL78" s="178">
        <v>1</v>
      </c>
      <c r="CM78" s="179">
        <v>0.55000000000000004</v>
      </c>
      <c r="CN78" s="178"/>
      <c r="CO78" s="178"/>
      <c r="CP78" s="178"/>
      <c r="CQ78" s="445">
        <v>20000000</v>
      </c>
      <c r="CR78" s="449"/>
      <c r="CS78" s="449"/>
      <c r="CT78" s="449"/>
      <c r="CU78" s="445"/>
      <c r="CV78" s="445"/>
      <c r="CW78" s="571"/>
      <c r="CX78" s="571"/>
      <c r="CY78" s="571"/>
      <c r="CZ78" s="571"/>
      <c r="DA78" s="571"/>
      <c r="DB78" s="580"/>
      <c r="DC78" s="581"/>
      <c r="DD78" s="580"/>
      <c r="DE78" s="580"/>
      <c r="DF78" s="134" t="s">
        <v>3171</v>
      </c>
      <c r="DG78" s="882" t="s">
        <v>3172</v>
      </c>
      <c r="DH78" s="545" t="s">
        <v>3258</v>
      </c>
      <c r="DI78" s="545" t="s">
        <v>3258</v>
      </c>
      <c r="DJ78" s="545"/>
    </row>
    <row r="79" spans="1:114" s="103" customFormat="1" ht="75.75" hidden="1" customHeight="1">
      <c r="A79" s="96">
        <v>4</v>
      </c>
      <c r="B79" s="232" t="s">
        <v>719</v>
      </c>
      <c r="C79" s="232" t="s">
        <v>96</v>
      </c>
      <c r="D79" s="331" t="s">
        <v>723</v>
      </c>
      <c r="E79" s="236" t="s">
        <v>1676</v>
      </c>
      <c r="F79" s="241" t="s">
        <v>1692</v>
      </c>
      <c r="G79" s="242" t="s">
        <v>57</v>
      </c>
      <c r="H79" s="332" t="s">
        <v>736</v>
      </c>
      <c r="I79" s="329" t="s">
        <v>743</v>
      </c>
      <c r="J79" s="349">
        <f t="shared" si="10"/>
        <v>35000</v>
      </c>
      <c r="K79" s="349">
        <f t="shared" si="11"/>
        <v>35000</v>
      </c>
      <c r="L79" s="349">
        <f t="shared" si="12"/>
        <v>35000</v>
      </c>
      <c r="M79" s="308">
        <v>0</v>
      </c>
      <c r="N79" s="308"/>
      <c r="O79" s="308"/>
      <c r="P79" s="308">
        <v>35000</v>
      </c>
      <c r="Q79" s="308"/>
      <c r="R79" s="308"/>
      <c r="S79" s="308">
        <v>0</v>
      </c>
      <c r="T79" s="349">
        <f t="shared" si="13"/>
        <v>0</v>
      </c>
      <c r="U79" s="308">
        <v>0</v>
      </c>
      <c r="V79" s="308"/>
      <c r="W79" s="308"/>
      <c r="X79" s="308">
        <v>0</v>
      </c>
      <c r="Y79" s="308"/>
      <c r="Z79" s="308"/>
      <c r="AA79" s="308">
        <v>0</v>
      </c>
      <c r="AB79" s="318">
        <v>0</v>
      </c>
      <c r="AC79" s="318"/>
      <c r="AD79" s="318">
        <v>0</v>
      </c>
      <c r="AE79" s="318"/>
      <c r="AF79" s="318"/>
      <c r="AG79" s="185"/>
      <c r="AH79" s="185"/>
      <c r="AI79" s="349">
        <f t="shared" si="14"/>
        <v>0</v>
      </c>
      <c r="AJ79" s="309">
        <v>0</v>
      </c>
      <c r="AK79" s="309"/>
      <c r="AL79" s="309"/>
      <c r="AM79" s="309">
        <v>0</v>
      </c>
      <c r="AN79" s="309"/>
      <c r="AO79" s="309"/>
      <c r="AP79" s="309">
        <v>0</v>
      </c>
      <c r="AQ79" s="327">
        <v>0</v>
      </c>
      <c r="AR79" s="327"/>
      <c r="AS79" s="185">
        <v>0</v>
      </c>
      <c r="AT79" s="185"/>
      <c r="AU79" s="185"/>
      <c r="AV79" s="175"/>
      <c r="AW79" s="175"/>
      <c r="AX79" s="349">
        <f t="shared" si="15"/>
        <v>0</v>
      </c>
      <c r="AY79" s="175"/>
      <c r="AZ79" s="175"/>
      <c r="BA79" s="263" t="s">
        <v>939</v>
      </c>
      <c r="BB79" s="546" t="s">
        <v>939</v>
      </c>
      <c r="BC79" s="546" t="s">
        <v>944</v>
      </c>
      <c r="BD79" s="852">
        <v>43139</v>
      </c>
      <c r="BE79" s="853">
        <v>43139</v>
      </c>
      <c r="BF79" s="352">
        <v>43221</v>
      </c>
      <c r="BG79" s="548">
        <v>43221</v>
      </c>
      <c r="BH79" s="554" t="s">
        <v>883</v>
      </c>
      <c r="BI79" s="554" t="s">
        <v>883</v>
      </c>
      <c r="BJ79" s="356">
        <v>43312</v>
      </c>
      <c r="BK79" s="548">
        <v>43438</v>
      </c>
      <c r="BL79" s="356">
        <v>43343</v>
      </c>
      <c r="BM79" s="548">
        <v>43459</v>
      </c>
      <c r="BN79" s="259">
        <v>43373</v>
      </c>
      <c r="BO79" s="548"/>
      <c r="BP79" s="548">
        <v>43677</v>
      </c>
      <c r="BQ79" s="548"/>
      <c r="BR79" s="555"/>
      <c r="BS79" s="555"/>
      <c r="BT79" s="550" t="s">
        <v>2932</v>
      </c>
      <c r="BU79" s="538" t="s">
        <v>3663</v>
      </c>
      <c r="BV79" s="538" t="s">
        <v>3724</v>
      </c>
      <c r="BW79" s="538">
        <v>174012.19200000001</v>
      </c>
      <c r="BX79" s="538">
        <v>2579719.7620000001</v>
      </c>
      <c r="BY79" s="538" t="s">
        <v>3721</v>
      </c>
      <c r="BZ79" s="538" t="s">
        <v>3683</v>
      </c>
      <c r="CA79" s="702">
        <v>0.5</v>
      </c>
      <c r="CB79" s="264" t="s">
        <v>2766</v>
      </c>
      <c r="CC79" s="551" t="s">
        <v>2937</v>
      </c>
      <c r="CD79" s="633">
        <v>43459</v>
      </c>
      <c r="CE79" s="642"/>
      <c r="CF79" s="190">
        <v>400</v>
      </c>
      <c r="CG79" s="645">
        <v>10</v>
      </c>
      <c r="CH79" s="689">
        <f t="shared" si="8"/>
        <v>0</v>
      </c>
      <c r="CI79" s="690">
        <f t="shared" si="9"/>
        <v>0</v>
      </c>
      <c r="CJ79" s="651"/>
      <c r="CK79" s="651"/>
      <c r="CL79" s="651"/>
      <c r="CM79" s="651"/>
      <c r="CN79" s="179">
        <v>1</v>
      </c>
      <c r="CO79" s="651"/>
      <c r="CP79" s="651"/>
      <c r="CQ79" s="445">
        <v>35000000</v>
      </c>
      <c r="CR79" s="445">
        <v>29780000</v>
      </c>
      <c r="CS79" s="445">
        <v>29780000</v>
      </c>
      <c r="CT79" s="445">
        <v>33350000</v>
      </c>
      <c r="CU79" s="445"/>
      <c r="CV79" s="445"/>
      <c r="CW79" s="571"/>
      <c r="CX79" s="571"/>
      <c r="CY79" s="571"/>
      <c r="CZ79" s="571"/>
      <c r="DA79" s="571"/>
      <c r="DB79" s="580"/>
      <c r="DC79" s="581"/>
      <c r="DD79" s="580"/>
      <c r="DE79" s="580"/>
      <c r="DF79" s="134" t="s">
        <v>3173</v>
      </c>
      <c r="DG79" s="882" t="s">
        <v>3174</v>
      </c>
      <c r="DH79" s="545" t="s">
        <v>3258</v>
      </c>
      <c r="DI79" s="545" t="s">
        <v>3258</v>
      </c>
      <c r="DJ79" s="545"/>
    </row>
    <row r="80" spans="1:114" s="103" customFormat="1" ht="59.25" customHeight="1">
      <c r="A80" s="96">
        <v>5</v>
      </c>
      <c r="B80" s="232" t="s">
        <v>719</v>
      </c>
      <c r="C80" s="232" t="s">
        <v>96</v>
      </c>
      <c r="D80" s="234" t="s">
        <v>724</v>
      </c>
      <c r="E80" s="236" t="s">
        <v>1678</v>
      </c>
      <c r="F80" s="241" t="s">
        <v>1805</v>
      </c>
      <c r="G80" s="242" t="s">
        <v>57</v>
      </c>
      <c r="H80" s="329" t="s">
        <v>744</v>
      </c>
      <c r="I80" s="238" t="s">
        <v>745</v>
      </c>
      <c r="J80" s="349">
        <f t="shared" si="10"/>
        <v>400000</v>
      </c>
      <c r="K80" s="349">
        <f t="shared" si="11"/>
        <v>100000</v>
      </c>
      <c r="L80" s="349">
        <f t="shared" si="12"/>
        <v>100000</v>
      </c>
      <c r="M80" s="308">
        <v>0</v>
      </c>
      <c r="N80" s="308"/>
      <c r="O80" s="308"/>
      <c r="P80" s="308">
        <v>100000</v>
      </c>
      <c r="Q80" s="308"/>
      <c r="R80" s="308"/>
      <c r="S80" s="308">
        <v>0</v>
      </c>
      <c r="T80" s="349">
        <f t="shared" si="13"/>
        <v>189000</v>
      </c>
      <c r="U80" s="308">
        <v>761</v>
      </c>
      <c r="V80" s="308"/>
      <c r="W80" s="308"/>
      <c r="X80" s="308">
        <v>188239</v>
      </c>
      <c r="Y80" s="308"/>
      <c r="Z80" s="308"/>
      <c r="AA80" s="308">
        <v>0</v>
      </c>
      <c r="AB80" s="318">
        <v>5550</v>
      </c>
      <c r="AC80" s="318"/>
      <c r="AD80" s="318">
        <v>105450</v>
      </c>
      <c r="AE80" s="318"/>
      <c r="AF80" s="318"/>
      <c r="AG80" s="185"/>
      <c r="AH80" s="185"/>
      <c r="AI80" s="349">
        <f t="shared" si="14"/>
        <v>0</v>
      </c>
      <c r="AJ80" s="309">
        <v>0</v>
      </c>
      <c r="AK80" s="309"/>
      <c r="AL80" s="309"/>
      <c r="AM80" s="309">
        <v>0</v>
      </c>
      <c r="AN80" s="309"/>
      <c r="AO80" s="309"/>
      <c r="AP80" s="309">
        <v>0</v>
      </c>
      <c r="AQ80" s="327">
        <v>0</v>
      </c>
      <c r="AR80" s="327"/>
      <c r="AS80" s="185">
        <v>0</v>
      </c>
      <c r="AT80" s="185"/>
      <c r="AU80" s="185"/>
      <c r="AV80" s="175"/>
      <c r="AW80" s="175"/>
      <c r="AX80" s="349">
        <f t="shared" si="15"/>
        <v>0</v>
      </c>
      <c r="AY80" s="175"/>
      <c r="AZ80" s="175"/>
      <c r="BA80" s="259">
        <v>43951</v>
      </c>
      <c r="BB80" s="546" t="s">
        <v>1017</v>
      </c>
      <c r="BC80" s="546" t="s">
        <v>2455</v>
      </c>
      <c r="BD80" s="852">
        <v>43216</v>
      </c>
      <c r="BE80" s="853">
        <v>43216</v>
      </c>
      <c r="BF80" s="352">
        <v>44044</v>
      </c>
      <c r="BG80" s="548"/>
      <c r="BH80" s="554">
        <v>43297</v>
      </c>
      <c r="BI80" s="550" t="s">
        <v>2456</v>
      </c>
      <c r="BJ80" s="356">
        <v>44135</v>
      </c>
      <c r="BK80" s="548"/>
      <c r="BL80" s="356">
        <v>44165</v>
      </c>
      <c r="BM80" s="548"/>
      <c r="BN80" s="259">
        <v>44196</v>
      </c>
      <c r="BO80" s="548"/>
      <c r="BP80" s="548">
        <v>44742</v>
      </c>
      <c r="BQ80" s="548"/>
      <c r="BR80" s="555"/>
      <c r="BS80" s="555"/>
      <c r="BT80" s="550" t="s">
        <v>1016</v>
      </c>
      <c r="BU80" s="538" t="s">
        <v>3258</v>
      </c>
      <c r="BV80" s="538" t="s">
        <v>3258</v>
      </c>
      <c r="BW80" s="538" t="s">
        <v>3258</v>
      </c>
      <c r="BX80" s="538" t="s">
        <v>3258</v>
      </c>
      <c r="BY80" s="538" t="s">
        <v>3258</v>
      </c>
      <c r="BZ80" s="538" t="s">
        <v>3258</v>
      </c>
      <c r="CA80" s="702">
        <v>0</v>
      </c>
      <c r="CB80" s="264"/>
      <c r="CC80" s="551" t="s">
        <v>2938</v>
      </c>
      <c r="CD80" s="633"/>
      <c r="CE80" s="642"/>
      <c r="CF80" s="190">
        <v>3393</v>
      </c>
      <c r="CG80" s="645">
        <v>25</v>
      </c>
      <c r="CH80" s="689">
        <f t="shared" si="8"/>
        <v>0</v>
      </c>
      <c r="CI80" s="690">
        <f t="shared" si="9"/>
        <v>0</v>
      </c>
      <c r="CJ80" s="178"/>
      <c r="CK80" s="178"/>
      <c r="CL80" s="178"/>
      <c r="CM80" s="178"/>
      <c r="CN80" s="178"/>
      <c r="CO80" s="178"/>
      <c r="CP80" s="178"/>
      <c r="CQ80" s="445"/>
      <c r="CR80" s="445"/>
      <c r="CS80" s="445"/>
      <c r="CT80" s="445"/>
      <c r="CU80" s="445"/>
      <c r="CV80" s="445"/>
      <c r="CW80" s="571"/>
      <c r="CX80" s="193" t="s">
        <v>3899</v>
      </c>
      <c r="CY80" s="571"/>
      <c r="CZ80" s="571"/>
      <c r="DA80" s="655"/>
      <c r="DB80" s="580"/>
      <c r="DC80" s="581"/>
      <c r="DD80" s="580"/>
      <c r="DE80" s="580"/>
      <c r="DF80" s="133" t="s">
        <v>3175</v>
      </c>
      <c r="DG80" s="882" t="s">
        <v>3176</v>
      </c>
      <c r="DH80" s="545" t="s">
        <v>3258</v>
      </c>
      <c r="DI80" s="545" t="s">
        <v>3258</v>
      </c>
      <c r="DJ80" s="545"/>
    </row>
    <row r="81" spans="1:114" s="103" customFormat="1" ht="59.25" hidden="1" customHeight="1">
      <c r="A81" s="96">
        <v>6</v>
      </c>
      <c r="B81" s="232" t="s">
        <v>719</v>
      </c>
      <c r="C81" s="232" t="s">
        <v>96</v>
      </c>
      <c r="D81" s="331" t="s">
        <v>725</v>
      </c>
      <c r="E81" s="236" t="s">
        <v>1677</v>
      </c>
      <c r="F81" s="241" t="s">
        <v>1787</v>
      </c>
      <c r="G81" s="242" t="s">
        <v>57</v>
      </c>
      <c r="H81" s="332" t="s">
        <v>737</v>
      </c>
      <c r="I81" s="329" t="s">
        <v>815</v>
      </c>
      <c r="J81" s="349">
        <f t="shared" si="10"/>
        <v>20000</v>
      </c>
      <c r="K81" s="349">
        <f t="shared" si="11"/>
        <v>20000</v>
      </c>
      <c r="L81" s="349">
        <f t="shared" si="12"/>
        <v>20000</v>
      </c>
      <c r="M81" s="308">
        <v>7476</v>
      </c>
      <c r="N81" s="308"/>
      <c r="O81" s="308"/>
      <c r="P81" s="308">
        <v>12524</v>
      </c>
      <c r="Q81" s="308"/>
      <c r="R81" s="308"/>
      <c r="S81" s="308">
        <v>0</v>
      </c>
      <c r="T81" s="349">
        <f t="shared" si="13"/>
        <v>0</v>
      </c>
      <c r="U81" s="308">
        <v>0</v>
      </c>
      <c r="V81" s="308"/>
      <c r="W81" s="308"/>
      <c r="X81" s="308">
        <v>0</v>
      </c>
      <c r="Y81" s="308"/>
      <c r="Z81" s="308"/>
      <c r="AA81" s="308">
        <v>0</v>
      </c>
      <c r="AB81" s="318">
        <v>0</v>
      </c>
      <c r="AC81" s="318"/>
      <c r="AD81" s="318">
        <v>0</v>
      </c>
      <c r="AE81" s="318"/>
      <c r="AF81" s="318"/>
      <c r="AG81" s="185"/>
      <c r="AH81" s="185"/>
      <c r="AI81" s="349">
        <f t="shared" si="14"/>
        <v>0</v>
      </c>
      <c r="AJ81" s="309">
        <v>0</v>
      </c>
      <c r="AK81" s="309"/>
      <c r="AL81" s="309"/>
      <c r="AM81" s="309">
        <v>0</v>
      </c>
      <c r="AN81" s="309"/>
      <c r="AO81" s="309"/>
      <c r="AP81" s="309">
        <v>0</v>
      </c>
      <c r="AQ81" s="327">
        <v>0</v>
      </c>
      <c r="AR81" s="327"/>
      <c r="AS81" s="185">
        <v>0</v>
      </c>
      <c r="AT81" s="185"/>
      <c r="AU81" s="185"/>
      <c r="AV81" s="175"/>
      <c r="AW81" s="175"/>
      <c r="AX81" s="349">
        <f t="shared" si="15"/>
        <v>0</v>
      </c>
      <c r="AY81" s="175"/>
      <c r="AZ81" s="175"/>
      <c r="BA81" s="259" t="s">
        <v>939</v>
      </c>
      <c r="BB81" s="546" t="s">
        <v>939</v>
      </c>
      <c r="BC81" s="546" t="s">
        <v>944</v>
      </c>
      <c r="BD81" s="852">
        <v>43139</v>
      </c>
      <c r="BE81" s="853">
        <v>43139</v>
      </c>
      <c r="BF81" s="352">
        <v>43191</v>
      </c>
      <c r="BG81" s="548">
        <v>43191</v>
      </c>
      <c r="BH81" s="554" t="s">
        <v>883</v>
      </c>
      <c r="BI81" s="554" t="s">
        <v>883</v>
      </c>
      <c r="BJ81" s="356">
        <v>43281</v>
      </c>
      <c r="BK81" s="548">
        <v>43319</v>
      </c>
      <c r="BL81" s="356">
        <v>43312</v>
      </c>
      <c r="BM81" s="548">
        <v>43356</v>
      </c>
      <c r="BN81" s="259">
        <v>43332</v>
      </c>
      <c r="BO81" s="548">
        <v>43439</v>
      </c>
      <c r="BP81" s="548">
        <v>43616</v>
      </c>
      <c r="BQ81" s="548"/>
      <c r="BR81" s="555">
        <v>1.18E-2</v>
      </c>
      <c r="BS81" s="555">
        <v>1.18E-2</v>
      </c>
      <c r="BT81" s="550" t="s">
        <v>1871</v>
      </c>
      <c r="BU81" s="538" t="s">
        <v>3664</v>
      </c>
      <c r="BV81" s="538" t="s">
        <v>3725</v>
      </c>
      <c r="BW81" s="538">
        <v>186523</v>
      </c>
      <c r="BX81" s="538">
        <v>2579935</v>
      </c>
      <c r="BY81" s="538" t="s">
        <v>3726</v>
      </c>
      <c r="BZ81" s="538" t="s">
        <v>3683</v>
      </c>
      <c r="CA81" s="702">
        <v>0.5</v>
      </c>
      <c r="CB81" s="264"/>
      <c r="CC81" s="551" t="s">
        <v>2939</v>
      </c>
      <c r="CD81" s="633"/>
      <c r="CE81" s="642"/>
      <c r="CF81" s="190">
        <v>460</v>
      </c>
      <c r="CG81" s="645">
        <v>10</v>
      </c>
      <c r="CH81" s="689">
        <f t="shared" si="8"/>
        <v>5.4279999999999999</v>
      </c>
      <c r="CI81" s="690">
        <f t="shared" si="9"/>
        <v>0.11799999999999999</v>
      </c>
      <c r="CJ81" s="178"/>
      <c r="CK81" s="178"/>
      <c r="CL81" s="178"/>
      <c r="CM81" s="178"/>
      <c r="CN81" s="178"/>
      <c r="CO81" s="178"/>
      <c r="CP81" s="178"/>
      <c r="CQ81" s="445">
        <v>20000000</v>
      </c>
      <c r="CR81" s="445">
        <v>13887000</v>
      </c>
      <c r="CS81" s="445">
        <v>13887000</v>
      </c>
      <c r="CT81" s="445">
        <v>15550000</v>
      </c>
      <c r="CU81" s="445"/>
      <c r="CV81" s="445"/>
      <c r="CW81" s="571"/>
      <c r="CX81" s="571"/>
      <c r="CY81" s="571"/>
      <c r="CZ81" s="571"/>
      <c r="DA81" s="571"/>
      <c r="DB81" s="580"/>
      <c r="DC81" s="581"/>
      <c r="DD81" s="580"/>
      <c r="DE81" s="580"/>
      <c r="DF81" s="134" t="s">
        <v>3177</v>
      </c>
      <c r="DG81" s="882" t="s">
        <v>3178</v>
      </c>
      <c r="DH81" s="545" t="s">
        <v>3258</v>
      </c>
      <c r="DI81" s="545" t="s">
        <v>3258</v>
      </c>
      <c r="DJ81" s="545"/>
    </row>
    <row r="82" spans="1:114" s="103" customFormat="1" ht="59.25" hidden="1" customHeight="1">
      <c r="A82" s="96">
        <v>7</v>
      </c>
      <c r="B82" s="232" t="s">
        <v>719</v>
      </c>
      <c r="C82" s="232" t="s">
        <v>96</v>
      </c>
      <c r="D82" s="331" t="s">
        <v>726</v>
      </c>
      <c r="E82" s="236" t="s">
        <v>1694</v>
      </c>
      <c r="F82" s="241" t="s">
        <v>1714</v>
      </c>
      <c r="G82" s="242" t="s">
        <v>57</v>
      </c>
      <c r="H82" s="329" t="s">
        <v>746</v>
      </c>
      <c r="I82" s="329" t="s">
        <v>1607</v>
      </c>
      <c r="J82" s="349">
        <f t="shared" si="10"/>
        <v>7500</v>
      </c>
      <c r="K82" s="349">
        <f t="shared" si="11"/>
        <v>7500</v>
      </c>
      <c r="L82" s="349">
        <f t="shared" si="12"/>
        <v>7500</v>
      </c>
      <c r="M82" s="308">
        <v>5800</v>
      </c>
      <c r="N82" s="308"/>
      <c r="O82" s="308"/>
      <c r="P82" s="308">
        <v>1700</v>
      </c>
      <c r="Q82" s="308"/>
      <c r="R82" s="308"/>
      <c r="S82" s="308">
        <v>0</v>
      </c>
      <c r="T82" s="349">
        <f t="shared" si="13"/>
        <v>0</v>
      </c>
      <c r="U82" s="308">
        <v>0</v>
      </c>
      <c r="V82" s="308"/>
      <c r="W82" s="308"/>
      <c r="X82" s="308">
        <v>0</v>
      </c>
      <c r="Y82" s="308"/>
      <c r="Z82" s="308"/>
      <c r="AA82" s="308">
        <v>0</v>
      </c>
      <c r="AB82" s="318">
        <v>0</v>
      </c>
      <c r="AC82" s="318"/>
      <c r="AD82" s="318">
        <v>0</v>
      </c>
      <c r="AE82" s="318"/>
      <c r="AF82" s="318"/>
      <c r="AG82" s="185"/>
      <c r="AH82" s="185"/>
      <c r="AI82" s="349">
        <f t="shared" si="14"/>
        <v>0</v>
      </c>
      <c r="AJ82" s="309">
        <v>0</v>
      </c>
      <c r="AK82" s="309"/>
      <c r="AL82" s="309"/>
      <c r="AM82" s="309">
        <v>0</v>
      </c>
      <c r="AN82" s="309"/>
      <c r="AO82" s="309"/>
      <c r="AP82" s="309">
        <v>0</v>
      </c>
      <c r="AQ82" s="327">
        <v>0</v>
      </c>
      <c r="AR82" s="327"/>
      <c r="AS82" s="185">
        <v>0</v>
      </c>
      <c r="AT82" s="185"/>
      <c r="AU82" s="185"/>
      <c r="AV82" s="175"/>
      <c r="AW82" s="175"/>
      <c r="AX82" s="349">
        <f t="shared" si="15"/>
        <v>0</v>
      </c>
      <c r="AY82" s="175"/>
      <c r="AZ82" s="175"/>
      <c r="BA82" s="259" t="s">
        <v>939</v>
      </c>
      <c r="BB82" s="546" t="s">
        <v>939</v>
      </c>
      <c r="BC82" s="546" t="s">
        <v>944</v>
      </c>
      <c r="BD82" s="852">
        <v>43172</v>
      </c>
      <c r="BE82" s="853">
        <v>43172</v>
      </c>
      <c r="BF82" s="352">
        <v>43160</v>
      </c>
      <c r="BG82" s="548">
        <v>43191</v>
      </c>
      <c r="BH82" s="554" t="s">
        <v>883</v>
      </c>
      <c r="BI82" s="554" t="s">
        <v>883</v>
      </c>
      <c r="BJ82" s="356">
        <v>43251</v>
      </c>
      <c r="BK82" s="548">
        <v>43263</v>
      </c>
      <c r="BL82" s="356">
        <v>43281</v>
      </c>
      <c r="BM82" s="548">
        <v>43284</v>
      </c>
      <c r="BN82" s="259">
        <v>43322</v>
      </c>
      <c r="BO82" s="552">
        <v>43298</v>
      </c>
      <c r="BP82" s="548">
        <v>43544</v>
      </c>
      <c r="BQ82" s="548"/>
      <c r="BR82" s="555">
        <v>0.84130000000000005</v>
      </c>
      <c r="BS82" s="555">
        <v>0.93100000000000005</v>
      </c>
      <c r="BT82" s="550" t="s">
        <v>1871</v>
      </c>
      <c r="BU82" s="538" t="s">
        <v>3665</v>
      </c>
      <c r="BV82" s="538" t="s">
        <v>3727</v>
      </c>
      <c r="BW82" s="538">
        <v>185247</v>
      </c>
      <c r="BX82" s="538">
        <v>2579935</v>
      </c>
      <c r="BY82" s="538" t="s">
        <v>3728</v>
      </c>
      <c r="BZ82" s="538" t="s">
        <v>3729</v>
      </c>
      <c r="CA82" s="702">
        <v>0.9</v>
      </c>
      <c r="CB82" s="264"/>
      <c r="CC82" s="551" t="s">
        <v>2940</v>
      </c>
      <c r="CD82" s="633"/>
      <c r="CE82" s="633"/>
      <c r="CF82" s="190">
        <v>370</v>
      </c>
      <c r="CG82" s="645">
        <v>20</v>
      </c>
      <c r="CH82" s="689">
        <f t="shared" si="8"/>
        <v>344.47</v>
      </c>
      <c r="CI82" s="690">
        <f t="shared" si="9"/>
        <v>18.62</v>
      </c>
      <c r="CJ82" s="178"/>
      <c r="CK82" s="178"/>
      <c r="CL82" s="178"/>
      <c r="CM82" s="178"/>
      <c r="CN82" s="178"/>
      <c r="CO82" s="178"/>
      <c r="CP82" s="178"/>
      <c r="CQ82" s="445">
        <v>7500000</v>
      </c>
      <c r="CR82" s="445">
        <v>5979600</v>
      </c>
      <c r="CS82" s="445">
        <v>5979600</v>
      </c>
      <c r="CT82" s="445">
        <v>6650000</v>
      </c>
      <c r="CU82" s="445"/>
      <c r="CV82" s="445"/>
      <c r="CW82" s="571"/>
      <c r="CX82" s="571"/>
      <c r="CY82" s="571"/>
      <c r="CZ82" s="571"/>
      <c r="DA82" s="571"/>
      <c r="DB82" s="580"/>
      <c r="DC82" s="581"/>
      <c r="DD82" s="580"/>
      <c r="DE82" s="580"/>
      <c r="DF82" s="134" t="s">
        <v>3179</v>
      </c>
      <c r="DG82" s="882" t="s">
        <v>3180</v>
      </c>
      <c r="DH82" s="545" t="s">
        <v>3258</v>
      </c>
      <c r="DI82" s="545" t="s">
        <v>3258</v>
      </c>
      <c r="DJ82" s="545"/>
    </row>
    <row r="83" spans="1:114" s="103" customFormat="1" ht="75.75" hidden="1" customHeight="1">
      <c r="A83" s="135" t="s">
        <v>992</v>
      </c>
      <c r="B83" s="232" t="s">
        <v>719</v>
      </c>
      <c r="C83" s="232" t="s">
        <v>96</v>
      </c>
      <c r="D83" s="331" t="s">
        <v>722</v>
      </c>
      <c r="E83" s="236" t="s">
        <v>1695</v>
      </c>
      <c r="F83" s="241" t="s">
        <v>1691</v>
      </c>
      <c r="G83" s="242" t="s">
        <v>57</v>
      </c>
      <c r="H83" s="329" t="s">
        <v>996</v>
      </c>
      <c r="I83" s="329" t="s">
        <v>998</v>
      </c>
      <c r="J83" s="349">
        <f t="shared" si="10"/>
        <v>25000</v>
      </c>
      <c r="K83" s="349">
        <f t="shared" si="11"/>
        <v>25000</v>
      </c>
      <c r="L83" s="349">
        <f t="shared" si="12"/>
        <v>25000</v>
      </c>
      <c r="M83" s="308">
        <v>10233</v>
      </c>
      <c r="N83" s="308"/>
      <c r="O83" s="308"/>
      <c r="P83" s="308">
        <v>14767</v>
      </c>
      <c r="Q83" s="308"/>
      <c r="R83" s="308"/>
      <c r="S83" s="308">
        <v>0</v>
      </c>
      <c r="T83" s="349">
        <f t="shared" si="13"/>
        <v>0</v>
      </c>
      <c r="U83" s="308">
        <v>0</v>
      </c>
      <c r="V83" s="308"/>
      <c r="W83" s="308"/>
      <c r="X83" s="308">
        <v>0</v>
      </c>
      <c r="Y83" s="308"/>
      <c r="Z83" s="308"/>
      <c r="AA83" s="308">
        <v>0</v>
      </c>
      <c r="AB83" s="318">
        <v>0</v>
      </c>
      <c r="AC83" s="318"/>
      <c r="AD83" s="318">
        <v>0</v>
      </c>
      <c r="AE83" s="318"/>
      <c r="AF83" s="318"/>
      <c r="AG83" s="185"/>
      <c r="AH83" s="185"/>
      <c r="AI83" s="349">
        <f t="shared" si="14"/>
        <v>0</v>
      </c>
      <c r="AJ83" s="309">
        <v>0</v>
      </c>
      <c r="AK83" s="309"/>
      <c r="AL83" s="309"/>
      <c r="AM83" s="309">
        <v>0</v>
      </c>
      <c r="AN83" s="309"/>
      <c r="AO83" s="309"/>
      <c r="AP83" s="309">
        <v>0</v>
      </c>
      <c r="AQ83" s="327">
        <v>0</v>
      </c>
      <c r="AR83" s="327"/>
      <c r="AS83" s="185">
        <v>0</v>
      </c>
      <c r="AT83" s="185"/>
      <c r="AU83" s="185"/>
      <c r="AV83" s="175"/>
      <c r="AW83" s="175"/>
      <c r="AX83" s="349">
        <f t="shared" si="15"/>
        <v>0</v>
      </c>
      <c r="AY83" s="175"/>
      <c r="AZ83" s="175"/>
      <c r="BA83" s="259" t="s">
        <v>939</v>
      </c>
      <c r="BB83" s="546" t="s">
        <v>939</v>
      </c>
      <c r="BC83" s="546" t="s">
        <v>944</v>
      </c>
      <c r="BD83" s="852">
        <v>43139</v>
      </c>
      <c r="BE83" s="853">
        <v>43139</v>
      </c>
      <c r="BF83" s="352">
        <v>43221</v>
      </c>
      <c r="BG83" s="548">
        <v>43221</v>
      </c>
      <c r="BH83" s="554" t="s">
        <v>883</v>
      </c>
      <c r="BI83" s="554" t="s">
        <v>883</v>
      </c>
      <c r="BJ83" s="356">
        <v>43312</v>
      </c>
      <c r="BK83" s="548">
        <v>43285</v>
      </c>
      <c r="BL83" s="356">
        <v>43343</v>
      </c>
      <c r="BM83" s="548">
        <v>43300</v>
      </c>
      <c r="BN83" s="259">
        <v>43373</v>
      </c>
      <c r="BO83" s="552">
        <v>43344</v>
      </c>
      <c r="BP83" s="548">
        <v>43677</v>
      </c>
      <c r="BQ83" s="548"/>
      <c r="BR83" s="555">
        <v>0.23669999999999999</v>
      </c>
      <c r="BS83" s="555">
        <v>0.24079999999999999</v>
      </c>
      <c r="BT83" s="550" t="s">
        <v>1871</v>
      </c>
      <c r="BU83" s="538" t="s">
        <v>3666</v>
      </c>
      <c r="BV83" s="538" t="s">
        <v>3722</v>
      </c>
      <c r="BW83" s="538">
        <v>181460.15608849001</v>
      </c>
      <c r="BX83" s="538">
        <v>2581794.1303221998</v>
      </c>
      <c r="BY83" s="538" t="s">
        <v>3715</v>
      </c>
      <c r="BZ83" s="538" t="s">
        <v>3723</v>
      </c>
      <c r="CA83" s="702">
        <v>0.5</v>
      </c>
      <c r="CB83" s="264"/>
      <c r="CC83" s="551" t="s">
        <v>2941</v>
      </c>
      <c r="CD83" s="633"/>
      <c r="CE83" s="633"/>
      <c r="CF83" s="190">
        <v>352</v>
      </c>
      <c r="CG83" s="645">
        <v>2.5</v>
      </c>
      <c r="CH83" s="689">
        <f t="shared" si="8"/>
        <v>84.761600000000001</v>
      </c>
      <c r="CI83" s="690">
        <f t="shared" si="9"/>
        <v>0.60199999999999998</v>
      </c>
      <c r="CJ83" s="178"/>
      <c r="CK83" s="178"/>
      <c r="CL83" s="178"/>
      <c r="CM83" s="178"/>
      <c r="CN83" s="178"/>
      <c r="CO83" s="178"/>
      <c r="CP83" s="178"/>
      <c r="CQ83" s="445">
        <v>25000000</v>
      </c>
      <c r="CR83" s="445">
        <v>18880000</v>
      </c>
      <c r="CS83" s="445">
        <v>18880000</v>
      </c>
      <c r="CT83" s="445">
        <v>21100000</v>
      </c>
      <c r="CU83" s="445"/>
      <c r="CV83" s="445"/>
      <c r="CW83" s="571"/>
      <c r="CX83" s="571"/>
      <c r="CY83" s="571"/>
      <c r="CZ83" s="571"/>
      <c r="DA83" s="571"/>
      <c r="DB83" s="580"/>
      <c r="DC83" s="581"/>
      <c r="DD83" s="580"/>
      <c r="DE83" s="580"/>
      <c r="DF83" s="134" t="s">
        <v>3181</v>
      </c>
      <c r="DG83" s="882" t="s">
        <v>3182</v>
      </c>
      <c r="DH83" s="545" t="s">
        <v>3258</v>
      </c>
      <c r="DI83" s="545" t="s">
        <v>3258</v>
      </c>
      <c r="DJ83" s="545"/>
    </row>
    <row r="84" spans="1:114" s="103" customFormat="1" ht="75.75" hidden="1" customHeight="1">
      <c r="A84" s="135" t="s">
        <v>993</v>
      </c>
      <c r="B84" s="232" t="s">
        <v>719</v>
      </c>
      <c r="C84" s="232" t="s">
        <v>96</v>
      </c>
      <c r="D84" s="331" t="s">
        <v>722</v>
      </c>
      <c r="E84" s="234" t="s">
        <v>734</v>
      </c>
      <c r="F84" s="241" t="s">
        <v>1691</v>
      </c>
      <c r="G84" s="242" t="s">
        <v>57</v>
      </c>
      <c r="H84" s="329" t="s">
        <v>997</v>
      </c>
      <c r="I84" s="329" t="s">
        <v>998</v>
      </c>
      <c r="J84" s="349">
        <f t="shared" si="10"/>
        <v>25000</v>
      </c>
      <c r="K84" s="349">
        <f t="shared" si="11"/>
        <v>25000</v>
      </c>
      <c r="L84" s="349">
        <f t="shared" si="12"/>
        <v>25000</v>
      </c>
      <c r="M84" s="308">
        <v>10447</v>
      </c>
      <c r="N84" s="308"/>
      <c r="O84" s="308"/>
      <c r="P84" s="308">
        <v>14553</v>
      </c>
      <c r="Q84" s="308"/>
      <c r="R84" s="308"/>
      <c r="S84" s="308">
        <v>0</v>
      </c>
      <c r="T84" s="349">
        <f t="shared" si="13"/>
        <v>0</v>
      </c>
      <c r="U84" s="308">
        <v>0</v>
      </c>
      <c r="V84" s="308"/>
      <c r="W84" s="308"/>
      <c r="X84" s="308">
        <v>0</v>
      </c>
      <c r="Y84" s="308"/>
      <c r="Z84" s="308"/>
      <c r="AA84" s="308">
        <v>0</v>
      </c>
      <c r="AB84" s="318">
        <v>0</v>
      </c>
      <c r="AC84" s="318"/>
      <c r="AD84" s="318">
        <v>0</v>
      </c>
      <c r="AE84" s="318"/>
      <c r="AF84" s="318"/>
      <c r="AG84" s="185"/>
      <c r="AH84" s="185"/>
      <c r="AI84" s="349">
        <f t="shared" si="14"/>
        <v>0</v>
      </c>
      <c r="AJ84" s="309">
        <v>0</v>
      </c>
      <c r="AK84" s="309"/>
      <c r="AL84" s="309"/>
      <c r="AM84" s="309">
        <v>0</v>
      </c>
      <c r="AN84" s="309"/>
      <c r="AO84" s="309"/>
      <c r="AP84" s="309">
        <v>0</v>
      </c>
      <c r="AQ84" s="327">
        <v>0</v>
      </c>
      <c r="AR84" s="327"/>
      <c r="AS84" s="185">
        <v>0</v>
      </c>
      <c r="AT84" s="185"/>
      <c r="AU84" s="185"/>
      <c r="AV84" s="175"/>
      <c r="AW84" s="175"/>
      <c r="AX84" s="349">
        <f t="shared" si="15"/>
        <v>0</v>
      </c>
      <c r="AY84" s="175"/>
      <c r="AZ84" s="175"/>
      <c r="BA84" s="259" t="s">
        <v>939</v>
      </c>
      <c r="BB84" s="546" t="s">
        <v>939</v>
      </c>
      <c r="BC84" s="546" t="s">
        <v>944</v>
      </c>
      <c r="BD84" s="852">
        <v>43139</v>
      </c>
      <c r="BE84" s="853">
        <v>43139</v>
      </c>
      <c r="BF84" s="352">
        <v>43221</v>
      </c>
      <c r="BG84" s="548">
        <v>43221</v>
      </c>
      <c r="BH84" s="554" t="s">
        <v>883</v>
      </c>
      <c r="BI84" s="554" t="s">
        <v>883</v>
      </c>
      <c r="BJ84" s="356">
        <v>43312</v>
      </c>
      <c r="BK84" s="548">
        <v>43285</v>
      </c>
      <c r="BL84" s="356">
        <v>43343</v>
      </c>
      <c r="BM84" s="548">
        <v>43300</v>
      </c>
      <c r="BN84" s="259">
        <v>43373</v>
      </c>
      <c r="BO84" s="552">
        <v>43344</v>
      </c>
      <c r="BP84" s="548">
        <v>43677</v>
      </c>
      <c r="BQ84" s="548"/>
      <c r="BR84" s="555">
        <v>0.1968</v>
      </c>
      <c r="BS84" s="555">
        <v>0.22020000000000001</v>
      </c>
      <c r="BT84" s="550" t="s">
        <v>1871</v>
      </c>
      <c r="BU84" s="538" t="s">
        <v>3666</v>
      </c>
      <c r="BV84" s="538" t="s">
        <v>3722</v>
      </c>
      <c r="BW84" s="538">
        <v>181511.61974230001</v>
      </c>
      <c r="BX84" s="538">
        <v>2582001.2060475</v>
      </c>
      <c r="BY84" s="538" t="s">
        <v>3715</v>
      </c>
      <c r="BZ84" s="538" t="s">
        <v>3730</v>
      </c>
      <c r="CA84" s="702">
        <v>0.5</v>
      </c>
      <c r="CB84" s="264"/>
      <c r="CC84" s="551" t="s">
        <v>2941</v>
      </c>
      <c r="CD84" s="633"/>
      <c r="CE84" s="633"/>
      <c r="CF84" s="190">
        <v>352</v>
      </c>
      <c r="CG84" s="645">
        <v>2.5</v>
      </c>
      <c r="CH84" s="689">
        <f t="shared" si="8"/>
        <v>77.510400000000004</v>
      </c>
      <c r="CI84" s="690">
        <f t="shared" si="9"/>
        <v>0.55049999999999999</v>
      </c>
      <c r="CJ84" s="178"/>
      <c r="CK84" s="178"/>
      <c r="CL84" s="178"/>
      <c r="CM84" s="178"/>
      <c r="CN84" s="178"/>
      <c r="CO84" s="178"/>
      <c r="CP84" s="178"/>
      <c r="CQ84" s="445">
        <v>25000000</v>
      </c>
      <c r="CR84" s="445">
        <v>19350000</v>
      </c>
      <c r="CS84" s="445">
        <v>19350000</v>
      </c>
      <c r="CT84" s="445">
        <v>21600000</v>
      </c>
      <c r="CU84" s="445"/>
      <c r="CV84" s="445"/>
      <c r="CW84" s="571"/>
      <c r="CX84" s="571"/>
      <c r="CY84" s="571"/>
      <c r="CZ84" s="571"/>
      <c r="DA84" s="571"/>
      <c r="DB84" s="580"/>
      <c r="DC84" s="581"/>
      <c r="DD84" s="580"/>
      <c r="DE84" s="580"/>
      <c r="DF84" s="134" t="s">
        <v>3183</v>
      </c>
      <c r="DG84" s="882" t="s">
        <v>3184</v>
      </c>
      <c r="DH84" s="545" t="s">
        <v>3258</v>
      </c>
      <c r="DI84" s="545" t="s">
        <v>3258</v>
      </c>
      <c r="DJ84" s="545"/>
    </row>
    <row r="85" spans="1:114" s="103" customFormat="1" ht="75.75" hidden="1" customHeight="1">
      <c r="A85" s="135" t="s">
        <v>994</v>
      </c>
      <c r="B85" s="232" t="s">
        <v>719</v>
      </c>
      <c r="C85" s="232" t="s">
        <v>96</v>
      </c>
      <c r="D85" s="234" t="s">
        <v>722</v>
      </c>
      <c r="E85" s="234" t="s">
        <v>734</v>
      </c>
      <c r="F85" s="241" t="s">
        <v>1691</v>
      </c>
      <c r="G85" s="242" t="s">
        <v>57</v>
      </c>
      <c r="H85" s="323" t="s">
        <v>999</v>
      </c>
      <c r="I85" s="329" t="s">
        <v>998</v>
      </c>
      <c r="J85" s="349">
        <f t="shared" si="10"/>
        <v>25000</v>
      </c>
      <c r="K85" s="349">
        <f t="shared" si="11"/>
        <v>25000</v>
      </c>
      <c r="L85" s="349">
        <f t="shared" si="12"/>
        <v>25000</v>
      </c>
      <c r="M85" s="308">
        <v>10659</v>
      </c>
      <c r="N85" s="308"/>
      <c r="O85" s="308"/>
      <c r="P85" s="308">
        <v>14341</v>
      </c>
      <c r="Q85" s="308"/>
      <c r="R85" s="308"/>
      <c r="S85" s="308">
        <v>0</v>
      </c>
      <c r="T85" s="349">
        <f t="shared" si="13"/>
        <v>0</v>
      </c>
      <c r="U85" s="308">
        <v>0</v>
      </c>
      <c r="V85" s="308"/>
      <c r="W85" s="308"/>
      <c r="X85" s="308">
        <v>0</v>
      </c>
      <c r="Y85" s="308"/>
      <c r="Z85" s="308"/>
      <c r="AA85" s="308">
        <v>0</v>
      </c>
      <c r="AB85" s="318">
        <v>0</v>
      </c>
      <c r="AC85" s="318"/>
      <c r="AD85" s="318">
        <v>0</v>
      </c>
      <c r="AE85" s="318"/>
      <c r="AF85" s="318"/>
      <c r="AG85" s="185"/>
      <c r="AH85" s="185"/>
      <c r="AI85" s="349">
        <f t="shared" si="14"/>
        <v>0</v>
      </c>
      <c r="AJ85" s="309">
        <v>0</v>
      </c>
      <c r="AK85" s="309"/>
      <c r="AL85" s="309"/>
      <c r="AM85" s="309">
        <v>0</v>
      </c>
      <c r="AN85" s="309"/>
      <c r="AO85" s="309"/>
      <c r="AP85" s="309">
        <v>0</v>
      </c>
      <c r="AQ85" s="327">
        <v>0</v>
      </c>
      <c r="AR85" s="327"/>
      <c r="AS85" s="185">
        <v>0</v>
      </c>
      <c r="AT85" s="185"/>
      <c r="AU85" s="185"/>
      <c r="AV85" s="175"/>
      <c r="AW85" s="175"/>
      <c r="AX85" s="349">
        <f t="shared" si="15"/>
        <v>0</v>
      </c>
      <c r="AY85" s="184"/>
      <c r="AZ85" s="175"/>
      <c r="BA85" s="259" t="s">
        <v>939</v>
      </c>
      <c r="BB85" s="546" t="s">
        <v>939</v>
      </c>
      <c r="BC85" s="546" t="s">
        <v>944</v>
      </c>
      <c r="BD85" s="852">
        <v>43139</v>
      </c>
      <c r="BE85" s="853">
        <v>43139</v>
      </c>
      <c r="BF85" s="352">
        <v>43221</v>
      </c>
      <c r="BG85" s="548">
        <v>43221</v>
      </c>
      <c r="BH85" s="554" t="s">
        <v>883</v>
      </c>
      <c r="BI85" s="554" t="s">
        <v>883</v>
      </c>
      <c r="BJ85" s="356">
        <v>43312</v>
      </c>
      <c r="BK85" s="548">
        <v>43283</v>
      </c>
      <c r="BL85" s="356">
        <v>43343</v>
      </c>
      <c r="BM85" s="548">
        <v>43300</v>
      </c>
      <c r="BN85" s="259">
        <v>43373</v>
      </c>
      <c r="BO85" s="552">
        <v>43344</v>
      </c>
      <c r="BP85" s="548">
        <v>43677</v>
      </c>
      <c r="BQ85" s="548"/>
      <c r="BR85" s="555">
        <v>0.2114</v>
      </c>
      <c r="BS85" s="555">
        <v>0.21490000000000001</v>
      </c>
      <c r="BT85" s="550" t="s">
        <v>1871</v>
      </c>
      <c r="BU85" s="538" t="s">
        <v>3666</v>
      </c>
      <c r="BV85" s="538" t="s">
        <v>3731</v>
      </c>
      <c r="BW85" s="538">
        <v>181274.29510295999</v>
      </c>
      <c r="BX85" s="538">
        <v>2581693.9856141</v>
      </c>
      <c r="BY85" s="538" t="s">
        <v>3732</v>
      </c>
      <c r="BZ85" s="538" t="s">
        <v>3733</v>
      </c>
      <c r="CA85" s="702">
        <v>0.5</v>
      </c>
      <c r="CB85" s="264"/>
      <c r="CC85" s="551" t="s">
        <v>2942</v>
      </c>
      <c r="CD85" s="633"/>
      <c r="CE85" s="633"/>
      <c r="CF85" s="190">
        <v>352</v>
      </c>
      <c r="CG85" s="645">
        <v>2.5</v>
      </c>
      <c r="CH85" s="689">
        <f t="shared" si="8"/>
        <v>75.644800000000004</v>
      </c>
      <c r="CI85" s="690">
        <f t="shared" si="9"/>
        <v>0.53725000000000001</v>
      </c>
      <c r="CJ85" s="178"/>
      <c r="CK85" s="178"/>
      <c r="CL85" s="178"/>
      <c r="CM85" s="178"/>
      <c r="CN85" s="178"/>
      <c r="CO85" s="178"/>
      <c r="CP85" s="178"/>
      <c r="CQ85" s="445">
        <v>25000000</v>
      </c>
      <c r="CR85" s="445">
        <v>19750000</v>
      </c>
      <c r="CS85" s="445">
        <v>19750000</v>
      </c>
      <c r="CT85" s="445">
        <v>22100000</v>
      </c>
      <c r="CU85" s="445"/>
      <c r="CV85" s="445"/>
      <c r="CW85" s="571"/>
      <c r="CX85" s="571"/>
      <c r="CY85" s="571"/>
      <c r="CZ85" s="571"/>
      <c r="DA85" s="571"/>
      <c r="DB85" s="580"/>
      <c r="DC85" s="581"/>
      <c r="DD85" s="580"/>
      <c r="DE85" s="580"/>
      <c r="DF85" s="130" t="s">
        <v>3185</v>
      </c>
      <c r="DG85" s="882" t="s">
        <v>3186</v>
      </c>
      <c r="DH85" s="545" t="s">
        <v>3258</v>
      </c>
      <c r="DI85" s="545" t="s">
        <v>3258</v>
      </c>
      <c r="DJ85" s="545"/>
    </row>
    <row r="86" spans="1:114" s="103" customFormat="1" ht="75.75" hidden="1" customHeight="1">
      <c r="A86" s="135" t="s">
        <v>995</v>
      </c>
      <c r="B86" s="232" t="s">
        <v>719</v>
      </c>
      <c r="C86" s="232" t="s">
        <v>96</v>
      </c>
      <c r="D86" s="331" t="s">
        <v>722</v>
      </c>
      <c r="E86" s="234" t="s">
        <v>734</v>
      </c>
      <c r="F86" s="241" t="s">
        <v>1691</v>
      </c>
      <c r="G86" s="242" t="s">
        <v>57</v>
      </c>
      <c r="H86" s="323" t="s">
        <v>1000</v>
      </c>
      <c r="I86" s="329" t="s">
        <v>998</v>
      </c>
      <c r="J86" s="349">
        <f t="shared" si="10"/>
        <v>25000</v>
      </c>
      <c r="K86" s="349">
        <f t="shared" si="11"/>
        <v>25000</v>
      </c>
      <c r="L86" s="349">
        <f t="shared" si="12"/>
        <v>25000</v>
      </c>
      <c r="M86" s="308">
        <v>10603</v>
      </c>
      <c r="N86" s="308"/>
      <c r="O86" s="308"/>
      <c r="P86" s="308">
        <v>14397</v>
      </c>
      <c r="Q86" s="308"/>
      <c r="R86" s="308"/>
      <c r="S86" s="308">
        <v>0</v>
      </c>
      <c r="T86" s="349">
        <f t="shared" si="13"/>
        <v>0</v>
      </c>
      <c r="U86" s="308">
        <v>0</v>
      </c>
      <c r="V86" s="308"/>
      <c r="W86" s="308"/>
      <c r="X86" s="308">
        <v>0</v>
      </c>
      <c r="Y86" s="308"/>
      <c r="Z86" s="308"/>
      <c r="AA86" s="308">
        <v>0</v>
      </c>
      <c r="AB86" s="318">
        <v>0</v>
      </c>
      <c r="AC86" s="318"/>
      <c r="AD86" s="318">
        <v>0</v>
      </c>
      <c r="AE86" s="318"/>
      <c r="AF86" s="318"/>
      <c r="AG86" s="185"/>
      <c r="AH86" s="185"/>
      <c r="AI86" s="349">
        <f t="shared" si="14"/>
        <v>0</v>
      </c>
      <c r="AJ86" s="309">
        <v>0</v>
      </c>
      <c r="AK86" s="309"/>
      <c r="AL86" s="309"/>
      <c r="AM86" s="309">
        <v>0</v>
      </c>
      <c r="AN86" s="309"/>
      <c r="AO86" s="309"/>
      <c r="AP86" s="309">
        <v>0</v>
      </c>
      <c r="AQ86" s="327">
        <v>0</v>
      </c>
      <c r="AR86" s="327"/>
      <c r="AS86" s="185">
        <v>0</v>
      </c>
      <c r="AT86" s="185"/>
      <c r="AU86" s="185"/>
      <c r="AV86" s="175"/>
      <c r="AW86" s="175"/>
      <c r="AX86" s="349">
        <f t="shared" si="15"/>
        <v>0</v>
      </c>
      <c r="AY86" s="184"/>
      <c r="AZ86" s="175"/>
      <c r="BA86" s="259" t="s">
        <v>939</v>
      </c>
      <c r="BB86" s="546" t="s">
        <v>939</v>
      </c>
      <c r="BC86" s="546" t="s">
        <v>944</v>
      </c>
      <c r="BD86" s="852">
        <v>43139</v>
      </c>
      <c r="BE86" s="853">
        <v>43139</v>
      </c>
      <c r="BF86" s="352">
        <v>43221</v>
      </c>
      <c r="BG86" s="548">
        <v>43221</v>
      </c>
      <c r="BH86" s="554" t="s">
        <v>883</v>
      </c>
      <c r="BI86" s="554" t="s">
        <v>883</v>
      </c>
      <c r="BJ86" s="356">
        <v>43312</v>
      </c>
      <c r="BK86" s="548">
        <v>43283</v>
      </c>
      <c r="BL86" s="356">
        <v>43343</v>
      </c>
      <c r="BM86" s="548">
        <v>43300</v>
      </c>
      <c r="BN86" s="259">
        <v>43373</v>
      </c>
      <c r="BO86" s="552">
        <v>43344</v>
      </c>
      <c r="BP86" s="548">
        <v>43677</v>
      </c>
      <c r="BQ86" s="548"/>
      <c r="BR86" s="555">
        <v>0.18859999999999999</v>
      </c>
      <c r="BS86" s="555">
        <v>0.21590000000000001</v>
      </c>
      <c r="BT86" s="550" t="s">
        <v>1871</v>
      </c>
      <c r="BU86" s="538" t="s">
        <v>3666</v>
      </c>
      <c r="BV86" s="538" t="s">
        <v>3731</v>
      </c>
      <c r="BW86" s="538">
        <v>181461.70923847999</v>
      </c>
      <c r="BX86" s="538">
        <v>2581664.1105053001</v>
      </c>
      <c r="BY86" s="538" t="s">
        <v>3732</v>
      </c>
      <c r="BZ86" s="538" t="s">
        <v>3734</v>
      </c>
      <c r="CA86" s="702">
        <v>0.5</v>
      </c>
      <c r="CB86" s="264"/>
      <c r="CC86" s="551" t="s">
        <v>2942</v>
      </c>
      <c r="CD86" s="633"/>
      <c r="CE86" s="633"/>
      <c r="CF86" s="190">
        <v>352</v>
      </c>
      <c r="CG86" s="645">
        <v>2.5</v>
      </c>
      <c r="CH86" s="689">
        <f t="shared" si="8"/>
        <v>75.996800000000007</v>
      </c>
      <c r="CI86" s="690">
        <f t="shared" si="9"/>
        <v>0.53975000000000006</v>
      </c>
      <c r="CJ86" s="178"/>
      <c r="CK86" s="178"/>
      <c r="CL86" s="178"/>
      <c r="CM86" s="178"/>
      <c r="CN86" s="178"/>
      <c r="CO86" s="178"/>
      <c r="CP86" s="178"/>
      <c r="CQ86" s="445">
        <v>25000000</v>
      </c>
      <c r="CR86" s="445">
        <v>19650000</v>
      </c>
      <c r="CS86" s="445">
        <v>19650000</v>
      </c>
      <c r="CT86" s="445">
        <v>22000000</v>
      </c>
      <c r="CU86" s="445"/>
      <c r="CV86" s="445"/>
      <c r="CW86" s="571"/>
      <c r="CX86" s="571"/>
      <c r="CY86" s="571"/>
      <c r="CZ86" s="571"/>
      <c r="DA86" s="571"/>
      <c r="DB86" s="580"/>
      <c r="DC86" s="581"/>
      <c r="DD86" s="580"/>
      <c r="DE86" s="580"/>
      <c r="DF86" s="130" t="s">
        <v>3187</v>
      </c>
      <c r="DG86" s="882" t="s">
        <v>3188</v>
      </c>
      <c r="DH86" s="545" t="s">
        <v>3258</v>
      </c>
      <c r="DI86" s="545" t="s">
        <v>3258</v>
      </c>
      <c r="DJ86" s="545"/>
    </row>
    <row r="87" spans="1:114" s="103" customFormat="1" ht="75.75" hidden="1" customHeight="1">
      <c r="A87" s="96">
        <v>10</v>
      </c>
      <c r="B87" s="232" t="s">
        <v>719</v>
      </c>
      <c r="C87" s="232" t="s">
        <v>96</v>
      </c>
      <c r="D87" s="234" t="s">
        <v>727</v>
      </c>
      <c r="E87" s="236" t="s">
        <v>1696</v>
      </c>
      <c r="F87" s="241" t="s">
        <v>1806</v>
      </c>
      <c r="G87" s="242" t="s">
        <v>57</v>
      </c>
      <c r="H87" s="329" t="s">
        <v>747</v>
      </c>
      <c r="I87" s="333" t="s">
        <v>748</v>
      </c>
      <c r="J87" s="349">
        <f t="shared" si="10"/>
        <v>122810</v>
      </c>
      <c r="K87" s="349">
        <f t="shared" si="11"/>
        <v>10000</v>
      </c>
      <c r="L87" s="349">
        <f t="shared" si="12"/>
        <v>10000</v>
      </c>
      <c r="M87" s="308">
        <v>0</v>
      </c>
      <c r="N87" s="308"/>
      <c r="O87" s="308"/>
      <c r="P87" s="308">
        <v>10000</v>
      </c>
      <c r="Q87" s="308"/>
      <c r="R87" s="308"/>
      <c r="S87" s="308">
        <v>0</v>
      </c>
      <c r="T87" s="349">
        <f t="shared" si="13"/>
        <v>55830</v>
      </c>
      <c r="U87" s="308">
        <v>53534</v>
      </c>
      <c r="V87" s="308"/>
      <c r="W87" s="308"/>
      <c r="X87" s="308">
        <v>2296</v>
      </c>
      <c r="Y87" s="308"/>
      <c r="Z87" s="308"/>
      <c r="AA87" s="308">
        <v>0</v>
      </c>
      <c r="AB87" s="318">
        <v>2849</v>
      </c>
      <c r="AC87" s="318"/>
      <c r="AD87" s="318">
        <v>54131</v>
      </c>
      <c r="AE87" s="318"/>
      <c r="AF87" s="318"/>
      <c r="AG87" s="185"/>
      <c r="AH87" s="185"/>
      <c r="AI87" s="349">
        <f t="shared" si="14"/>
        <v>0</v>
      </c>
      <c r="AJ87" s="309">
        <v>0</v>
      </c>
      <c r="AK87" s="309"/>
      <c r="AL87" s="309"/>
      <c r="AM87" s="309">
        <v>0</v>
      </c>
      <c r="AN87" s="309"/>
      <c r="AO87" s="309"/>
      <c r="AP87" s="309">
        <v>0</v>
      </c>
      <c r="AQ87" s="327">
        <v>0</v>
      </c>
      <c r="AR87" s="327"/>
      <c r="AS87" s="185">
        <v>0</v>
      </c>
      <c r="AT87" s="185"/>
      <c r="AU87" s="185"/>
      <c r="AV87" s="175"/>
      <c r="AW87" s="175"/>
      <c r="AX87" s="349">
        <f t="shared" si="15"/>
        <v>0</v>
      </c>
      <c r="AY87" s="175"/>
      <c r="AZ87" s="175"/>
      <c r="BA87" s="259">
        <v>43646</v>
      </c>
      <c r="BB87" s="546" t="s">
        <v>1017</v>
      </c>
      <c r="BC87" s="546" t="s">
        <v>944</v>
      </c>
      <c r="BD87" s="852">
        <v>43314</v>
      </c>
      <c r="BE87" s="853">
        <v>43314</v>
      </c>
      <c r="BF87" s="352">
        <v>44044</v>
      </c>
      <c r="BG87" s="548"/>
      <c r="BH87" s="554">
        <v>43237</v>
      </c>
      <c r="BI87" s="550" t="s">
        <v>1018</v>
      </c>
      <c r="BJ87" s="356">
        <v>44135</v>
      </c>
      <c r="BK87" s="548"/>
      <c r="BL87" s="356">
        <v>44165</v>
      </c>
      <c r="BM87" s="548"/>
      <c r="BN87" s="259">
        <v>44196</v>
      </c>
      <c r="BO87" s="548"/>
      <c r="BP87" s="548">
        <v>44377</v>
      </c>
      <c r="BQ87" s="548"/>
      <c r="BR87" s="561"/>
      <c r="BS87" s="561"/>
      <c r="BT87" s="550" t="s">
        <v>1016</v>
      </c>
      <c r="BU87" s="538" t="s">
        <v>3258</v>
      </c>
      <c r="BV87" s="538" t="s">
        <v>3258</v>
      </c>
      <c r="BW87" s="538" t="s">
        <v>3258</v>
      </c>
      <c r="BX87" s="538" t="s">
        <v>3258</v>
      </c>
      <c r="BY87" s="538" t="s">
        <v>3258</v>
      </c>
      <c r="BZ87" s="538" t="s">
        <v>3258</v>
      </c>
      <c r="CA87" s="702">
        <v>0</v>
      </c>
      <c r="CB87" s="264"/>
      <c r="CC87" s="551" t="s">
        <v>2943</v>
      </c>
      <c r="CD87" s="633"/>
      <c r="CE87" s="633"/>
      <c r="CF87" s="190">
        <v>1610</v>
      </c>
      <c r="CG87" s="645">
        <v>50</v>
      </c>
      <c r="CH87" s="689">
        <f t="shared" si="8"/>
        <v>0</v>
      </c>
      <c r="CI87" s="690">
        <f t="shared" si="9"/>
        <v>0</v>
      </c>
      <c r="CJ87" s="178"/>
      <c r="CK87" s="178"/>
      <c r="CL87" s="178"/>
      <c r="CM87" s="178"/>
      <c r="CN87" s="178"/>
      <c r="CO87" s="178"/>
      <c r="CP87" s="178"/>
      <c r="CQ87" s="445"/>
      <c r="CR87" s="445"/>
      <c r="CS87" s="445"/>
      <c r="CT87" s="445"/>
      <c r="CU87" s="445"/>
      <c r="CV87" s="445"/>
      <c r="CW87" s="571"/>
      <c r="CX87" s="571"/>
      <c r="CY87" s="571"/>
      <c r="CZ87" s="571"/>
      <c r="DA87" s="885" t="s">
        <v>3581</v>
      </c>
      <c r="DB87" s="580"/>
      <c r="DC87" s="581"/>
      <c r="DD87" s="580"/>
      <c r="DE87" s="580"/>
      <c r="DF87" s="130" t="s">
        <v>3189</v>
      </c>
      <c r="DG87" s="882" t="s">
        <v>3190</v>
      </c>
      <c r="DH87" s="545" t="s">
        <v>3258</v>
      </c>
      <c r="DI87" s="545" t="s">
        <v>3258</v>
      </c>
      <c r="DJ87" s="545"/>
    </row>
    <row r="88" spans="1:114" s="103" customFormat="1" ht="75.75" customHeight="1">
      <c r="A88" s="96">
        <v>11</v>
      </c>
      <c r="B88" s="232" t="s">
        <v>719</v>
      </c>
      <c r="C88" s="232" t="s">
        <v>96</v>
      </c>
      <c r="D88" s="331" t="s">
        <v>722</v>
      </c>
      <c r="E88" s="236" t="s">
        <v>1697</v>
      </c>
      <c r="F88" s="241" t="s">
        <v>1691</v>
      </c>
      <c r="G88" s="242" t="s">
        <v>57</v>
      </c>
      <c r="H88" s="332" t="s">
        <v>738</v>
      </c>
      <c r="I88" s="329" t="s">
        <v>749</v>
      </c>
      <c r="J88" s="349">
        <f t="shared" si="10"/>
        <v>150000</v>
      </c>
      <c r="K88" s="349">
        <f t="shared" si="11"/>
        <v>10000</v>
      </c>
      <c r="L88" s="349">
        <f t="shared" si="12"/>
        <v>10000</v>
      </c>
      <c r="M88" s="308">
        <v>0</v>
      </c>
      <c r="N88" s="308"/>
      <c r="O88" s="308"/>
      <c r="P88" s="308">
        <v>10000</v>
      </c>
      <c r="Q88" s="308"/>
      <c r="R88" s="308"/>
      <c r="S88" s="308">
        <v>0</v>
      </c>
      <c r="T88" s="349">
        <f t="shared" si="13"/>
        <v>88200</v>
      </c>
      <c r="U88" s="308">
        <v>3113</v>
      </c>
      <c r="V88" s="308"/>
      <c r="W88" s="308"/>
      <c r="X88" s="308">
        <v>85087</v>
      </c>
      <c r="Y88" s="308"/>
      <c r="Z88" s="308"/>
      <c r="AA88" s="308">
        <v>0</v>
      </c>
      <c r="AB88" s="318">
        <v>2590</v>
      </c>
      <c r="AC88" s="318"/>
      <c r="AD88" s="318">
        <v>49210</v>
      </c>
      <c r="AE88" s="318"/>
      <c r="AF88" s="318"/>
      <c r="AG88" s="185"/>
      <c r="AH88" s="185"/>
      <c r="AI88" s="349">
        <f t="shared" si="14"/>
        <v>0</v>
      </c>
      <c r="AJ88" s="309">
        <v>0</v>
      </c>
      <c r="AK88" s="309"/>
      <c r="AL88" s="309"/>
      <c r="AM88" s="309">
        <v>0</v>
      </c>
      <c r="AN88" s="309"/>
      <c r="AO88" s="309"/>
      <c r="AP88" s="309">
        <v>0</v>
      </c>
      <c r="AQ88" s="327">
        <v>0</v>
      </c>
      <c r="AR88" s="327"/>
      <c r="AS88" s="185">
        <v>0</v>
      </c>
      <c r="AT88" s="185"/>
      <c r="AU88" s="185"/>
      <c r="AV88" s="175"/>
      <c r="AW88" s="175"/>
      <c r="AX88" s="349">
        <f t="shared" si="15"/>
        <v>0</v>
      </c>
      <c r="AY88" s="184"/>
      <c r="AZ88" s="175"/>
      <c r="BA88" s="259">
        <v>43646</v>
      </c>
      <c r="BB88" s="546" t="s">
        <v>1017</v>
      </c>
      <c r="BC88" s="546" t="s">
        <v>944</v>
      </c>
      <c r="BD88" s="852">
        <v>43139</v>
      </c>
      <c r="BE88" s="853">
        <v>43139</v>
      </c>
      <c r="BF88" s="352">
        <v>44044</v>
      </c>
      <c r="BG88" s="548"/>
      <c r="BH88" s="554">
        <v>43300</v>
      </c>
      <c r="BI88" s="550" t="s">
        <v>2457</v>
      </c>
      <c r="BJ88" s="356">
        <v>44135</v>
      </c>
      <c r="BK88" s="548"/>
      <c r="BL88" s="356">
        <v>44165</v>
      </c>
      <c r="BM88" s="548"/>
      <c r="BN88" s="259">
        <v>44196</v>
      </c>
      <c r="BO88" s="548"/>
      <c r="BP88" s="548">
        <v>44377</v>
      </c>
      <c r="BQ88" s="548"/>
      <c r="BR88" s="561"/>
      <c r="BS88" s="561"/>
      <c r="BT88" s="550" t="s">
        <v>1016</v>
      </c>
      <c r="BU88" s="538" t="s">
        <v>3258</v>
      </c>
      <c r="BV88" s="538" t="s">
        <v>3258</v>
      </c>
      <c r="BW88" s="538" t="s">
        <v>3258</v>
      </c>
      <c r="BX88" s="538" t="s">
        <v>3258</v>
      </c>
      <c r="BY88" s="538" t="s">
        <v>3258</v>
      </c>
      <c r="BZ88" s="538" t="s">
        <v>3258</v>
      </c>
      <c r="CA88" s="702">
        <v>0</v>
      </c>
      <c r="CB88" s="264"/>
      <c r="CC88" s="551" t="s">
        <v>2624</v>
      </c>
      <c r="CD88" s="633"/>
      <c r="CE88" s="633"/>
      <c r="CF88" s="190">
        <v>3916</v>
      </c>
      <c r="CG88" s="645">
        <v>30</v>
      </c>
      <c r="CH88" s="689">
        <f t="shared" si="8"/>
        <v>0</v>
      </c>
      <c r="CI88" s="690">
        <f t="shared" si="9"/>
        <v>0</v>
      </c>
      <c r="CJ88" s="178"/>
      <c r="CK88" s="178"/>
      <c r="CL88" s="178"/>
      <c r="CM88" s="178"/>
      <c r="CN88" s="178"/>
      <c r="CO88" s="178"/>
      <c r="CP88" s="178"/>
      <c r="CQ88" s="445"/>
      <c r="CR88" s="445"/>
      <c r="CS88" s="445"/>
      <c r="CT88" s="445"/>
      <c r="CU88" s="445"/>
      <c r="CV88" s="445"/>
      <c r="CW88" s="571"/>
      <c r="CX88" s="193" t="s">
        <v>3899</v>
      </c>
      <c r="CY88" s="571"/>
      <c r="CZ88" s="571"/>
      <c r="DA88" s="655"/>
      <c r="DB88" s="580"/>
      <c r="DC88" s="581"/>
      <c r="DD88" s="580"/>
      <c r="DE88" s="580"/>
      <c r="DF88" s="134" t="s">
        <v>3191</v>
      </c>
      <c r="DG88" s="882" t="s">
        <v>3192</v>
      </c>
      <c r="DH88" s="545" t="s">
        <v>3258</v>
      </c>
      <c r="DI88" s="545" t="s">
        <v>3258</v>
      </c>
      <c r="DJ88" s="545"/>
    </row>
    <row r="89" spans="1:114" s="103" customFormat="1" ht="75.75" customHeight="1">
      <c r="A89" s="135" t="s">
        <v>2734</v>
      </c>
      <c r="B89" s="232" t="s">
        <v>719</v>
      </c>
      <c r="C89" s="232" t="s">
        <v>96</v>
      </c>
      <c r="D89" s="331" t="s">
        <v>728</v>
      </c>
      <c r="E89" s="236" t="s">
        <v>1698</v>
      </c>
      <c r="F89" s="241" t="s">
        <v>1692</v>
      </c>
      <c r="G89" s="242" t="s">
        <v>57</v>
      </c>
      <c r="H89" s="825" t="s">
        <v>2736</v>
      </c>
      <c r="I89" s="329" t="s">
        <v>2738</v>
      </c>
      <c r="J89" s="349">
        <f t="shared" si="10"/>
        <v>36600</v>
      </c>
      <c r="K89" s="349">
        <f t="shared" si="11"/>
        <v>18000</v>
      </c>
      <c r="L89" s="349">
        <f t="shared" si="12"/>
        <v>18000</v>
      </c>
      <c r="M89" s="308">
        <v>0</v>
      </c>
      <c r="N89" s="308"/>
      <c r="O89" s="308"/>
      <c r="P89" s="308">
        <v>18000</v>
      </c>
      <c r="Q89" s="308"/>
      <c r="R89" s="308"/>
      <c r="S89" s="308">
        <v>0</v>
      </c>
      <c r="T89" s="349">
        <f t="shared" si="13"/>
        <v>11718</v>
      </c>
      <c r="U89" s="308">
        <v>95</v>
      </c>
      <c r="V89" s="308"/>
      <c r="W89" s="308"/>
      <c r="X89" s="308">
        <v>11623</v>
      </c>
      <c r="Y89" s="308"/>
      <c r="Z89" s="308"/>
      <c r="AA89" s="308">
        <v>0</v>
      </c>
      <c r="AB89" s="318">
        <v>344</v>
      </c>
      <c r="AC89" s="318"/>
      <c r="AD89" s="318">
        <v>6538</v>
      </c>
      <c r="AE89" s="318"/>
      <c r="AF89" s="318"/>
      <c r="AG89" s="185"/>
      <c r="AH89" s="185"/>
      <c r="AI89" s="349">
        <f t="shared" si="14"/>
        <v>0</v>
      </c>
      <c r="AJ89" s="309">
        <v>0</v>
      </c>
      <c r="AK89" s="309"/>
      <c r="AL89" s="309"/>
      <c r="AM89" s="309">
        <v>0</v>
      </c>
      <c r="AN89" s="309"/>
      <c r="AO89" s="309"/>
      <c r="AP89" s="309">
        <v>0</v>
      </c>
      <c r="AQ89" s="327">
        <v>0</v>
      </c>
      <c r="AR89" s="327"/>
      <c r="AS89" s="185">
        <v>0</v>
      </c>
      <c r="AT89" s="185"/>
      <c r="AU89" s="185"/>
      <c r="AV89" s="175"/>
      <c r="AW89" s="175"/>
      <c r="AX89" s="349">
        <f t="shared" si="15"/>
        <v>0</v>
      </c>
      <c r="AY89" s="375"/>
      <c r="AZ89" s="175"/>
      <c r="BA89" s="259">
        <v>43646</v>
      </c>
      <c r="BB89" s="546" t="s">
        <v>939</v>
      </c>
      <c r="BC89" s="546" t="s">
        <v>944</v>
      </c>
      <c r="BD89" s="852">
        <v>43139</v>
      </c>
      <c r="BE89" s="853">
        <v>43139</v>
      </c>
      <c r="BF89" s="352">
        <v>44044</v>
      </c>
      <c r="BG89" s="548"/>
      <c r="BH89" s="554" t="s">
        <v>883</v>
      </c>
      <c r="BI89" s="554" t="s">
        <v>883</v>
      </c>
      <c r="BJ89" s="356">
        <v>44135</v>
      </c>
      <c r="BK89" s="548"/>
      <c r="BL89" s="356">
        <v>44165</v>
      </c>
      <c r="BM89" s="548"/>
      <c r="BN89" s="259">
        <v>44196</v>
      </c>
      <c r="BO89" s="548"/>
      <c r="BP89" s="548">
        <v>44196</v>
      </c>
      <c r="BQ89" s="548"/>
      <c r="BR89" s="561"/>
      <c r="BS89" s="561"/>
      <c r="BT89" s="550" t="s">
        <v>1016</v>
      </c>
      <c r="BU89" s="538" t="s">
        <v>3258</v>
      </c>
      <c r="BV89" s="538" t="s">
        <v>3258</v>
      </c>
      <c r="BW89" s="538" t="s">
        <v>3258</v>
      </c>
      <c r="BX89" s="538" t="s">
        <v>3258</v>
      </c>
      <c r="BY89" s="538" t="s">
        <v>3258</v>
      </c>
      <c r="BZ89" s="538" t="s">
        <v>3258</v>
      </c>
      <c r="CA89" s="702">
        <v>0</v>
      </c>
      <c r="CB89" s="264"/>
      <c r="CC89" s="854" t="s">
        <v>2944</v>
      </c>
      <c r="CD89" s="633"/>
      <c r="CE89" s="633"/>
      <c r="CF89" s="190">
        <v>420</v>
      </c>
      <c r="CG89" s="645">
        <v>8</v>
      </c>
      <c r="CH89" s="689">
        <f t="shared" si="8"/>
        <v>0</v>
      </c>
      <c r="CI89" s="690">
        <f t="shared" si="9"/>
        <v>0</v>
      </c>
      <c r="CJ89" s="178"/>
      <c r="CK89" s="178"/>
      <c r="CL89" s="178"/>
      <c r="CM89" s="178"/>
      <c r="CN89" s="178"/>
      <c r="CO89" s="178"/>
      <c r="CP89" s="178"/>
      <c r="CQ89" s="445"/>
      <c r="CR89" s="445"/>
      <c r="CS89" s="445"/>
      <c r="CT89" s="445"/>
      <c r="CU89" s="445"/>
      <c r="CV89" s="445"/>
      <c r="CW89" s="571"/>
      <c r="CX89" s="193" t="s">
        <v>3899</v>
      </c>
      <c r="CY89" s="571"/>
      <c r="CZ89" s="745"/>
      <c r="DA89" s="655"/>
      <c r="DB89" s="580"/>
      <c r="DC89" s="581"/>
      <c r="DD89" s="580"/>
      <c r="DE89" s="580"/>
      <c r="DF89" s="134" t="s">
        <v>3193</v>
      </c>
      <c r="DG89" s="882" t="s">
        <v>3194</v>
      </c>
      <c r="DH89" s="545" t="s">
        <v>3258</v>
      </c>
      <c r="DI89" s="545" t="s">
        <v>3258</v>
      </c>
      <c r="DJ89" s="545"/>
    </row>
    <row r="90" spans="1:114" s="103" customFormat="1" ht="75.75" customHeight="1">
      <c r="A90" s="135" t="s">
        <v>2735</v>
      </c>
      <c r="B90" s="232" t="s">
        <v>719</v>
      </c>
      <c r="C90" s="232" t="s">
        <v>96</v>
      </c>
      <c r="D90" s="331" t="s">
        <v>728</v>
      </c>
      <c r="E90" s="236" t="s">
        <v>1698</v>
      </c>
      <c r="F90" s="241" t="s">
        <v>388</v>
      </c>
      <c r="G90" s="242" t="s">
        <v>57</v>
      </c>
      <c r="H90" s="825" t="s">
        <v>2737</v>
      </c>
      <c r="I90" s="329" t="s">
        <v>2739</v>
      </c>
      <c r="J90" s="349">
        <f t="shared" si="10"/>
        <v>54900</v>
      </c>
      <c r="K90" s="349">
        <f t="shared" si="11"/>
        <v>27000</v>
      </c>
      <c r="L90" s="349">
        <f t="shared" si="12"/>
        <v>27000</v>
      </c>
      <c r="M90" s="308">
        <v>0</v>
      </c>
      <c r="N90" s="308"/>
      <c r="O90" s="308"/>
      <c r="P90" s="308">
        <v>27000</v>
      </c>
      <c r="Q90" s="308"/>
      <c r="R90" s="308"/>
      <c r="S90" s="308">
        <v>0</v>
      </c>
      <c r="T90" s="349">
        <f t="shared" si="13"/>
        <v>17578</v>
      </c>
      <c r="U90" s="308">
        <v>143</v>
      </c>
      <c r="V90" s="308"/>
      <c r="W90" s="308"/>
      <c r="X90" s="308">
        <v>17435</v>
      </c>
      <c r="Y90" s="308"/>
      <c r="Z90" s="308"/>
      <c r="AA90" s="308">
        <v>0</v>
      </c>
      <c r="AB90" s="318">
        <v>516</v>
      </c>
      <c r="AC90" s="318"/>
      <c r="AD90" s="318">
        <v>9806</v>
      </c>
      <c r="AE90" s="318"/>
      <c r="AF90" s="318"/>
      <c r="AG90" s="185"/>
      <c r="AH90" s="185"/>
      <c r="AI90" s="349">
        <f t="shared" si="14"/>
        <v>0</v>
      </c>
      <c r="AJ90" s="309">
        <v>0</v>
      </c>
      <c r="AK90" s="309"/>
      <c r="AL90" s="309"/>
      <c r="AM90" s="309">
        <v>0</v>
      </c>
      <c r="AN90" s="309"/>
      <c r="AO90" s="309"/>
      <c r="AP90" s="309">
        <v>0</v>
      </c>
      <c r="AQ90" s="327">
        <v>0</v>
      </c>
      <c r="AR90" s="327"/>
      <c r="AS90" s="185">
        <v>0</v>
      </c>
      <c r="AT90" s="185"/>
      <c r="AU90" s="185"/>
      <c r="AV90" s="175"/>
      <c r="AW90" s="175"/>
      <c r="AX90" s="349">
        <f t="shared" si="15"/>
        <v>0</v>
      </c>
      <c r="AY90" s="375"/>
      <c r="AZ90" s="175"/>
      <c r="BA90" s="259">
        <v>43646</v>
      </c>
      <c r="BB90" s="546" t="s">
        <v>1017</v>
      </c>
      <c r="BC90" s="546" t="s">
        <v>944</v>
      </c>
      <c r="BD90" s="852">
        <v>43139</v>
      </c>
      <c r="BE90" s="853">
        <v>43139</v>
      </c>
      <c r="BF90" s="352">
        <v>44044</v>
      </c>
      <c r="BG90" s="548"/>
      <c r="BH90" s="554">
        <v>43300</v>
      </c>
      <c r="BI90" s="550" t="s">
        <v>2457</v>
      </c>
      <c r="BJ90" s="356">
        <v>44135</v>
      </c>
      <c r="BK90" s="548"/>
      <c r="BL90" s="356">
        <v>44165</v>
      </c>
      <c r="BM90" s="548"/>
      <c r="BN90" s="259">
        <v>44196</v>
      </c>
      <c r="BO90" s="548"/>
      <c r="BP90" s="548">
        <v>44681</v>
      </c>
      <c r="BQ90" s="548"/>
      <c r="BR90" s="561"/>
      <c r="BS90" s="561"/>
      <c r="BT90" s="550" t="s">
        <v>1016</v>
      </c>
      <c r="BU90" s="538" t="s">
        <v>3258</v>
      </c>
      <c r="BV90" s="538" t="s">
        <v>3258</v>
      </c>
      <c r="BW90" s="538" t="s">
        <v>3258</v>
      </c>
      <c r="BX90" s="538" t="s">
        <v>3258</v>
      </c>
      <c r="BY90" s="538" t="s">
        <v>3258</v>
      </c>
      <c r="BZ90" s="538" t="s">
        <v>3258</v>
      </c>
      <c r="CA90" s="702">
        <v>0</v>
      </c>
      <c r="CB90" s="264"/>
      <c r="CC90" s="551" t="s">
        <v>2945</v>
      </c>
      <c r="CD90" s="633"/>
      <c r="CE90" s="633"/>
      <c r="CF90" s="190">
        <v>629</v>
      </c>
      <c r="CG90" s="645">
        <v>12</v>
      </c>
      <c r="CH90" s="689">
        <f t="shared" si="8"/>
        <v>0</v>
      </c>
      <c r="CI90" s="690">
        <f t="shared" si="9"/>
        <v>0</v>
      </c>
      <c r="CJ90" s="178"/>
      <c r="CK90" s="178"/>
      <c r="CL90" s="178"/>
      <c r="CM90" s="178"/>
      <c r="CN90" s="178"/>
      <c r="CO90" s="178"/>
      <c r="CP90" s="178"/>
      <c r="CQ90" s="445"/>
      <c r="CR90" s="445"/>
      <c r="CS90" s="445"/>
      <c r="CT90" s="445"/>
      <c r="CU90" s="445"/>
      <c r="CV90" s="445"/>
      <c r="CW90" s="571"/>
      <c r="CX90" s="193" t="s">
        <v>3899</v>
      </c>
      <c r="CY90" s="571"/>
      <c r="CZ90" s="745"/>
      <c r="DA90" s="655"/>
      <c r="DB90" s="580"/>
      <c r="DC90" s="581"/>
      <c r="DD90" s="580"/>
      <c r="DE90" s="580"/>
      <c r="DF90" s="134" t="s">
        <v>3195</v>
      </c>
      <c r="DG90" s="882" t="s">
        <v>3196</v>
      </c>
      <c r="DH90" s="545" t="s">
        <v>3258</v>
      </c>
      <c r="DI90" s="545" t="s">
        <v>3258</v>
      </c>
      <c r="DJ90" s="545"/>
    </row>
    <row r="91" spans="1:114" s="103" customFormat="1" ht="59.25" hidden="1" customHeight="1">
      <c r="A91" s="96">
        <v>13</v>
      </c>
      <c r="B91" s="232" t="s">
        <v>719</v>
      </c>
      <c r="C91" s="232" t="s">
        <v>96</v>
      </c>
      <c r="D91" s="331" t="s">
        <v>729</v>
      </c>
      <c r="E91" s="236" t="s">
        <v>1699</v>
      </c>
      <c r="F91" s="241" t="s">
        <v>1715</v>
      </c>
      <c r="G91" s="242" t="s">
        <v>57</v>
      </c>
      <c r="H91" s="329" t="s">
        <v>750</v>
      </c>
      <c r="I91" s="329" t="s">
        <v>751</v>
      </c>
      <c r="J91" s="349">
        <f t="shared" si="10"/>
        <v>70000</v>
      </c>
      <c r="K91" s="349">
        <f t="shared" si="11"/>
        <v>70000</v>
      </c>
      <c r="L91" s="349">
        <f t="shared" si="12"/>
        <v>70000</v>
      </c>
      <c r="M91" s="308">
        <v>0</v>
      </c>
      <c r="N91" s="308"/>
      <c r="O91" s="308"/>
      <c r="P91" s="308">
        <v>70000</v>
      </c>
      <c r="Q91" s="308"/>
      <c r="R91" s="308"/>
      <c r="S91" s="308">
        <v>0</v>
      </c>
      <c r="T91" s="349">
        <f t="shared" si="13"/>
        <v>0</v>
      </c>
      <c r="U91" s="308">
        <v>0</v>
      </c>
      <c r="V91" s="308"/>
      <c r="W91" s="308"/>
      <c r="X91" s="308">
        <v>0</v>
      </c>
      <c r="Y91" s="308"/>
      <c r="Z91" s="308"/>
      <c r="AA91" s="308">
        <v>0</v>
      </c>
      <c r="AB91" s="318">
        <v>0</v>
      </c>
      <c r="AC91" s="318"/>
      <c r="AD91" s="318">
        <v>0</v>
      </c>
      <c r="AE91" s="318"/>
      <c r="AF91" s="318"/>
      <c r="AG91" s="175"/>
      <c r="AH91" s="175"/>
      <c r="AI91" s="349">
        <f t="shared" si="14"/>
        <v>0</v>
      </c>
      <c r="AJ91" s="309">
        <v>0</v>
      </c>
      <c r="AK91" s="309"/>
      <c r="AL91" s="309"/>
      <c r="AM91" s="309">
        <v>0</v>
      </c>
      <c r="AN91" s="309"/>
      <c r="AO91" s="309"/>
      <c r="AP91" s="309">
        <v>0</v>
      </c>
      <c r="AQ91" s="327">
        <v>0</v>
      </c>
      <c r="AR91" s="327"/>
      <c r="AS91" s="185">
        <v>0</v>
      </c>
      <c r="AT91" s="185"/>
      <c r="AU91" s="185"/>
      <c r="AV91" s="175"/>
      <c r="AW91" s="175"/>
      <c r="AX91" s="349">
        <f t="shared" si="15"/>
        <v>0</v>
      </c>
      <c r="AY91" s="184"/>
      <c r="AZ91" s="175"/>
      <c r="BA91" s="259" t="s">
        <v>939</v>
      </c>
      <c r="BB91" s="546" t="s">
        <v>939</v>
      </c>
      <c r="BC91" s="546" t="s">
        <v>944</v>
      </c>
      <c r="BD91" s="433">
        <v>43160</v>
      </c>
      <c r="BE91" s="562">
        <v>43160</v>
      </c>
      <c r="BF91" s="352">
        <v>43221</v>
      </c>
      <c r="BG91" s="548">
        <v>43221</v>
      </c>
      <c r="BH91" s="554" t="s">
        <v>883</v>
      </c>
      <c r="BI91" s="554" t="s">
        <v>883</v>
      </c>
      <c r="BJ91" s="356">
        <v>43312</v>
      </c>
      <c r="BK91" s="548">
        <v>43412</v>
      </c>
      <c r="BL91" s="356">
        <v>43343</v>
      </c>
      <c r="BM91" s="548"/>
      <c r="BN91" s="259">
        <v>43373</v>
      </c>
      <c r="BO91" s="548"/>
      <c r="BP91" s="548">
        <v>43677</v>
      </c>
      <c r="BQ91" s="548"/>
      <c r="BR91" s="555"/>
      <c r="BS91" s="555"/>
      <c r="BT91" s="550" t="s">
        <v>1016</v>
      </c>
      <c r="BU91" s="538" t="s">
        <v>3258</v>
      </c>
      <c r="BV91" s="538" t="s">
        <v>3258</v>
      </c>
      <c r="BW91" s="538" t="s">
        <v>3258</v>
      </c>
      <c r="BX91" s="538" t="s">
        <v>3258</v>
      </c>
      <c r="BY91" s="538" t="s">
        <v>3258</v>
      </c>
      <c r="BZ91" s="538" t="s">
        <v>3258</v>
      </c>
      <c r="CA91" s="702">
        <v>0.5</v>
      </c>
      <c r="CB91" s="264" t="s">
        <v>3884</v>
      </c>
      <c r="CC91" s="551" t="s">
        <v>2946</v>
      </c>
      <c r="CD91" s="633"/>
      <c r="CE91" s="633">
        <v>43490</v>
      </c>
      <c r="CF91" s="190">
        <v>0</v>
      </c>
      <c r="CG91" s="645">
        <v>30</v>
      </c>
      <c r="CH91" s="689">
        <f t="shared" si="8"/>
        <v>0</v>
      </c>
      <c r="CI91" s="690">
        <f t="shared" si="9"/>
        <v>0</v>
      </c>
      <c r="CJ91" s="265"/>
      <c r="CK91" s="178"/>
      <c r="CL91" s="178"/>
      <c r="CM91" s="178"/>
      <c r="CN91" s="178"/>
      <c r="CO91" s="178"/>
      <c r="CP91" s="178" t="s">
        <v>2625</v>
      </c>
      <c r="CQ91" s="445">
        <v>70000000</v>
      </c>
      <c r="CR91" s="445"/>
      <c r="CS91" s="445"/>
      <c r="CT91" s="445"/>
      <c r="CU91" s="445"/>
      <c r="CV91" s="445"/>
      <c r="CW91" s="571"/>
      <c r="CX91" s="571"/>
      <c r="CY91" s="571"/>
      <c r="CZ91" s="745"/>
      <c r="DA91" s="571"/>
      <c r="DB91" s="746"/>
      <c r="DC91" s="747"/>
      <c r="DD91" s="746"/>
      <c r="DE91" s="746"/>
      <c r="DF91" s="134" t="s">
        <v>3197</v>
      </c>
      <c r="DG91" s="882" t="s">
        <v>3198</v>
      </c>
      <c r="DH91" s="545" t="s">
        <v>3258</v>
      </c>
      <c r="DI91" s="545" t="s">
        <v>3258</v>
      </c>
      <c r="DJ91" s="545"/>
    </row>
    <row r="92" spans="1:114" s="103" customFormat="1" ht="59.25" customHeight="1">
      <c r="A92" s="96">
        <v>14</v>
      </c>
      <c r="B92" s="232" t="s">
        <v>719</v>
      </c>
      <c r="C92" s="232" t="s">
        <v>96</v>
      </c>
      <c r="D92" s="236" t="s">
        <v>732</v>
      </c>
      <c r="E92" s="236" t="s">
        <v>1694</v>
      </c>
      <c r="F92" s="241" t="s">
        <v>1714</v>
      </c>
      <c r="G92" s="242" t="s">
        <v>57</v>
      </c>
      <c r="H92" s="332" t="s">
        <v>739</v>
      </c>
      <c r="I92" s="325" t="s">
        <v>752</v>
      </c>
      <c r="J92" s="349">
        <f t="shared" si="10"/>
        <v>80000</v>
      </c>
      <c r="K92" s="349">
        <f t="shared" si="11"/>
        <v>10000</v>
      </c>
      <c r="L92" s="349">
        <f t="shared" si="12"/>
        <v>10000</v>
      </c>
      <c r="M92" s="308">
        <v>0</v>
      </c>
      <c r="N92" s="308"/>
      <c r="O92" s="308"/>
      <c r="P92" s="308">
        <v>10000</v>
      </c>
      <c r="Q92" s="308"/>
      <c r="R92" s="308"/>
      <c r="S92" s="308">
        <v>0</v>
      </c>
      <c r="T92" s="349">
        <f t="shared" si="13"/>
        <v>44100</v>
      </c>
      <c r="U92" s="308">
        <v>456</v>
      </c>
      <c r="V92" s="308"/>
      <c r="W92" s="308"/>
      <c r="X92" s="308">
        <v>43644</v>
      </c>
      <c r="Y92" s="308"/>
      <c r="Z92" s="308"/>
      <c r="AA92" s="308">
        <v>0</v>
      </c>
      <c r="AB92" s="318">
        <v>1295</v>
      </c>
      <c r="AC92" s="318"/>
      <c r="AD92" s="318">
        <v>24605</v>
      </c>
      <c r="AE92" s="318"/>
      <c r="AF92" s="318"/>
      <c r="AG92" s="175"/>
      <c r="AH92" s="175"/>
      <c r="AI92" s="349">
        <f t="shared" si="14"/>
        <v>0</v>
      </c>
      <c r="AJ92" s="309">
        <v>0</v>
      </c>
      <c r="AK92" s="309"/>
      <c r="AL92" s="309"/>
      <c r="AM92" s="309">
        <v>0</v>
      </c>
      <c r="AN92" s="309"/>
      <c r="AO92" s="309"/>
      <c r="AP92" s="309">
        <v>0</v>
      </c>
      <c r="AQ92" s="327">
        <v>0</v>
      </c>
      <c r="AR92" s="327"/>
      <c r="AS92" s="185">
        <v>0</v>
      </c>
      <c r="AT92" s="185"/>
      <c r="AU92" s="185"/>
      <c r="AV92" s="175"/>
      <c r="AW92" s="175"/>
      <c r="AX92" s="349">
        <f t="shared" si="15"/>
        <v>0</v>
      </c>
      <c r="AY92" s="175"/>
      <c r="AZ92" s="175"/>
      <c r="BA92" s="259">
        <v>43646</v>
      </c>
      <c r="BB92" s="546" t="s">
        <v>1017</v>
      </c>
      <c r="BC92" s="546" t="s">
        <v>944</v>
      </c>
      <c r="BD92" s="852">
        <v>43314</v>
      </c>
      <c r="BE92" s="853">
        <v>43314</v>
      </c>
      <c r="BF92" s="352">
        <v>44044</v>
      </c>
      <c r="BG92" s="548"/>
      <c r="BH92" s="554">
        <v>43180</v>
      </c>
      <c r="BI92" s="550" t="s">
        <v>885</v>
      </c>
      <c r="BJ92" s="356">
        <v>44135</v>
      </c>
      <c r="BK92" s="548"/>
      <c r="BL92" s="356">
        <v>44165</v>
      </c>
      <c r="BM92" s="548"/>
      <c r="BN92" s="259">
        <v>44196</v>
      </c>
      <c r="BO92" s="548"/>
      <c r="BP92" s="548">
        <v>44377</v>
      </c>
      <c r="BQ92" s="548"/>
      <c r="BR92" s="555"/>
      <c r="BS92" s="555"/>
      <c r="BT92" s="550" t="s">
        <v>1016</v>
      </c>
      <c r="BU92" s="538" t="s">
        <v>3258</v>
      </c>
      <c r="BV92" s="538" t="s">
        <v>3258</v>
      </c>
      <c r="BW92" s="538" t="s">
        <v>3258</v>
      </c>
      <c r="BX92" s="538" t="s">
        <v>3258</v>
      </c>
      <c r="BY92" s="538" t="s">
        <v>3258</v>
      </c>
      <c r="BZ92" s="538" t="s">
        <v>3258</v>
      </c>
      <c r="CA92" s="702">
        <v>0</v>
      </c>
      <c r="CB92" s="264"/>
      <c r="CC92" s="551" t="s">
        <v>2947</v>
      </c>
      <c r="CD92" s="633"/>
      <c r="CE92" s="633"/>
      <c r="CF92" s="190">
        <v>2667</v>
      </c>
      <c r="CG92" s="645">
        <v>300</v>
      </c>
      <c r="CH92" s="689">
        <f t="shared" si="8"/>
        <v>0</v>
      </c>
      <c r="CI92" s="690">
        <f t="shared" si="9"/>
        <v>0</v>
      </c>
      <c r="CJ92" s="178"/>
      <c r="CK92" s="178"/>
      <c r="CL92" s="178"/>
      <c r="CM92" s="178"/>
      <c r="CN92" s="178"/>
      <c r="CO92" s="178"/>
      <c r="CP92" s="178"/>
      <c r="CQ92" s="445"/>
      <c r="CR92" s="445"/>
      <c r="CS92" s="445"/>
      <c r="CT92" s="445"/>
      <c r="CU92" s="445"/>
      <c r="CV92" s="445"/>
      <c r="CW92" s="571"/>
      <c r="CX92" s="193" t="s">
        <v>3899</v>
      </c>
      <c r="CY92" s="571"/>
      <c r="CZ92" s="571"/>
      <c r="DA92" s="655"/>
      <c r="DB92" s="580"/>
      <c r="DC92" s="581"/>
      <c r="DD92" s="580"/>
      <c r="DE92" s="580"/>
      <c r="DF92" s="130" t="s">
        <v>3199</v>
      </c>
      <c r="DG92" s="882" t="s">
        <v>3200</v>
      </c>
      <c r="DH92" s="545" t="s">
        <v>3258</v>
      </c>
      <c r="DI92" s="545" t="s">
        <v>3258</v>
      </c>
      <c r="DJ92" s="545"/>
    </row>
    <row r="93" spans="1:114" s="103" customFormat="1" ht="59.25" hidden="1" customHeight="1">
      <c r="A93" s="135" t="s">
        <v>1029</v>
      </c>
      <c r="B93" s="232" t="s">
        <v>719</v>
      </c>
      <c r="C93" s="232" t="s">
        <v>96</v>
      </c>
      <c r="D93" s="331" t="s">
        <v>730</v>
      </c>
      <c r="E93" s="236" t="s">
        <v>1701</v>
      </c>
      <c r="F93" s="233" t="s">
        <v>1701</v>
      </c>
      <c r="G93" s="242" t="s">
        <v>57</v>
      </c>
      <c r="H93" s="332" t="s">
        <v>1031</v>
      </c>
      <c r="I93" s="329" t="s">
        <v>1033</v>
      </c>
      <c r="J93" s="349">
        <f t="shared" si="10"/>
        <v>23500</v>
      </c>
      <c r="K93" s="349">
        <f t="shared" si="11"/>
        <v>23500</v>
      </c>
      <c r="L93" s="349">
        <f t="shared" si="12"/>
        <v>23500</v>
      </c>
      <c r="M93" s="308">
        <v>7279</v>
      </c>
      <c r="N93" s="308"/>
      <c r="O93" s="308"/>
      <c r="P93" s="308">
        <v>16221</v>
      </c>
      <c r="Q93" s="308"/>
      <c r="R93" s="308"/>
      <c r="S93" s="308">
        <v>0</v>
      </c>
      <c r="T93" s="349">
        <f t="shared" si="13"/>
        <v>0</v>
      </c>
      <c r="U93" s="308">
        <v>0</v>
      </c>
      <c r="V93" s="308"/>
      <c r="W93" s="308"/>
      <c r="X93" s="308">
        <v>0</v>
      </c>
      <c r="Y93" s="308"/>
      <c r="Z93" s="308"/>
      <c r="AA93" s="308">
        <v>0</v>
      </c>
      <c r="AB93" s="318">
        <v>0</v>
      </c>
      <c r="AC93" s="318"/>
      <c r="AD93" s="318">
        <v>0</v>
      </c>
      <c r="AE93" s="318"/>
      <c r="AF93" s="318"/>
      <c r="AG93" s="175"/>
      <c r="AH93" s="175"/>
      <c r="AI93" s="349">
        <f t="shared" si="14"/>
        <v>0</v>
      </c>
      <c r="AJ93" s="309">
        <v>0</v>
      </c>
      <c r="AK93" s="309"/>
      <c r="AL93" s="309"/>
      <c r="AM93" s="309">
        <v>0</v>
      </c>
      <c r="AN93" s="309"/>
      <c r="AO93" s="309"/>
      <c r="AP93" s="309">
        <v>0</v>
      </c>
      <c r="AQ93" s="327">
        <v>0</v>
      </c>
      <c r="AR93" s="327"/>
      <c r="AS93" s="185">
        <v>0</v>
      </c>
      <c r="AT93" s="185"/>
      <c r="AU93" s="185"/>
      <c r="AV93" s="175"/>
      <c r="AW93" s="175"/>
      <c r="AX93" s="349">
        <f t="shared" si="15"/>
        <v>0</v>
      </c>
      <c r="AY93" s="175"/>
      <c r="AZ93" s="175"/>
      <c r="BA93" s="259" t="s">
        <v>939</v>
      </c>
      <c r="BB93" s="546" t="s">
        <v>939</v>
      </c>
      <c r="BC93" s="546" t="s">
        <v>944</v>
      </c>
      <c r="BD93" s="852">
        <v>43139</v>
      </c>
      <c r="BE93" s="853">
        <v>43139</v>
      </c>
      <c r="BF93" s="352">
        <v>43221</v>
      </c>
      <c r="BG93" s="548">
        <v>43221</v>
      </c>
      <c r="BH93" s="554" t="s">
        <v>883</v>
      </c>
      <c r="BI93" s="554" t="s">
        <v>883</v>
      </c>
      <c r="BJ93" s="356">
        <v>43312</v>
      </c>
      <c r="BK93" s="548">
        <v>43362</v>
      </c>
      <c r="BL93" s="356">
        <v>43343</v>
      </c>
      <c r="BM93" s="548">
        <v>43391</v>
      </c>
      <c r="BN93" s="259">
        <v>43373</v>
      </c>
      <c r="BO93" s="548">
        <v>43441</v>
      </c>
      <c r="BP93" s="548">
        <v>43677</v>
      </c>
      <c r="BQ93" s="548"/>
      <c r="BR93" s="555">
        <v>5.7999999999999996E-3</v>
      </c>
      <c r="BS93" s="555">
        <v>0.14799999999999999</v>
      </c>
      <c r="BT93" s="550" t="s">
        <v>1871</v>
      </c>
      <c r="BU93" s="538" t="s">
        <v>3667</v>
      </c>
      <c r="BV93" s="538" t="s">
        <v>3258</v>
      </c>
      <c r="BW93" s="538" t="s">
        <v>3258</v>
      </c>
      <c r="BX93" s="538" t="s">
        <v>3258</v>
      </c>
      <c r="BY93" s="538" t="s">
        <v>3258</v>
      </c>
      <c r="BZ93" s="538" t="s">
        <v>3258</v>
      </c>
      <c r="CA93" s="702">
        <v>0.5</v>
      </c>
      <c r="CB93" s="264"/>
      <c r="CC93" s="551" t="s">
        <v>2948</v>
      </c>
      <c r="CD93" s="284"/>
      <c r="CE93" s="633"/>
      <c r="CF93" s="190">
        <v>375</v>
      </c>
      <c r="CG93" s="645">
        <v>5</v>
      </c>
      <c r="CH93" s="689">
        <f t="shared" si="8"/>
        <v>55.5</v>
      </c>
      <c r="CI93" s="690">
        <f t="shared" si="9"/>
        <v>0.74</v>
      </c>
      <c r="CJ93" s="178"/>
      <c r="CK93" s="178"/>
      <c r="CL93" s="178"/>
      <c r="CM93" s="178"/>
      <c r="CN93" s="178"/>
      <c r="CO93" s="178"/>
      <c r="CP93" s="178"/>
      <c r="CQ93" s="445">
        <v>23500000</v>
      </c>
      <c r="CR93" s="445">
        <v>13469000</v>
      </c>
      <c r="CS93" s="445">
        <v>13469000</v>
      </c>
      <c r="CT93" s="445">
        <v>15000000</v>
      </c>
      <c r="CU93" s="445"/>
      <c r="CV93" s="445"/>
      <c r="CW93" s="571"/>
      <c r="CX93" s="571"/>
      <c r="CY93" s="571"/>
      <c r="CZ93" s="571"/>
      <c r="DA93" s="571"/>
      <c r="DB93" s="580"/>
      <c r="DC93" s="581"/>
      <c r="DD93" s="580"/>
      <c r="DE93" s="580"/>
      <c r="DF93" s="134" t="s">
        <v>3201</v>
      </c>
      <c r="DG93" s="882" t="s">
        <v>3202</v>
      </c>
      <c r="DH93" s="545" t="s">
        <v>3258</v>
      </c>
      <c r="DI93" s="545" t="s">
        <v>3258</v>
      </c>
      <c r="DJ93" s="545"/>
    </row>
    <row r="94" spans="1:114" s="103" customFormat="1" ht="59.25" hidden="1" customHeight="1">
      <c r="A94" s="135" t="s">
        <v>1030</v>
      </c>
      <c r="B94" s="232" t="s">
        <v>719</v>
      </c>
      <c r="C94" s="232" t="s">
        <v>96</v>
      </c>
      <c r="D94" s="331" t="s">
        <v>730</v>
      </c>
      <c r="E94" s="236" t="s">
        <v>1703</v>
      </c>
      <c r="F94" s="233" t="s">
        <v>1701</v>
      </c>
      <c r="G94" s="242" t="s">
        <v>57</v>
      </c>
      <c r="H94" s="332" t="s">
        <v>1032</v>
      </c>
      <c r="I94" s="329" t="s">
        <v>1033</v>
      </c>
      <c r="J94" s="349">
        <f t="shared" si="10"/>
        <v>23500</v>
      </c>
      <c r="K94" s="349">
        <f t="shared" si="11"/>
        <v>23500</v>
      </c>
      <c r="L94" s="349">
        <f t="shared" si="12"/>
        <v>23500</v>
      </c>
      <c r="M94" s="308">
        <v>6810</v>
      </c>
      <c r="N94" s="308"/>
      <c r="O94" s="308"/>
      <c r="P94" s="308">
        <v>16690</v>
      </c>
      <c r="Q94" s="308"/>
      <c r="R94" s="308"/>
      <c r="S94" s="308">
        <v>0</v>
      </c>
      <c r="T94" s="349">
        <f t="shared" si="13"/>
        <v>0</v>
      </c>
      <c r="U94" s="308">
        <v>0</v>
      </c>
      <c r="V94" s="308"/>
      <c r="W94" s="308"/>
      <c r="X94" s="308">
        <v>0</v>
      </c>
      <c r="Y94" s="308"/>
      <c r="Z94" s="308"/>
      <c r="AA94" s="308">
        <v>0</v>
      </c>
      <c r="AB94" s="318">
        <v>0</v>
      </c>
      <c r="AC94" s="318"/>
      <c r="AD94" s="318">
        <v>0</v>
      </c>
      <c r="AE94" s="318"/>
      <c r="AF94" s="318"/>
      <c r="AG94" s="175"/>
      <c r="AH94" s="175"/>
      <c r="AI94" s="349">
        <f t="shared" si="14"/>
        <v>0</v>
      </c>
      <c r="AJ94" s="309">
        <v>0</v>
      </c>
      <c r="AK94" s="309"/>
      <c r="AL94" s="309"/>
      <c r="AM94" s="309">
        <v>0</v>
      </c>
      <c r="AN94" s="309"/>
      <c r="AO94" s="309"/>
      <c r="AP94" s="309">
        <v>0</v>
      </c>
      <c r="AQ94" s="327">
        <v>0</v>
      </c>
      <c r="AR94" s="327"/>
      <c r="AS94" s="185">
        <v>0</v>
      </c>
      <c r="AT94" s="185"/>
      <c r="AU94" s="185"/>
      <c r="AV94" s="175"/>
      <c r="AW94" s="175"/>
      <c r="AX94" s="349">
        <f t="shared" si="15"/>
        <v>0</v>
      </c>
      <c r="AY94" s="175"/>
      <c r="AZ94" s="175"/>
      <c r="BA94" s="259" t="s">
        <v>939</v>
      </c>
      <c r="BB94" s="546" t="s">
        <v>939</v>
      </c>
      <c r="BC94" s="546" t="s">
        <v>944</v>
      </c>
      <c r="BD94" s="852">
        <v>43139</v>
      </c>
      <c r="BE94" s="853">
        <v>43139</v>
      </c>
      <c r="BF94" s="352">
        <v>43221</v>
      </c>
      <c r="BG94" s="548">
        <v>43221</v>
      </c>
      <c r="BH94" s="554" t="s">
        <v>883</v>
      </c>
      <c r="BI94" s="554" t="s">
        <v>883</v>
      </c>
      <c r="BJ94" s="356">
        <v>43312</v>
      </c>
      <c r="BK94" s="548">
        <v>43369</v>
      </c>
      <c r="BL94" s="356">
        <v>43343</v>
      </c>
      <c r="BM94" s="548">
        <v>43403</v>
      </c>
      <c r="BN94" s="259">
        <v>43373</v>
      </c>
      <c r="BO94" s="548">
        <v>43444</v>
      </c>
      <c r="BP94" s="548">
        <v>43677</v>
      </c>
      <c r="BQ94" s="548"/>
      <c r="BR94" s="555">
        <v>3.2000000000000001E-2</v>
      </c>
      <c r="BS94" s="555">
        <v>3.9199999999999999E-2</v>
      </c>
      <c r="BT94" s="550" t="s">
        <v>1871</v>
      </c>
      <c r="BU94" s="538" t="s">
        <v>3667</v>
      </c>
      <c r="BV94" s="538" t="s">
        <v>3258</v>
      </c>
      <c r="BW94" s="538" t="s">
        <v>3258</v>
      </c>
      <c r="BX94" s="538" t="s">
        <v>3258</v>
      </c>
      <c r="BY94" s="538" t="s">
        <v>3258</v>
      </c>
      <c r="BZ94" s="538" t="s">
        <v>3258</v>
      </c>
      <c r="CA94" s="702">
        <v>0.5</v>
      </c>
      <c r="CB94" s="264"/>
      <c r="CC94" s="551" t="s">
        <v>2949</v>
      </c>
      <c r="CD94" s="125"/>
      <c r="CE94" s="633"/>
      <c r="CF94" s="190">
        <v>375</v>
      </c>
      <c r="CG94" s="645">
        <v>5</v>
      </c>
      <c r="CH94" s="689">
        <f t="shared" si="8"/>
        <v>14.7</v>
      </c>
      <c r="CI94" s="690">
        <f t="shared" si="9"/>
        <v>0.19600000000000001</v>
      </c>
      <c r="CJ94" s="178"/>
      <c r="CK94" s="178"/>
      <c r="CL94" s="178"/>
      <c r="CM94" s="178"/>
      <c r="CN94" s="178"/>
      <c r="CO94" s="178"/>
      <c r="CP94" s="178"/>
      <c r="CQ94" s="445">
        <v>23500000</v>
      </c>
      <c r="CR94" s="445">
        <v>12588000</v>
      </c>
      <c r="CS94" s="445">
        <v>12588000</v>
      </c>
      <c r="CT94" s="445">
        <v>13850000</v>
      </c>
      <c r="CU94" s="445"/>
      <c r="CV94" s="445"/>
      <c r="CW94" s="571"/>
      <c r="CX94" s="571"/>
      <c r="CY94" s="571"/>
      <c r="CZ94" s="571"/>
      <c r="DA94" s="571"/>
      <c r="DB94" s="580"/>
      <c r="DC94" s="581"/>
      <c r="DD94" s="580"/>
      <c r="DE94" s="580"/>
      <c r="DF94" s="134" t="s">
        <v>3203</v>
      </c>
      <c r="DG94" s="882" t="s">
        <v>3204</v>
      </c>
      <c r="DH94" s="545" t="s">
        <v>3258</v>
      </c>
      <c r="DI94" s="545" t="s">
        <v>3258</v>
      </c>
      <c r="DJ94" s="545"/>
    </row>
    <row r="95" spans="1:114" s="103" customFormat="1" ht="59.25" hidden="1" customHeight="1">
      <c r="A95" s="96">
        <v>16</v>
      </c>
      <c r="B95" s="232" t="s">
        <v>719</v>
      </c>
      <c r="C95" s="232" t="s">
        <v>96</v>
      </c>
      <c r="D95" s="234" t="s">
        <v>731</v>
      </c>
      <c r="E95" s="236" t="s">
        <v>1702</v>
      </c>
      <c r="F95" s="241" t="s">
        <v>1807</v>
      </c>
      <c r="G95" s="242" t="s">
        <v>57</v>
      </c>
      <c r="H95" s="323" t="s">
        <v>3885</v>
      </c>
      <c r="I95" s="238" t="s">
        <v>753</v>
      </c>
      <c r="J95" s="349">
        <f t="shared" si="10"/>
        <v>140000</v>
      </c>
      <c r="K95" s="349">
        <f t="shared" si="11"/>
        <v>140000</v>
      </c>
      <c r="L95" s="349">
        <f t="shared" si="12"/>
        <v>140000</v>
      </c>
      <c r="M95" s="308">
        <v>0</v>
      </c>
      <c r="N95" s="308"/>
      <c r="O95" s="308"/>
      <c r="P95" s="308">
        <v>140000</v>
      </c>
      <c r="Q95" s="308"/>
      <c r="R95" s="308"/>
      <c r="S95" s="308">
        <v>0</v>
      </c>
      <c r="T95" s="349">
        <f t="shared" si="13"/>
        <v>0</v>
      </c>
      <c r="U95" s="308">
        <v>0</v>
      </c>
      <c r="V95" s="308"/>
      <c r="W95" s="308"/>
      <c r="X95" s="308">
        <v>0</v>
      </c>
      <c r="Y95" s="308"/>
      <c r="Z95" s="308"/>
      <c r="AA95" s="308">
        <v>0</v>
      </c>
      <c r="AB95" s="318">
        <v>0</v>
      </c>
      <c r="AC95" s="318"/>
      <c r="AD95" s="318">
        <v>0</v>
      </c>
      <c r="AE95" s="318"/>
      <c r="AF95" s="318"/>
      <c r="AG95" s="175"/>
      <c r="AH95" s="175"/>
      <c r="AI95" s="349">
        <f t="shared" si="14"/>
        <v>0</v>
      </c>
      <c r="AJ95" s="309">
        <v>0</v>
      </c>
      <c r="AK95" s="309"/>
      <c r="AL95" s="309"/>
      <c r="AM95" s="309">
        <v>0</v>
      </c>
      <c r="AN95" s="309"/>
      <c r="AO95" s="309"/>
      <c r="AP95" s="309">
        <v>0</v>
      </c>
      <c r="AQ95" s="327">
        <v>0</v>
      </c>
      <c r="AR95" s="327"/>
      <c r="AS95" s="185">
        <v>0</v>
      </c>
      <c r="AT95" s="185"/>
      <c r="AU95" s="185"/>
      <c r="AV95" s="175"/>
      <c r="AW95" s="175"/>
      <c r="AX95" s="349">
        <f t="shared" si="15"/>
        <v>0</v>
      </c>
      <c r="AY95" s="184"/>
      <c r="AZ95" s="175"/>
      <c r="BA95" s="259" t="s">
        <v>939</v>
      </c>
      <c r="BB95" s="546" t="s">
        <v>939</v>
      </c>
      <c r="BC95" s="546" t="s">
        <v>944</v>
      </c>
      <c r="BD95" s="852">
        <v>43216</v>
      </c>
      <c r="BE95" s="853">
        <v>43216</v>
      </c>
      <c r="BF95" s="352">
        <v>43252</v>
      </c>
      <c r="BG95" s="548">
        <v>43252</v>
      </c>
      <c r="BH95" s="554" t="s">
        <v>883</v>
      </c>
      <c r="BI95" s="554" t="s">
        <v>883</v>
      </c>
      <c r="BJ95" s="356">
        <v>43343</v>
      </c>
      <c r="BK95" s="548">
        <v>43438</v>
      </c>
      <c r="BL95" s="356">
        <v>43404</v>
      </c>
      <c r="BM95" s="548">
        <v>43468</v>
      </c>
      <c r="BN95" s="259">
        <v>43434</v>
      </c>
      <c r="BO95" s="548"/>
      <c r="BP95" s="548">
        <v>44073</v>
      </c>
      <c r="BQ95" s="548"/>
      <c r="BR95" s="555"/>
      <c r="BS95" s="555"/>
      <c r="BT95" s="550" t="s">
        <v>1016</v>
      </c>
      <c r="BU95" s="538" t="s">
        <v>3258</v>
      </c>
      <c r="BV95" s="538" t="s">
        <v>3258</v>
      </c>
      <c r="BW95" s="538" t="s">
        <v>3258</v>
      </c>
      <c r="BX95" s="538" t="s">
        <v>3258</v>
      </c>
      <c r="BY95" s="538" t="s">
        <v>3258</v>
      </c>
      <c r="BZ95" s="538" t="s">
        <v>3258</v>
      </c>
      <c r="CA95" s="702">
        <v>0.5</v>
      </c>
      <c r="CB95" s="264" t="s">
        <v>2767</v>
      </c>
      <c r="CC95" s="551" t="s">
        <v>2950</v>
      </c>
      <c r="CD95" s="633"/>
      <c r="CE95" s="633">
        <v>43459</v>
      </c>
      <c r="CF95" s="190">
        <v>212</v>
      </c>
      <c r="CG95" s="645">
        <v>10</v>
      </c>
      <c r="CH95" s="689">
        <f t="shared" si="8"/>
        <v>0</v>
      </c>
      <c r="CI95" s="690">
        <f t="shared" si="9"/>
        <v>0</v>
      </c>
      <c r="CJ95" s="178"/>
      <c r="CK95" s="178"/>
      <c r="CL95" s="178"/>
      <c r="CM95" s="178"/>
      <c r="CN95" s="178"/>
      <c r="CO95" s="178"/>
      <c r="CP95" s="178"/>
      <c r="CQ95" s="445">
        <v>140000000</v>
      </c>
      <c r="CR95" s="445"/>
      <c r="CS95" s="445"/>
      <c r="CT95" s="445"/>
      <c r="CU95" s="445"/>
      <c r="CV95" s="445"/>
      <c r="CW95" s="571"/>
      <c r="CX95" s="571"/>
      <c r="CY95" s="571"/>
      <c r="CZ95" s="571"/>
      <c r="DA95" s="571"/>
      <c r="DB95" s="746"/>
      <c r="DC95" s="747"/>
      <c r="DD95" s="746"/>
      <c r="DE95" s="746"/>
      <c r="DF95" s="130" t="s">
        <v>3205</v>
      </c>
      <c r="DG95" s="882" t="s">
        <v>3206</v>
      </c>
      <c r="DH95" s="545" t="s">
        <v>3258</v>
      </c>
      <c r="DI95" s="545" t="s">
        <v>3258</v>
      </c>
      <c r="DJ95" s="545"/>
    </row>
    <row r="96" spans="1:114" s="103" customFormat="1" ht="59.25" hidden="1" customHeight="1">
      <c r="A96" s="96">
        <v>17</v>
      </c>
      <c r="B96" s="232" t="s">
        <v>719</v>
      </c>
      <c r="C96" s="232" t="s">
        <v>97</v>
      </c>
      <c r="D96" s="239" t="s">
        <v>755</v>
      </c>
      <c r="E96" s="239" t="s">
        <v>1705</v>
      </c>
      <c r="F96" s="241" t="s">
        <v>1705</v>
      </c>
      <c r="G96" s="242" t="s">
        <v>4</v>
      </c>
      <c r="H96" s="321" t="s">
        <v>761</v>
      </c>
      <c r="I96" s="321" t="s">
        <v>762</v>
      </c>
      <c r="J96" s="349">
        <f t="shared" si="10"/>
        <v>776215</v>
      </c>
      <c r="K96" s="349">
        <f t="shared" si="11"/>
        <v>100000</v>
      </c>
      <c r="L96" s="349">
        <f t="shared" si="12"/>
        <v>100000</v>
      </c>
      <c r="M96" s="308">
        <v>3000</v>
      </c>
      <c r="N96" s="308"/>
      <c r="O96" s="308"/>
      <c r="P96" s="308">
        <v>87300</v>
      </c>
      <c r="Q96" s="308"/>
      <c r="R96" s="308"/>
      <c r="S96" s="308">
        <v>9700</v>
      </c>
      <c r="T96" s="349">
        <f t="shared" si="13"/>
        <v>426015</v>
      </c>
      <c r="U96" s="308">
        <v>16081</v>
      </c>
      <c r="V96" s="308"/>
      <c r="W96" s="308"/>
      <c r="X96" s="308">
        <v>409934</v>
      </c>
      <c r="Y96" s="308"/>
      <c r="Z96" s="308"/>
      <c r="AA96" s="308">
        <v>0</v>
      </c>
      <c r="AB96" s="334">
        <v>12510</v>
      </c>
      <c r="AC96" s="334"/>
      <c r="AD96" s="334">
        <v>237690</v>
      </c>
      <c r="AE96" s="334"/>
      <c r="AF96" s="334"/>
      <c r="AG96" s="175"/>
      <c r="AH96" s="175"/>
      <c r="AI96" s="349">
        <f t="shared" si="14"/>
        <v>0</v>
      </c>
      <c r="AJ96" s="309">
        <v>0</v>
      </c>
      <c r="AK96" s="309"/>
      <c r="AL96" s="309"/>
      <c r="AM96" s="309">
        <v>0</v>
      </c>
      <c r="AN96" s="309"/>
      <c r="AO96" s="309"/>
      <c r="AP96" s="309">
        <v>0</v>
      </c>
      <c r="AQ96" s="327">
        <v>0</v>
      </c>
      <c r="AR96" s="327"/>
      <c r="AS96" s="185">
        <v>0</v>
      </c>
      <c r="AT96" s="185"/>
      <c r="AU96" s="185"/>
      <c r="AV96" s="175"/>
      <c r="AW96" s="175"/>
      <c r="AX96" s="349">
        <f t="shared" si="15"/>
        <v>0</v>
      </c>
      <c r="AY96" s="374"/>
      <c r="AZ96" s="175"/>
      <c r="BA96" s="259">
        <v>43646</v>
      </c>
      <c r="BB96" s="546" t="s">
        <v>1017</v>
      </c>
      <c r="BC96" s="546" t="s">
        <v>2616</v>
      </c>
      <c r="BD96" s="462">
        <v>43190</v>
      </c>
      <c r="BE96" s="563">
        <v>43181</v>
      </c>
      <c r="BF96" s="352">
        <v>43200</v>
      </c>
      <c r="BG96" s="548">
        <v>43192</v>
      </c>
      <c r="BH96" s="554">
        <v>43257</v>
      </c>
      <c r="BI96" s="550" t="s">
        <v>2617</v>
      </c>
      <c r="BJ96" s="356">
        <v>43677</v>
      </c>
      <c r="BK96" s="548"/>
      <c r="BL96" s="356">
        <v>43708</v>
      </c>
      <c r="BM96" s="548"/>
      <c r="BN96" s="259">
        <v>43258</v>
      </c>
      <c r="BO96" s="552">
        <v>43258</v>
      </c>
      <c r="BP96" s="552">
        <v>43403</v>
      </c>
      <c r="BQ96" s="552"/>
      <c r="BR96" s="549">
        <v>0.96960000000000002</v>
      </c>
      <c r="BS96" s="549">
        <v>0.99509999999999998</v>
      </c>
      <c r="BT96" s="550" t="s">
        <v>1871</v>
      </c>
      <c r="BU96" s="538" t="s">
        <v>3258</v>
      </c>
      <c r="BV96" s="538" t="s">
        <v>3258</v>
      </c>
      <c r="BW96" s="538" t="s">
        <v>3258</v>
      </c>
      <c r="BX96" s="538" t="s">
        <v>3258</v>
      </c>
      <c r="BY96" s="538" t="s">
        <v>3258</v>
      </c>
      <c r="BZ96" s="538" t="s">
        <v>3258</v>
      </c>
      <c r="CA96" s="702" t="s">
        <v>2618</v>
      </c>
      <c r="CB96" s="264"/>
      <c r="CC96" s="551" t="s">
        <v>2619</v>
      </c>
      <c r="CD96" s="646"/>
      <c r="CE96" s="646"/>
      <c r="CF96" s="190">
        <v>0</v>
      </c>
      <c r="CG96" s="645">
        <v>32</v>
      </c>
      <c r="CH96" s="689">
        <f t="shared" si="8"/>
        <v>0</v>
      </c>
      <c r="CI96" s="690">
        <f t="shared" si="9"/>
        <v>31.8432</v>
      </c>
      <c r="CJ96" s="178"/>
      <c r="CK96" s="178"/>
      <c r="CL96" s="178">
        <v>1</v>
      </c>
      <c r="CM96" s="179">
        <v>13</v>
      </c>
      <c r="CN96" s="178"/>
      <c r="CO96" s="178"/>
      <c r="CP96" s="178"/>
      <c r="CQ96" s="445"/>
      <c r="CR96" s="445"/>
      <c r="CS96" s="445"/>
      <c r="CT96" s="445"/>
      <c r="CU96" s="445"/>
      <c r="CV96" s="801"/>
      <c r="CW96" s="191"/>
      <c r="CX96" s="191"/>
      <c r="CY96" s="191"/>
      <c r="CZ96" s="191"/>
      <c r="DA96" s="261"/>
      <c r="DB96" s="262"/>
      <c r="DC96" s="261"/>
      <c r="DD96" s="261"/>
      <c r="DE96" s="133"/>
      <c r="DF96" s="133" t="s">
        <v>3207</v>
      </c>
      <c r="DG96" s="882" t="s">
        <v>3208</v>
      </c>
      <c r="DH96" s="545" t="s">
        <v>3258</v>
      </c>
      <c r="DI96" s="545" t="s">
        <v>3258</v>
      </c>
      <c r="DJ96" s="545"/>
    </row>
    <row r="97" spans="1:114" s="103" customFormat="1" ht="59.25" customHeight="1">
      <c r="A97" s="96">
        <v>18</v>
      </c>
      <c r="B97" s="232" t="s">
        <v>719</v>
      </c>
      <c r="C97" s="232" t="s">
        <v>97</v>
      </c>
      <c r="D97" s="239" t="s">
        <v>756</v>
      </c>
      <c r="E97" s="240" t="s">
        <v>1706</v>
      </c>
      <c r="F97" s="241" t="s">
        <v>1706</v>
      </c>
      <c r="G97" s="242" t="s">
        <v>4</v>
      </c>
      <c r="H97" s="335" t="s">
        <v>763</v>
      </c>
      <c r="I97" s="335" t="s">
        <v>764</v>
      </c>
      <c r="J97" s="349">
        <f t="shared" si="10"/>
        <v>76168</v>
      </c>
      <c r="K97" s="349">
        <f t="shared" si="11"/>
        <v>43454</v>
      </c>
      <c r="L97" s="349">
        <f t="shared" si="12"/>
        <v>43454</v>
      </c>
      <c r="M97" s="308">
        <v>1304</v>
      </c>
      <c r="N97" s="308"/>
      <c r="O97" s="308"/>
      <c r="P97" s="308">
        <v>37935</v>
      </c>
      <c r="Q97" s="308"/>
      <c r="R97" s="308"/>
      <c r="S97" s="308">
        <v>4215</v>
      </c>
      <c r="T97" s="349">
        <f t="shared" si="13"/>
        <v>20610</v>
      </c>
      <c r="U97" s="308">
        <v>135</v>
      </c>
      <c r="V97" s="308"/>
      <c r="W97" s="308"/>
      <c r="X97" s="308">
        <v>20475</v>
      </c>
      <c r="Y97" s="308"/>
      <c r="Z97" s="308"/>
      <c r="AA97" s="308">
        <v>0</v>
      </c>
      <c r="AB97" s="334">
        <v>605</v>
      </c>
      <c r="AC97" s="334"/>
      <c r="AD97" s="334">
        <v>11499</v>
      </c>
      <c r="AE97" s="334"/>
      <c r="AF97" s="334"/>
      <c r="AG97" s="185"/>
      <c r="AH97" s="185"/>
      <c r="AI97" s="349">
        <f t="shared" si="14"/>
        <v>0</v>
      </c>
      <c r="AJ97" s="309">
        <v>0</v>
      </c>
      <c r="AK97" s="309"/>
      <c r="AL97" s="309"/>
      <c r="AM97" s="309">
        <v>0</v>
      </c>
      <c r="AN97" s="309"/>
      <c r="AO97" s="309"/>
      <c r="AP97" s="309">
        <v>0</v>
      </c>
      <c r="AQ97" s="327">
        <v>0</v>
      </c>
      <c r="AR97" s="327"/>
      <c r="AS97" s="185">
        <v>0</v>
      </c>
      <c r="AT97" s="185"/>
      <c r="AU97" s="185"/>
      <c r="AV97" s="185"/>
      <c r="AW97" s="185"/>
      <c r="AX97" s="349">
        <f t="shared" si="15"/>
        <v>0</v>
      </c>
      <c r="AY97" s="175"/>
      <c r="AZ97" s="175"/>
      <c r="BA97" s="259">
        <v>43769</v>
      </c>
      <c r="BB97" s="546" t="s">
        <v>1017</v>
      </c>
      <c r="BC97" s="546" t="s">
        <v>944</v>
      </c>
      <c r="BD97" s="463">
        <v>43312</v>
      </c>
      <c r="BE97" s="564">
        <v>43097</v>
      </c>
      <c r="BF97" s="352">
        <v>43251</v>
      </c>
      <c r="BG97" s="548">
        <v>43258</v>
      </c>
      <c r="BH97" s="554">
        <v>43245</v>
      </c>
      <c r="BI97" s="550" t="s">
        <v>2620</v>
      </c>
      <c r="BJ97" s="356">
        <v>43708</v>
      </c>
      <c r="BK97" s="548"/>
      <c r="BL97" s="356">
        <v>43768</v>
      </c>
      <c r="BM97" s="548"/>
      <c r="BN97" s="259">
        <v>43862</v>
      </c>
      <c r="BO97" s="552"/>
      <c r="BP97" s="552">
        <v>44195</v>
      </c>
      <c r="BQ97" s="552"/>
      <c r="BR97" s="549"/>
      <c r="BS97" s="549"/>
      <c r="BT97" s="550" t="s">
        <v>1016</v>
      </c>
      <c r="BU97" s="538" t="s">
        <v>3258</v>
      </c>
      <c r="BV97" s="538" t="s">
        <v>3258</v>
      </c>
      <c r="BW97" s="538" t="s">
        <v>3258</v>
      </c>
      <c r="BX97" s="538" t="s">
        <v>3258</v>
      </c>
      <c r="BY97" s="538" t="s">
        <v>3258</v>
      </c>
      <c r="BZ97" s="538" t="s">
        <v>3258</v>
      </c>
      <c r="CA97" s="702" t="s">
        <v>2618</v>
      </c>
      <c r="CB97" s="264"/>
      <c r="CC97" s="551" t="s">
        <v>2619</v>
      </c>
      <c r="CD97" s="646"/>
      <c r="CE97" s="646"/>
      <c r="CF97" s="190">
        <v>400</v>
      </c>
      <c r="CG97" s="645">
        <v>33.700000000000003</v>
      </c>
      <c r="CH97" s="689">
        <f t="shared" si="8"/>
        <v>0</v>
      </c>
      <c r="CI97" s="690">
        <f t="shared" si="9"/>
        <v>0</v>
      </c>
      <c r="CJ97" s="178"/>
      <c r="CK97" s="178"/>
      <c r="CL97" s="178"/>
      <c r="CM97" s="178"/>
      <c r="CN97" s="178"/>
      <c r="CO97" s="178"/>
      <c r="CP97" s="178"/>
      <c r="CQ97" s="445"/>
      <c r="CR97" s="445"/>
      <c r="CS97" s="445"/>
      <c r="CT97" s="445"/>
      <c r="CU97" s="445"/>
      <c r="CV97" s="801"/>
      <c r="CW97" s="191"/>
      <c r="CX97" s="193" t="s">
        <v>3899</v>
      </c>
      <c r="CY97" s="191"/>
      <c r="CZ97" s="191"/>
      <c r="DA97" s="655"/>
      <c r="DB97" s="262"/>
      <c r="DC97" s="261"/>
      <c r="DD97" s="261"/>
      <c r="DE97" s="133"/>
      <c r="DF97" s="133" t="s">
        <v>3209</v>
      </c>
      <c r="DG97" s="882" t="s">
        <v>3210</v>
      </c>
      <c r="DH97" s="545" t="s">
        <v>3258</v>
      </c>
      <c r="DI97" s="545" t="s">
        <v>3258</v>
      </c>
      <c r="DJ97" s="545"/>
    </row>
    <row r="98" spans="1:114" s="103" customFormat="1" ht="117" hidden="1">
      <c r="A98" s="96">
        <v>19</v>
      </c>
      <c r="B98" s="232" t="s">
        <v>719</v>
      </c>
      <c r="C98" s="232" t="s">
        <v>97</v>
      </c>
      <c r="D98" s="241" t="s">
        <v>757</v>
      </c>
      <c r="E98" s="241" t="s">
        <v>1707</v>
      </c>
      <c r="F98" s="241" t="s">
        <v>1707</v>
      </c>
      <c r="G98" s="242" t="s">
        <v>4</v>
      </c>
      <c r="H98" s="335" t="s">
        <v>765</v>
      </c>
      <c r="I98" s="335" t="s">
        <v>766</v>
      </c>
      <c r="J98" s="349">
        <f t="shared" si="10"/>
        <v>8000</v>
      </c>
      <c r="K98" s="349">
        <f t="shared" si="11"/>
        <v>8000</v>
      </c>
      <c r="L98" s="349">
        <f t="shared" si="12"/>
        <v>8000</v>
      </c>
      <c r="M98" s="308">
        <v>6864</v>
      </c>
      <c r="N98" s="308"/>
      <c r="O98" s="308"/>
      <c r="P98" s="308">
        <v>1136</v>
      </c>
      <c r="Q98" s="308"/>
      <c r="R98" s="308"/>
      <c r="S98" s="308">
        <v>0</v>
      </c>
      <c r="T98" s="349">
        <f t="shared" si="13"/>
        <v>0</v>
      </c>
      <c r="U98" s="308">
        <v>0</v>
      </c>
      <c r="V98" s="308"/>
      <c r="W98" s="308"/>
      <c r="X98" s="308">
        <v>0</v>
      </c>
      <c r="Y98" s="308"/>
      <c r="Z98" s="308"/>
      <c r="AA98" s="308">
        <v>0</v>
      </c>
      <c r="AB98" s="334">
        <v>0</v>
      </c>
      <c r="AC98" s="334"/>
      <c r="AD98" s="334">
        <v>0</v>
      </c>
      <c r="AE98" s="334"/>
      <c r="AF98" s="334"/>
      <c r="AG98" s="185"/>
      <c r="AH98" s="185"/>
      <c r="AI98" s="349">
        <f t="shared" si="14"/>
        <v>0</v>
      </c>
      <c r="AJ98" s="309">
        <v>0</v>
      </c>
      <c r="AK98" s="309"/>
      <c r="AL98" s="309"/>
      <c r="AM98" s="309">
        <v>0</v>
      </c>
      <c r="AN98" s="309"/>
      <c r="AO98" s="309"/>
      <c r="AP98" s="309">
        <v>0</v>
      </c>
      <c r="AQ98" s="327">
        <v>0</v>
      </c>
      <c r="AR98" s="327"/>
      <c r="AS98" s="185">
        <v>0</v>
      </c>
      <c r="AT98" s="185"/>
      <c r="AU98" s="185"/>
      <c r="AV98" s="185"/>
      <c r="AW98" s="185"/>
      <c r="AX98" s="349">
        <f t="shared" si="15"/>
        <v>0</v>
      </c>
      <c r="AY98" s="338"/>
      <c r="AZ98" s="338"/>
      <c r="BA98" s="259" t="s">
        <v>939</v>
      </c>
      <c r="BB98" s="546" t="s">
        <v>939</v>
      </c>
      <c r="BC98" s="546" t="s">
        <v>944</v>
      </c>
      <c r="BD98" s="464">
        <v>43081</v>
      </c>
      <c r="BE98" s="563">
        <v>43081</v>
      </c>
      <c r="BF98" s="352">
        <v>43159</v>
      </c>
      <c r="BG98" s="548">
        <v>43140</v>
      </c>
      <c r="BH98" s="554" t="s">
        <v>883</v>
      </c>
      <c r="BI98" s="554" t="s">
        <v>883</v>
      </c>
      <c r="BJ98" s="356">
        <v>43266</v>
      </c>
      <c r="BK98" s="548">
        <v>43256</v>
      </c>
      <c r="BL98" s="356">
        <v>43281</v>
      </c>
      <c r="BM98" s="548">
        <v>43300</v>
      </c>
      <c r="BN98" s="259">
        <v>43358</v>
      </c>
      <c r="BO98" s="552">
        <v>43333</v>
      </c>
      <c r="BP98" s="552">
        <v>43419</v>
      </c>
      <c r="BQ98" s="552"/>
      <c r="BR98" s="549">
        <v>0.83450000000000002</v>
      </c>
      <c r="BS98" s="549">
        <v>0.85519999999999996</v>
      </c>
      <c r="BT98" s="550" t="s">
        <v>1871</v>
      </c>
      <c r="BU98" s="538" t="s">
        <v>3668</v>
      </c>
      <c r="BV98" s="538" t="s">
        <v>3258</v>
      </c>
      <c r="BW98" s="538" t="s">
        <v>3258</v>
      </c>
      <c r="BX98" s="538" t="s">
        <v>3258</v>
      </c>
      <c r="BY98" s="538" t="s">
        <v>3258</v>
      </c>
      <c r="BZ98" s="538" t="s">
        <v>3258</v>
      </c>
      <c r="CA98" s="702">
        <v>0.9</v>
      </c>
      <c r="CB98" s="267"/>
      <c r="CC98" s="560" t="s">
        <v>2881</v>
      </c>
      <c r="CD98" s="646"/>
      <c r="CE98" s="646"/>
      <c r="CF98" s="190">
        <v>270</v>
      </c>
      <c r="CG98" s="645">
        <v>8</v>
      </c>
      <c r="CH98" s="689">
        <f t="shared" si="8"/>
        <v>230.904</v>
      </c>
      <c r="CI98" s="690">
        <f t="shared" si="9"/>
        <v>6.8415999999999997</v>
      </c>
      <c r="CJ98" s="178"/>
      <c r="CK98" s="178"/>
      <c r="CL98" s="178"/>
      <c r="CM98" s="178"/>
      <c r="CN98" s="178"/>
      <c r="CO98" s="178"/>
      <c r="CP98" s="178"/>
      <c r="CQ98" s="445">
        <v>7134345</v>
      </c>
      <c r="CR98" s="445">
        <v>6800000</v>
      </c>
      <c r="CS98" s="445">
        <v>6800000</v>
      </c>
      <c r="CT98" s="445">
        <v>7626198</v>
      </c>
      <c r="CU98" s="445"/>
      <c r="CV98" s="801"/>
      <c r="CW98" s="191"/>
      <c r="CX98" s="191"/>
      <c r="CY98" s="191"/>
      <c r="CZ98" s="191"/>
      <c r="DA98" s="265"/>
      <c r="DB98" s="266"/>
      <c r="DC98" s="265"/>
      <c r="DD98" s="265"/>
      <c r="DE98" s="130"/>
      <c r="DF98" s="130" t="s">
        <v>3211</v>
      </c>
      <c r="DG98" s="882" t="s">
        <v>3212</v>
      </c>
      <c r="DH98" s="545" t="s">
        <v>3258</v>
      </c>
      <c r="DI98" s="545" t="s">
        <v>3258</v>
      </c>
      <c r="DJ98" s="545"/>
    </row>
    <row r="99" spans="1:114" s="103" customFormat="1" ht="59.25" customHeight="1">
      <c r="A99" s="96">
        <v>20</v>
      </c>
      <c r="B99" s="232" t="s">
        <v>719</v>
      </c>
      <c r="C99" s="232" t="s">
        <v>97</v>
      </c>
      <c r="D99" s="239" t="s">
        <v>756</v>
      </c>
      <c r="E99" s="240" t="s">
        <v>759</v>
      </c>
      <c r="F99" s="241" t="s">
        <v>1706</v>
      </c>
      <c r="G99" s="242" t="s">
        <v>4</v>
      </c>
      <c r="H99" s="321" t="s">
        <v>767</v>
      </c>
      <c r="I99" s="336" t="s">
        <v>768</v>
      </c>
      <c r="J99" s="349">
        <f t="shared" si="10"/>
        <v>273996</v>
      </c>
      <c r="K99" s="349">
        <f t="shared" si="11"/>
        <v>128795</v>
      </c>
      <c r="L99" s="349">
        <f t="shared" si="12"/>
        <v>128795</v>
      </c>
      <c r="M99" s="308">
        <v>0</v>
      </c>
      <c r="N99" s="308"/>
      <c r="O99" s="308"/>
      <c r="P99" s="308">
        <v>64340</v>
      </c>
      <c r="Q99" s="308"/>
      <c r="R99" s="308"/>
      <c r="S99" s="308">
        <v>64455</v>
      </c>
      <c r="T99" s="349">
        <f t="shared" si="13"/>
        <v>91477</v>
      </c>
      <c r="U99" s="308">
        <v>926</v>
      </c>
      <c r="V99" s="308"/>
      <c r="W99" s="308"/>
      <c r="X99" s="308">
        <v>90551</v>
      </c>
      <c r="Y99" s="308"/>
      <c r="Z99" s="308"/>
      <c r="AA99" s="308">
        <v>0</v>
      </c>
      <c r="AB99" s="334">
        <v>2686</v>
      </c>
      <c r="AC99" s="334"/>
      <c r="AD99" s="334">
        <v>51038</v>
      </c>
      <c r="AE99" s="334"/>
      <c r="AF99" s="334"/>
      <c r="AG99" s="185"/>
      <c r="AH99" s="185"/>
      <c r="AI99" s="349">
        <f t="shared" si="14"/>
        <v>0</v>
      </c>
      <c r="AJ99" s="309">
        <v>0</v>
      </c>
      <c r="AK99" s="309"/>
      <c r="AL99" s="309"/>
      <c r="AM99" s="309">
        <v>0</v>
      </c>
      <c r="AN99" s="309"/>
      <c r="AO99" s="309"/>
      <c r="AP99" s="309">
        <v>0</v>
      </c>
      <c r="AQ99" s="327">
        <v>0</v>
      </c>
      <c r="AR99" s="327"/>
      <c r="AS99" s="185">
        <v>0</v>
      </c>
      <c r="AT99" s="185"/>
      <c r="AU99" s="185"/>
      <c r="AV99" s="185"/>
      <c r="AW99" s="185"/>
      <c r="AX99" s="349">
        <f t="shared" si="15"/>
        <v>0</v>
      </c>
      <c r="AY99" s="175"/>
      <c r="AZ99" s="175"/>
      <c r="BA99" s="259">
        <v>44012</v>
      </c>
      <c r="BB99" s="546" t="s">
        <v>1017</v>
      </c>
      <c r="BC99" s="546" t="s">
        <v>2455</v>
      </c>
      <c r="BD99" s="463">
        <v>43343</v>
      </c>
      <c r="BE99" s="564">
        <v>43376</v>
      </c>
      <c r="BF99" s="352">
        <v>43373</v>
      </c>
      <c r="BG99" s="548"/>
      <c r="BH99" s="554" t="s">
        <v>943</v>
      </c>
      <c r="BI99" s="554" t="s">
        <v>943</v>
      </c>
      <c r="BJ99" s="356">
        <v>44074</v>
      </c>
      <c r="BK99" s="548"/>
      <c r="BL99" s="356">
        <v>44134</v>
      </c>
      <c r="BM99" s="548"/>
      <c r="BN99" s="259">
        <v>43266</v>
      </c>
      <c r="BO99" s="552">
        <v>43266</v>
      </c>
      <c r="BP99" s="552">
        <v>43465</v>
      </c>
      <c r="BQ99" s="552">
        <v>43390</v>
      </c>
      <c r="BR99" s="549">
        <v>1</v>
      </c>
      <c r="BS99" s="549">
        <v>1</v>
      </c>
      <c r="BT99" s="550" t="s">
        <v>2622</v>
      </c>
      <c r="BU99" s="538" t="s">
        <v>3258</v>
      </c>
      <c r="BV99" s="538" t="s">
        <v>3258</v>
      </c>
      <c r="BW99" s="538" t="s">
        <v>3258</v>
      </c>
      <c r="BX99" s="538" t="s">
        <v>3258</v>
      </c>
      <c r="BY99" s="538" t="s">
        <v>3258</v>
      </c>
      <c r="BZ99" s="538" t="s">
        <v>3258</v>
      </c>
      <c r="CA99" s="702">
        <v>0</v>
      </c>
      <c r="CB99" s="267"/>
      <c r="CC99" s="560" t="s">
        <v>2882</v>
      </c>
      <c r="CD99" s="646"/>
      <c r="CE99" s="646"/>
      <c r="CF99" s="190">
        <v>836</v>
      </c>
      <c r="CG99" s="645">
        <v>33.700000000000003</v>
      </c>
      <c r="CH99" s="689">
        <f t="shared" si="8"/>
        <v>836</v>
      </c>
      <c r="CI99" s="690">
        <f t="shared" si="9"/>
        <v>33.700000000000003</v>
      </c>
      <c r="CJ99" s="178"/>
      <c r="CK99" s="178"/>
      <c r="CL99" s="178"/>
      <c r="CM99" s="178"/>
      <c r="CN99" s="178"/>
      <c r="CO99" s="178"/>
      <c r="CP99" s="178"/>
      <c r="CQ99" s="445"/>
      <c r="CR99" s="445"/>
      <c r="CS99" s="445"/>
      <c r="CT99" s="445"/>
      <c r="CU99" s="445"/>
      <c r="CV99" s="801"/>
      <c r="CW99" s="191"/>
      <c r="CX99" s="193" t="s">
        <v>3899</v>
      </c>
      <c r="CY99" s="191"/>
      <c r="CZ99" s="191"/>
      <c r="DA99" s="655"/>
      <c r="DB99" s="262"/>
      <c r="DC99" s="261"/>
      <c r="DD99" s="261"/>
      <c r="DE99" s="133"/>
      <c r="DF99" s="133" t="s">
        <v>3213</v>
      </c>
      <c r="DG99" s="882" t="s">
        <v>3214</v>
      </c>
      <c r="DH99" s="545" t="s">
        <v>3258</v>
      </c>
      <c r="DI99" s="545" t="s">
        <v>3258</v>
      </c>
      <c r="DJ99" s="545"/>
    </row>
    <row r="100" spans="1:114" s="103" customFormat="1" ht="98.25" customHeight="1">
      <c r="A100" s="96">
        <v>21</v>
      </c>
      <c r="B100" s="232" t="s">
        <v>719</v>
      </c>
      <c r="C100" s="232" t="s">
        <v>97</v>
      </c>
      <c r="D100" s="239" t="s">
        <v>756</v>
      </c>
      <c r="E100" s="240" t="s">
        <v>759</v>
      </c>
      <c r="F100" s="241" t="s">
        <v>1706</v>
      </c>
      <c r="G100" s="242" t="s">
        <v>4</v>
      </c>
      <c r="H100" s="336" t="s">
        <v>769</v>
      </c>
      <c r="I100" s="336" t="s">
        <v>770</v>
      </c>
      <c r="J100" s="349">
        <f t="shared" si="10"/>
        <v>124138</v>
      </c>
      <c r="K100" s="349">
        <f t="shared" si="11"/>
        <v>59246</v>
      </c>
      <c r="L100" s="349">
        <f t="shared" si="12"/>
        <v>59246</v>
      </c>
      <c r="M100" s="308">
        <v>0</v>
      </c>
      <c r="N100" s="308"/>
      <c r="O100" s="308"/>
      <c r="P100" s="308">
        <v>53321</v>
      </c>
      <c r="Q100" s="308"/>
      <c r="R100" s="308"/>
      <c r="S100" s="308">
        <v>5925</v>
      </c>
      <c r="T100" s="349">
        <f t="shared" si="13"/>
        <v>40882</v>
      </c>
      <c r="U100" s="308">
        <v>103</v>
      </c>
      <c r="V100" s="308"/>
      <c r="W100" s="308"/>
      <c r="X100" s="308">
        <v>40779</v>
      </c>
      <c r="Y100" s="308"/>
      <c r="Z100" s="308"/>
      <c r="AA100" s="308">
        <v>0</v>
      </c>
      <c r="AB100" s="334">
        <v>1200</v>
      </c>
      <c r="AC100" s="334"/>
      <c r="AD100" s="334">
        <v>22810</v>
      </c>
      <c r="AE100" s="334"/>
      <c r="AF100" s="334"/>
      <c r="AG100" s="185"/>
      <c r="AH100" s="185"/>
      <c r="AI100" s="349">
        <f t="shared" si="14"/>
        <v>0</v>
      </c>
      <c r="AJ100" s="309">
        <v>0</v>
      </c>
      <c r="AK100" s="309"/>
      <c r="AL100" s="309"/>
      <c r="AM100" s="309">
        <v>0</v>
      </c>
      <c r="AN100" s="309"/>
      <c r="AO100" s="309"/>
      <c r="AP100" s="309">
        <v>0</v>
      </c>
      <c r="AQ100" s="327">
        <v>0</v>
      </c>
      <c r="AR100" s="327"/>
      <c r="AS100" s="185">
        <v>0</v>
      </c>
      <c r="AT100" s="185"/>
      <c r="AU100" s="185"/>
      <c r="AV100" s="185"/>
      <c r="AW100" s="185"/>
      <c r="AX100" s="349">
        <f t="shared" si="15"/>
        <v>0</v>
      </c>
      <c r="AY100" s="374"/>
      <c r="AZ100" s="376"/>
      <c r="BA100" s="259">
        <v>43769</v>
      </c>
      <c r="BB100" s="546" t="s">
        <v>1017</v>
      </c>
      <c r="BC100" s="546" t="s">
        <v>944</v>
      </c>
      <c r="BD100" s="463">
        <v>43343</v>
      </c>
      <c r="BE100" s="564"/>
      <c r="BF100" s="352">
        <v>43373</v>
      </c>
      <c r="BG100" s="548"/>
      <c r="BH100" s="554" t="s">
        <v>943</v>
      </c>
      <c r="BI100" s="554" t="s">
        <v>943</v>
      </c>
      <c r="BJ100" s="356">
        <v>43708</v>
      </c>
      <c r="BK100" s="548"/>
      <c r="BL100" s="356">
        <v>43768</v>
      </c>
      <c r="BM100" s="548"/>
      <c r="BN100" s="259">
        <v>43799</v>
      </c>
      <c r="BO100" s="552"/>
      <c r="BP100" s="259">
        <v>44196</v>
      </c>
      <c r="BQ100" s="552"/>
      <c r="BR100" s="565"/>
      <c r="BS100" s="565"/>
      <c r="BT100" s="550" t="s">
        <v>1016</v>
      </c>
      <c r="BU100" s="538" t="s">
        <v>3258</v>
      </c>
      <c r="BV100" s="538" t="s">
        <v>3258</v>
      </c>
      <c r="BW100" s="538" t="s">
        <v>3258</v>
      </c>
      <c r="BX100" s="538" t="s">
        <v>3258</v>
      </c>
      <c r="BY100" s="538" t="s">
        <v>3258</v>
      </c>
      <c r="BZ100" s="538" t="s">
        <v>3258</v>
      </c>
      <c r="CA100" s="702">
        <v>0</v>
      </c>
      <c r="CB100" s="267" t="s">
        <v>2626</v>
      </c>
      <c r="CC100" s="560" t="s">
        <v>2882</v>
      </c>
      <c r="CD100" s="646"/>
      <c r="CE100" s="646"/>
      <c r="CF100" s="190">
        <v>1259</v>
      </c>
      <c r="CG100" s="645">
        <v>33.700000000000003</v>
      </c>
      <c r="CH100" s="689">
        <f t="shared" si="8"/>
        <v>0</v>
      </c>
      <c r="CI100" s="690">
        <f t="shared" si="9"/>
        <v>0</v>
      </c>
      <c r="CJ100" s="178"/>
      <c r="CK100" s="178"/>
      <c r="CL100" s="178"/>
      <c r="CM100" s="178"/>
      <c r="CN100" s="178"/>
      <c r="CO100" s="178"/>
      <c r="CP100" s="178"/>
      <c r="CQ100" s="445"/>
      <c r="CR100" s="445"/>
      <c r="CS100" s="445"/>
      <c r="CT100" s="445"/>
      <c r="CU100" s="445"/>
      <c r="CV100" s="801"/>
      <c r="CW100" s="191"/>
      <c r="CX100" s="193" t="s">
        <v>3899</v>
      </c>
      <c r="CY100" s="191"/>
      <c r="CZ100" s="191"/>
      <c r="DA100" s="655"/>
      <c r="DB100" s="262"/>
      <c r="DC100" s="261"/>
      <c r="DD100" s="261"/>
      <c r="DE100" s="133"/>
      <c r="DF100" s="133" t="s">
        <v>3215</v>
      </c>
      <c r="DG100" s="882" t="s">
        <v>3216</v>
      </c>
      <c r="DH100" s="545" t="s">
        <v>3258</v>
      </c>
      <c r="DI100" s="545" t="s">
        <v>3258</v>
      </c>
      <c r="DJ100" s="545"/>
    </row>
    <row r="101" spans="1:114" s="103" customFormat="1" ht="93.75" customHeight="1">
      <c r="A101" s="96">
        <v>22</v>
      </c>
      <c r="B101" s="232" t="s">
        <v>719</v>
      </c>
      <c r="C101" s="232" t="s">
        <v>97</v>
      </c>
      <c r="D101" s="239" t="s">
        <v>756</v>
      </c>
      <c r="E101" s="240" t="s">
        <v>759</v>
      </c>
      <c r="F101" s="241" t="s">
        <v>1706</v>
      </c>
      <c r="G101" s="242" t="s">
        <v>4</v>
      </c>
      <c r="H101" s="336" t="s">
        <v>771</v>
      </c>
      <c r="I101" s="336" t="s">
        <v>772</v>
      </c>
      <c r="J101" s="349">
        <f t="shared" si="10"/>
        <v>47357</v>
      </c>
      <c r="K101" s="349">
        <f t="shared" si="11"/>
        <v>37982</v>
      </c>
      <c r="L101" s="349">
        <f t="shared" si="12"/>
        <v>37982</v>
      </c>
      <c r="M101" s="308">
        <v>1139</v>
      </c>
      <c r="N101" s="308"/>
      <c r="O101" s="308"/>
      <c r="P101" s="308">
        <v>33045</v>
      </c>
      <c r="Q101" s="308"/>
      <c r="R101" s="308"/>
      <c r="S101" s="308">
        <v>3798</v>
      </c>
      <c r="T101" s="349">
        <f t="shared" si="13"/>
        <v>5906</v>
      </c>
      <c r="U101" s="308">
        <v>89</v>
      </c>
      <c r="V101" s="308"/>
      <c r="W101" s="308"/>
      <c r="X101" s="308">
        <v>5817</v>
      </c>
      <c r="Y101" s="308"/>
      <c r="Z101" s="308"/>
      <c r="AA101" s="308">
        <v>0</v>
      </c>
      <c r="AB101" s="334">
        <v>370</v>
      </c>
      <c r="AC101" s="334"/>
      <c r="AD101" s="334">
        <v>3099</v>
      </c>
      <c r="AE101" s="334"/>
      <c r="AF101" s="334"/>
      <c r="AG101" s="185"/>
      <c r="AH101" s="185"/>
      <c r="AI101" s="349">
        <f t="shared" si="14"/>
        <v>0</v>
      </c>
      <c r="AJ101" s="309">
        <v>0</v>
      </c>
      <c r="AK101" s="309"/>
      <c r="AL101" s="309"/>
      <c r="AM101" s="309">
        <v>0</v>
      </c>
      <c r="AN101" s="309"/>
      <c r="AO101" s="309"/>
      <c r="AP101" s="309">
        <v>0</v>
      </c>
      <c r="AQ101" s="327">
        <v>0</v>
      </c>
      <c r="AR101" s="327"/>
      <c r="AS101" s="185">
        <v>0</v>
      </c>
      <c r="AT101" s="185"/>
      <c r="AU101" s="185"/>
      <c r="AV101" s="185"/>
      <c r="AW101" s="185"/>
      <c r="AX101" s="349">
        <f t="shared" si="15"/>
        <v>0</v>
      </c>
      <c r="AY101" s="375"/>
      <c r="AZ101" s="377"/>
      <c r="BA101" s="259">
        <v>43769</v>
      </c>
      <c r="BB101" s="546" t="s">
        <v>1017</v>
      </c>
      <c r="BC101" s="546" t="s">
        <v>944</v>
      </c>
      <c r="BD101" s="353">
        <v>43373</v>
      </c>
      <c r="BE101" s="564"/>
      <c r="BF101" s="352">
        <v>43677</v>
      </c>
      <c r="BG101" s="548"/>
      <c r="BH101" s="554" t="s">
        <v>943</v>
      </c>
      <c r="BI101" s="554" t="s">
        <v>943</v>
      </c>
      <c r="BJ101" s="356">
        <v>43889</v>
      </c>
      <c r="BK101" s="548"/>
      <c r="BL101" s="356">
        <v>43905</v>
      </c>
      <c r="BM101" s="548"/>
      <c r="BN101" s="259">
        <v>43920</v>
      </c>
      <c r="BO101" s="552"/>
      <c r="BP101" s="259">
        <v>44135</v>
      </c>
      <c r="BQ101" s="552"/>
      <c r="BR101" s="566"/>
      <c r="BS101" s="566"/>
      <c r="BT101" s="550" t="s">
        <v>1016</v>
      </c>
      <c r="BU101" s="538" t="s">
        <v>3258</v>
      </c>
      <c r="BV101" s="538" t="s">
        <v>3258</v>
      </c>
      <c r="BW101" s="538" t="s">
        <v>3258</v>
      </c>
      <c r="BX101" s="538" t="s">
        <v>3258</v>
      </c>
      <c r="BY101" s="538" t="s">
        <v>3258</v>
      </c>
      <c r="BZ101" s="538" t="s">
        <v>3258</v>
      </c>
      <c r="CA101" s="702" t="s">
        <v>2618</v>
      </c>
      <c r="CB101" s="267" t="s">
        <v>2627</v>
      </c>
      <c r="CC101" s="560" t="s">
        <v>2883</v>
      </c>
      <c r="CD101" s="646"/>
      <c r="CE101" s="646"/>
      <c r="CF101" s="190">
        <v>1000</v>
      </c>
      <c r="CG101" s="645">
        <v>34</v>
      </c>
      <c r="CH101" s="689">
        <f t="shared" si="8"/>
        <v>0</v>
      </c>
      <c r="CI101" s="690">
        <f t="shared" si="9"/>
        <v>0</v>
      </c>
      <c r="CJ101" s="178"/>
      <c r="CK101" s="178"/>
      <c r="CL101" s="178"/>
      <c r="CM101" s="178"/>
      <c r="CN101" s="178"/>
      <c r="CO101" s="178"/>
      <c r="CP101" s="178"/>
      <c r="CQ101" s="445"/>
      <c r="CR101" s="445"/>
      <c r="CS101" s="445"/>
      <c r="CT101" s="445"/>
      <c r="CU101" s="445"/>
      <c r="CV101" s="801"/>
      <c r="CW101" s="191"/>
      <c r="CX101" s="193" t="s">
        <v>3899</v>
      </c>
      <c r="CY101" s="191"/>
      <c r="CZ101" s="191"/>
      <c r="DA101" s="655"/>
      <c r="DB101" s="262"/>
      <c r="DC101" s="261"/>
      <c r="DD101" s="261"/>
      <c r="DE101" s="133"/>
      <c r="DF101" s="133" t="s">
        <v>3217</v>
      </c>
      <c r="DG101" s="882" t="s">
        <v>3218</v>
      </c>
      <c r="DH101" s="545" t="s">
        <v>3258</v>
      </c>
      <c r="DI101" s="545" t="s">
        <v>3258</v>
      </c>
      <c r="DJ101" s="545"/>
    </row>
    <row r="102" spans="1:114" s="103" customFormat="1" ht="59.25" hidden="1" customHeight="1">
      <c r="A102" s="96">
        <v>23</v>
      </c>
      <c r="B102" s="232" t="s">
        <v>719</v>
      </c>
      <c r="C102" s="232" t="s">
        <v>97</v>
      </c>
      <c r="D102" s="239" t="s">
        <v>755</v>
      </c>
      <c r="E102" s="239" t="s">
        <v>1708</v>
      </c>
      <c r="F102" s="241" t="s">
        <v>1708</v>
      </c>
      <c r="G102" s="242" t="s">
        <v>4</v>
      </c>
      <c r="H102" s="321" t="s">
        <v>773</v>
      </c>
      <c r="I102" s="321" t="s">
        <v>774</v>
      </c>
      <c r="J102" s="349">
        <f t="shared" si="10"/>
        <v>9000</v>
      </c>
      <c r="K102" s="349">
        <f t="shared" si="11"/>
        <v>9000</v>
      </c>
      <c r="L102" s="349">
        <f t="shared" si="12"/>
        <v>9000</v>
      </c>
      <c r="M102" s="308">
        <v>7425</v>
      </c>
      <c r="N102" s="308"/>
      <c r="O102" s="308"/>
      <c r="P102" s="308">
        <v>1575</v>
      </c>
      <c r="Q102" s="308"/>
      <c r="R102" s="308"/>
      <c r="S102" s="308">
        <v>0</v>
      </c>
      <c r="T102" s="349">
        <f t="shared" si="13"/>
        <v>0</v>
      </c>
      <c r="U102" s="308">
        <v>0</v>
      </c>
      <c r="V102" s="308"/>
      <c r="W102" s="308"/>
      <c r="X102" s="308">
        <v>0</v>
      </c>
      <c r="Y102" s="308"/>
      <c r="Z102" s="308"/>
      <c r="AA102" s="308">
        <v>0</v>
      </c>
      <c r="AB102" s="334">
        <v>0</v>
      </c>
      <c r="AC102" s="334"/>
      <c r="AD102" s="334">
        <v>0</v>
      </c>
      <c r="AE102" s="334"/>
      <c r="AF102" s="334"/>
      <c r="AG102" s="185"/>
      <c r="AH102" s="185"/>
      <c r="AI102" s="349">
        <f t="shared" si="14"/>
        <v>0</v>
      </c>
      <c r="AJ102" s="309">
        <v>0</v>
      </c>
      <c r="AK102" s="309"/>
      <c r="AL102" s="309"/>
      <c r="AM102" s="309">
        <v>0</v>
      </c>
      <c r="AN102" s="309"/>
      <c r="AO102" s="309"/>
      <c r="AP102" s="309">
        <v>0</v>
      </c>
      <c r="AQ102" s="327">
        <v>0</v>
      </c>
      <c r="AR102" s="327"/>
      <c r="AS102" s="185">
        <v>0</v>
      </c>
      <c r="AT102" s="185"/>
      <c r="AU102" s="185"/>
      <c r="AV102" s="185"/>
      <c r="AW102" s="185"/>
      <c r="AX102" s="349">
        <f t="shared" si="15"/>
        <v>0</v>
      </c>
      <c r="AY102" s="184"/>
      <c r="AZ102" s="175"/>
      <c r="BA102" s="259" t="s">
        <v>939</v>
      </c>
      <c r="BB102" s="546" t="s">
        <v>939</v>
      </c>
      <c r="BC102" s="546" t="s">
        <v>944</v>
      </c>
      <c r="BD102" s="463">
        <v>43011</v>
      </c>
      <c r="BE102" s="564">
        <v>43011</v>
      </c>
      <c r="BF102" s="352">
        <v>43131</v>
      </c>
      <c r="BG102" s="548">
        <v>43117</v>
      </c>
      <c r="BH102" s="546" t="s">
        <v>939</v>
      </c>
      <c r="BI102" s="546" t="s">
        <v>939</v>
      </c>
      <c r="BJ102" s="356">
        <v>43220</v>
      </c>
      <c r="BK102" s="548">
        <v>43220</v>
      </c>
      <c r="BL102" s="356">
        <v>43242</v>
      </c>
      <c r="BM102" s="548">
        <v>43242</v>
      </c>
      <c r="BN102" s="259">
        <v>43258</v>
      </c>
      <c r="BO102" s="552">
        <v>43258</v>
      </c>
      <c r="BP102" s="259">
        <v>43403</v>
      </c>
      <c r="BQ102" s="552"/>
      <c r="BR102" s="549">
        <v>0.75249999999999995</v>
      </c>
      <c r="BS102" s="549">
        <v>0.77859999999999996</v>
      </c>
      <c r="BT102" s="550" t="s">
        <v>1871</v>
      </c>
      <c r="BU102" s="538" t="s">
        <v>3669</v>
      </c>
      <c r="BV102" s="538" t="s">
        <v>3258</v>
      </c>
      <c r="BW102" s="538" t="s">
        <v>3258</v>
      </c>
      <c r="BX102" s="538" t="s">
        <v>3258</v>
      </c>
      <c r="BY102" s="538" t="s">
        <v>3258</v>
      </c>
      <c r="BZ102" s="538" t="s">
        <v>3258</v>
      </c>
      <c r="CA102" s="702">
        <v>0.9</v>
      </c>
      <c r="CB102" s="268"/>
      <c r="CC102" s="560" t="s">
        <v>2884</v>
      </c>
      <c r="CD102" s="646"/>
      <c r="CE102" s="646"/>
      <c r="CF102" s="190">
        <v>0</v>
      </c>
      <c r="CG102" s="645">
        <v>10</v>
      </c>
      <c r="CH102" s="689">
        <f t="shared" si="8"/>
        <v>0</v>
      </c>
      <c r="CI102" s="690">
        <f t="shared" si="9"/>
        <v>7.7859999999999996</v>
      </c>
      <c r="CJ102" s="178"/>
      <c r="CK102" s="178"/>
      <c r="CL102" s="178"/>
      <c r="CM102" s="178"/>
      <c r="CN102" s="178">
        <v>5</v>
      </c>
      <c r="CO102" s="178"/>
      <c r="CP102" s="178"/>
      <c r="CQ102" s="445">
        <v>8034037</v>
      </c>
      <c r="CR102" s="445">
        <v>7330000</v>
      </c>
      <c r="CS102" s="445">
        <v>7330000</v>
      </c>
      <c r="CT102" s="445">
        <v>8250288</v>
      </c>
      <c r="CU102" s="445"/>
      <c r="CV102" s="801"/>
      <c r="CW102" s="191"/>
      <c r="CX102" s="191"/>
      <c r="CY102" s="191"/>
      <c r="CZ102" s="191"/>
      <c r="DA102" s="265"/>
      <c r="DB102" s="266"/>
      <c r="DC102" s="265"/>
      <c r="DD102" s="265"/>
      <c r="DE102" s="130"/>
      <c r="DF102" s="130" t="s">
        <v>3219</v>
      </c>
      <c r="DG102" s="882" t="s">
        <v>3220</v>
      </c>
      <c r="DH102" s="545" t="s">
        <v>3258</v>
      </c>
      <c r="DI102" s="545" t="s">
        <v>3258</v>
      </c>
      <c r="DJ102" s="545"/>
    </row>
    <row r="103" spans="1:114" s="103" customFormat="1" ht="117" customHeight="1">
      <c r="A103" s="96">
        <v>24</v>
      </c>
      <c r="B103" s="232" t="s">
        <v>719</v>
      </c>
      <c r="C103" s="232" t="s">
        <v>97</v>
      </c>
      <c r="D103" s="241" t="s">
        <v>758</v>
      </c>
      <c r="E103" s="241" t="s">
        <v>1709</v>
      </c>
      <c r="F103" s="241" t="s">
        <v>1716</v>
      </c>
      <c r="G103" s="242" t="s">
        <v>4</v>
      </c>
      <c r="H103" s="335" t="s">
        <v>982</v>
      </c>
      <c r="I103" s="335" t="s">
        <v>775</v>
      </c>
      <c r="J103" s="349">
        <f t="shared" si="10"/>
        <v>92647</v>
      </c>
      <c r="K103" s="349">
        <f t="shared" si="11"/>
        <v>72647</v>
      </c>
      <c r="L103" s="349">
        <f t="shared" si="12"/>
        <v>72647</v>
      </c>
      <c r="M103" s="308">
        <v>0</v>
      </c>
      <c r="N103" s="308"/>
      <c r="O103" s="308"/>
      <c r="P103" s="308">
        <v>65382</v>
      </c>
      <c r="Q103" s="308"/>
      <c r="R103" s="308"/>
      <c r="S103" s="308">
        <v>7265</v>
      </c>
      <c r="T103" s="349">
        <f t="shared" si="13"/>
        <v>12600</v>
      </c>
      <c r="U103" s="308">
        <v>117</v>
      </c>
      <c r="V103" s="308"/>
      <c r="W103" s="308"/>
      <c r="X103" s="308">
        <v>12483</v>
      </c>
      <c r="Y103" s="308"/>
      <c r="Z103" s="308"/>
      <c r="AA103" s="308">
        <v>0</v>
      </c>
      <c r="AB103" s="334">
        <v>370</v>
      </c>
      <c r="AC103" s="334"/>
      <c r="AD103" s="334">
        <v>7030</v>
      </c>
      <c r="AE103" s="334"/>
      <c r="AF103" s="334"/>
      <c r="AG103" s="185"/>
      <c r="AH103" s="185"/>
      <c r="AI103" s="349">
        <f t="shared" si="14"/>
        <v>0</v>
      </c>
      <c r="AJ103" s="309">
        <v>0</v>
      </c>
      <c r="AK103" s="309"/>
      <c r="AL103" s="309"/>
      <c r="AM103" s="309">
        <v>0</v>
      </c>
      <c r="AN103" s="309"/>
      <c r="AO103" s="309"/>
      <c r="AP103" s="309">
        <v>0</v>
      </c>
      <c r="AQ103" s="327">
        <v>0</v>
      </c>
      <c r="AR103" s="327"/>
      <c r="AS103" s="185">
        <v>0</v>
      </c>
      <c r="AT103" s="185"/>
      <c r="AU103" s="185"/>
      <c r="AV103" s="185"/>
      <c r="AW103" s="185"/>
      <c r="AX103" s="349">
        <f t="shared" si="15"/>
        <v>0</v>
      </c>
      <c r="AY103" s="184"/>
      <c r="AZ103" s="376"/>
      <c r="BA103" s="259">
        <v>43769</v>
      </c>
      <c r="BB103" s="546" t="s">
        <v>1017</v>
      </c>
      <c r="BC103" s="546" t="s">
        <v>944</v>
      </c>
      <c r="BD103" s="353">
        <v>43373</v>
      </c>
      <c r="BE103" s="564"/>
      <c r="BF103" s="352">
        <v>43631</v>
      </c>
      <c r="BG103" s="548"/>
      <c r="BH103" s="554" t="s">
        <v>943</v>
      </c>
      <c r="BI103" s="554" t="s">
        <v>943</v>
      </c>
      <c r="BJ103" s="356">
        <v>43800</v>
      </c>
      <c r="BK103" s="548"/>
      <c r="BL103" s="356">
        <v>43829</v>
      </c>
      <c r="BM103" s="548"/>
      <c r="BN103" s="259">
        <v>43862</v>
      </c>
      <c r="BO103" s="552"/>
      <c r="BP103" s="259">
        <v>44195</v>
      </c>
      <c r="BQ103" s="552"/>
      <c r="BR103" s="549"/>
      <c r="BS103" s="549"/>
      <c r="BT103" s="550" t="s">
        <v>1016</v>
      </c>
      <c r="BU103" s="538" t="s">
        <v>3258</v>
      </c>
      <c r="BV103" s="538" t="s">
        <v>3258</v>
      </c>
      <c r="BW103" s="538" t="s">
        <v>3258</v>
      </c>
      <c r="BX103" s="538" t="s">
        <v>3258</v>
      </c>
      <c r="BY103" s="538" t="s">
        <v>3258</v>
      </c>
      <c r="BZ103" s="538" t="s">
        <v>3258</v>
      </c>
      <c r="CA103" s="702" t="s">
        <v>2618</v>
      </c>
      <c r="CB103" s="267" t="s">
        <v>2626</v>
      </c>
      <c r="CC103" s="560" t="s">
        <v>2885</v>
      </c>
      <c r="CD103" s="646"/>
      <c r="CE103" s="646"/>
      <c r="CF103" s="190">
        <v>1450</v>
      </c>
      <c r="CG103" s="645">
        <v>50.93</v>
      </c>
      <c r="CH103" s="689">
        <f t="shared" si="8"/>
        <v>0</v>
      </c>
      <c r="CI103" s="690">
        <f t="shared" si="9"/>
        <v>0</v>
      </c>
      <c r="CJ103" s="178"/>
      <c r="CK103" s="178"/>
      <c r="CL103" s="178"/>
      <c r="CM103" s="178"/>
      <c r="CN103" s="178"/>
      <c r="CO103" s="178"/>
      <c r="CP103" s="178"/>
      <c r="CQ103" s="445"/>
      <c r="CR103" s="445"/>
      <c r="CS103" s="445"/>
      <c r="CT103" s="445"/>
      <c r="CU103" s="445"/>
      <c r="CV103" s="801"/>
      <c r="CW103" s="191"/>
      <c r="CX103" s="193" t="s">
        <v>3899</v>
      </c>
      <c r="CY103" s="191"/>
      <c r="CZ103" s="191"/>
      <c r="DA103" s="655"/>
      <c r="DB103" s="262"/>
      <c r="DC103" s="261"/>
      <c r="DD103" s="261"/>
      <c r="DE103" s="133"/>
      <c r="DF103" s="133" t="s">
        <v>3221</v>
      </c>
      <c r="DG103" s="882" t="s">
        <v>3222</v>
      </c>
      <c r="DH103" s="545" t="s">
        <v>3258</v>
      </c>
      <c r="DI103" s="545" t="s">
        <v>3258</v>
      </c>
      <c r="DJ103" s="545"/>
    </row>
    <row r="104" spans="1:114" s="103" customFormat="1" ht="174" hidden="1" customHeight="1">
      <c r="A104" s="96">
        <v>25</v>
      </c>
      <c r="B104" s="232" t="s">
        <v>719</v>
      </c>
      <c r="C104" s="232" t="s">
        <v>97</v>
      </c>
      <c r="D104" s="241" t="s">
        <v>755</v>
      </c>
      <c r="E104" s="241" t="s">
        <v>760</v>
      </c>
      <c r="F104" s="241" t="s">
        <v>1708</v>
      </c>
      <c r="G104" s="242" t="s">
        <v>4</v>
      </c>
      <c r="H104" s="335" t="s">
        <v>776</v>
      </c>
      <c r="I104" s="335" t="s">
        <v>777</v>
      </c>
      <c r="J104" s="349">
        <f t="shared" si="10"/>
        <v>6611</v>
      </c>
      <c r="K104" s="349">
        <f t="shared" si="11"/>
        <v>6500</v>
      </c>
      <c r="L104" s="349">
        <f t="shared" si="12"/>
        <v>6500</v>
      </c>
      <c r="M104" s="308">
        <v>4378</v>
      </c>
      <c r="N104" s="308"/>
      <c r="O104" s="308"/>
      <c r="P104" s="308">
        <v>2122</v>
      </c>
      <c r="Q104" s="308"/>
      <c r="R104" s="308"/>
      <c r="S104" s="308">
        <v>0</v>
      </c>
      <c r="T104" s="349">
        <f t="shared" si="13"/>
        <v>0</v>
      </c>
      <c r="U104" s="308">
        <v>0</v>
      </c>
      <c r="V104" s="308"/>
      <c r="W104" s="308"/>
      <c r="X104" s="308">
        <v>0</v>
      </c>
      <c r="Y104" s="308"/>
      <c r="Z104" s="308"/>
      <c r="AA104" s="308">
        <v>0</v>
      </c>
      <c r="AB104" s="334">
        <v>111</v>
      </c>
      <c r="AC104" s="334"/>
      <c r="AD104" s="334">
        <v>0</v>
      </c>
      <c r="AE104" s="334"/>
      <c r="AF104" s="334"/>
      <c r="AG104" s="185"/>
      <c r="AH104" s="185"/>
      <c r="AI104" s="349">
        <f t="shared" si="14"/>
        <v>0</v>
      </c>
      <c r="AJ104" s="309">
        <v>0</v>
      </c>
      <c r="AK104" s="309"/>
      <c r="AL104" s="309"/>
      <c r="AM104" s="309">
        <v>0</v>
      </c>
      <c r="AN104" s="309"/>
      <c r="AO104" s="309"/>
      <c r="AP104" s="309">
        <v>0</v>
      </c>
      <c r="AQ104" s="327">
        <v>0</v>
      </c>
      <c r="AR104" s="327"/>
      <c r="AS104" s="185">
        <v>0</v>
      </c>
      <c r="AT104" s="185"/>
      <c r="AU104" s="185"/>
      <c r="AV104" s="185"/>
      <c r="AW104" s="185"/>
      <c r="AX104" s="349">
        <f t="shared" si="15"/>
        <v>0</v>
      </c>
      <c r="AY104" s="338"/>
      <c r="AZ104" s="175"/>
      <c r="BA104" s="259">
        <v>43311</v>
      </c>
      <c r="BB104" s="546" t="s">
        <v>2621</v>
      </c>
      <c r="BC104" s="546" t="s">
        <v>944</v>
      </c>
      <c r="BD104" s="463">
        <v>42993</v>
      </c>
      <c r="BE104" s="564">
        <v>42993</v>
      </c>
      <c r="BF104" s="352">
        <v>43159</v>
      </c>
      <c r="BG104" s="548">
        <v>43136</v>
      </c>
      <c r="BH104" s="554" t="s">
        <v>886</v>
      </c>
      <c r="BI104" s="550"/>
      <c r="BJ104" s="356">
        <v>43252</v>
      </c>
      <c r="BK104" s="548">
        <v>43252</v>
      </c>
      <c r="BL104" s="356">
        <v>43263</v>
      </c>
      <c r="BM104" s="548">
        <v>43293</v>
      </c>
      <c r="BN104" s="259">
        <v>43358</v>
      </c>
      <c r="BO104" s="552">
        <v>43333</v>
      </c>
      <c r="BP104" s="259">
        <v>43419</v>
      </c>
      <c r="BQ104" s="552"/>
      <c r="BR104" s="549">
        <v>0.77800000000000002</v>
      </c>
      <c r="BS104" s="549">
        <v>0.79300000000000004</v>
      </c>
      <c r="BT104" s="550" t="s">
        <v>1871</v>
      </c>
      <c r="BU104" s="538" t="s">
        <v>3670</v>
      </c>
      <c r="BV104" s="538" t="s">
        <v>3258</v>
      </c>
      <c r="BW104" s="538" t="s">
        <v>3258</v>
      </c>
      <c r="BX104" s="538" t="s">
        <v>3258</v>
      </c>
      <c r="BY104" s="538" t="s">
        <v>3258</v>
      </c>
      <c r="BZ104" s="538" t="s">
        <v>3258</v>
      </c>
      <c r="CA104" s="702">
        <v>0.9</v>
      </c>
      <c r="CB104" s="267"/>
      <c r="CC104" s="560" t="s">
        <v>2886</v>
      </c>
      <c r="CD104" s="646"/>
      <c r="CE104" s="646"/>
      <c r="CF104" s="190">
        <v>250</v>
      </c>
      <c r="CG104" s="645">
        <v>24</v>
      </c>
      <c r="CH104" s="689">
        <f t="shared" si="8"/>
        <v>198.25</v>
      </c>
      <c r="CI104" s="690">
        <f t="shared" si="9"/>
        <v>19.032</v>
      </c>
      <c r="CJ104" s="178"/>
      <c r="CK104" s="178"/>
      <c r="CL104" s="178"/>
      <c r="CM104" s="178"/>
      <c r="CN104" s="178"/>
      <c r="CO104" s="178"/>
      <c r="CP104" s="178"/>
      <c r="CQ104" s="445">
        <v>6500000</v>
      </c>
      <c r="CR104" s="445">
        <v>4314300</v>
      </c>
      <c r="CS104" s="445">
        <v>4314300</v>
      </c>
      <c r="CT104" s="445">
        <v>4864454</v>
      </c>
      <c r="CU104" s="445"/>
      <c r="CV104" s="801"/>
      <c r="CW104" s="191"/>
      <c r="CX104" s="191"/>
      <c r="CY104" s="191"/>
      <c r="CZ104" s="191"/>
      <c r="DA104" s="885" t="s">
        <v>3581</v>
      </c>
      <c r="DB104" s="266"/>
      <c r="DC104" s="265"/>
      <c r="DD104" s="265"/>
      <c r="DE104" s="130"/>
      <c r="DF104" s="130" t="s">
        <v>3223</v>
      </c>
      <c r="DG104" s="882" t="s">
        <v>3224</v>
      </c>
      <c r="DH104" s="545" t="s">
        <v>3258</v>
      </c>
      <c r="DI104" s="545" t="s">
        <v>3258</v>
      </c>
      <c r="DJ104" s="545"/>
    </row>
    <row r="105" spans="1:114" s="103" customFormat="1" ht="98.1" hidden="1" customHeight="1">
      <c r="A105" s="96">
        <v>26</v>
      </c>
      <c r="B105" s="232" t="s">
        <v>719</v>
      </c>
      <c r="C105" s="232" t="s">
        <v>97</v>
      </c>
      <c r="D105" s="241" t="s">
        <v>754</v>
      </c>
      <c r="E105" s="241" t="s">
        <v>1718</v>
      </c>
      <c r="F105" s="241" t="s">
        <v>1718</v>
      </c>
      <c r="G105" s="242" t="s">
        <v>4</v>
      </c>
      <c r="H105" s="337" t="s">
        <v>1717</v>
      </c>
      <c r="I105" s="335" t="s">
        <v>778</v>
      </c>
      <c r="J105" s="349">
        <f t="shared" si="10"/>
        <v>4915</v>
      </c>
      <c r="K105" s="349">
        <f t="shared" si="11"/>
        <v>4915</v>
      </c>
      <c r="L105" s="349">
        <f t="shared" si="12"/>
        <v>4915</v>
      </c>
      <c r="M105" s="308">
        <v>4915</v>
      </c>
      <c r="N105" s="308"/>
      <c r="O105" s="308"/>
      <c r="P105" s="308">
        <v>0</v>
      </c>
      <c r="Q105" s="308"/>
      <c r="R105" s="308"/>
      <c r="S105" s="308">
        <v>0</v>
      </c>
      <c r="T105" s="349">
        <f t="shared" si="13"/>
        <v>0</v>
      </c>
      <c r="U105" s="308">
        <v>0</v>
      </c>
      <c r="V105" s="308"/>
      <c r="W105" s="308"/>
      <c r="X105" s="308">
        <v>0</v>
      </c>
      <c r="Y105" s="308"/>
      <c r="Z105" s="308"/>
      <c r="AA105" s="308">
        <v>0</v>
      </c>
      <c r="AB105" s="334">
        <v>0</v>
      </c>
      <c r="AC105" s="334"/>
      <c r="AD105" s="334">
        <v>0</v>
      </c>
      <c r="AE105" s="334"/>
      <c r="AF105" s="334"/>
      <c r="AG105" s="185"/>
      <c r="AH105" s="185"/>
      <c r="AI105" s="349">
        <f t="shared" si="14"/>
        <v>0</v>
      </c>
      <c r="AJ105" s="309">
        <v>0</v>
      </c>
      <c r="AK105" s="309"/>
      <c r="AL105" s="309"/>
      <c r="AM105" s="309">
        <v>0</v>
      </c>
      <c r="AN105" s="309"/>
      <c r="AO105" s="309"/>
      <c r="AP105" s="309">
        <v>0</v>
      </c>
      <c r="AQ105" s="327">
        <v>0</v>
      </c>
      <c r="AR105" s="327"/>
      <c r="AS105" s="185">
        <v>0</v>
      </c>
      <c r="AT105" s="185"/>
      <c r="AU105" s="185"/>
      <c r="AV105" s="185"/>
      <c r="AW105" s="185"/>
      <c r="AX105" s="349">
        <f t="shared" si="15"/>
        <v>0</v>
      </c>
      <c r="AY105" s="184"/>
      <c r="AZ105" s="376"/>
      <c r="BA105" s="259" t="s">
        <v>939</v>
      </c>
      <c r="BB105" s="546" t="s">
        <v>939</v>
      </c>
      <c r="BC105" s="546" t="s">
        <v>944</v>
      </c>
      <c r="BD105" s="463">
        <v>43100</v>
      </c>
      <c r="BE105" s="564">
        <v>43100</v>
      </c>
      <c r="BF105" s="352">
        <v>43130</v>
      </c>
      <c r="BG105" s="548">
        <v>43122</v>
      </c>
      <c r="BH105" s="546" t="s">
        <v>939</v>
      </c>
      <c r="BI105" s="546" t="s">
        <v>939</v>
      </c>
      <c r="BJ105" s="356">
        <v>43217</v>
      </c>
      <c r="BK105" s="548">
        <v>43228</v>
      </c>
      <c r="BL105" s="356">
        <v>43228</v>
      </c>
      <c r="BM105" s="548">
        <v>43235</v>
      </c>
      <c r="BN105" s="259">
        <v>43266</v>
      </c>
      <c r="BO105" s="552">
        <v>43266</v>
      </c>
      <c r="BP105" s="259">
        <v>43465</v>
      </c>
      <c r="BQ105" s="552">
        <v>43390</v>
      </c>
      <c r="BR105" s="549">
        <v>1</v>
      </c>
      <c r="BS105" s="549">
        <v>1</v>
      </c>
      <c r="BT105" s="550" t="s">
        <v>2622</v>
      </c>
      <c r="BU105" s="538" t="s">
        <v>3671</v>
      </c>
      <c r="BV105" s="538" t="s">
        <v>3258</v>
      </c>
      <c r="BW105" s="538" t="s">
        <v>3258</v>
      </c>
      <c r="BX105" s="538" t="s">
        <v>3258</v>
      </c>
      <c r="BY105" s="538" t="s">
        <v>3258</v>
      </c>
      <c r="BZ105" s="538" t="s">
        <v>3258</v>
      </c>
      <c r="CA105" s="702">
        <v>1</v>
      </c>
      <c r="CB105" s="267"/>
      <c r="CC105" s="560" t="s">
        <v>2623</v>
      </c>
      <c r="CD105" s="646"/>
      <c r="CE105" s="646"/>
      <c r="CF105" s="190">
        <v>0</v>
      </c>
      <c r="CG105" s="645">
        <v>300</v>
      </c>
      <c r="CH105" s="689">
        <f t="shared" si="8"/>
        <v>0</v>
      </c>
      <c r="CI105" s="690">
        <f t="shared" si="9"/>
        <v>300</v>
      </c>
      <c r="CJ105" s="652"/>
      <c r="CK105" s="178"/>
      <c r="CL105" s="178"/>
      <c r="CM105" s="178"/>
      <c r="CN105" s="178"/>
      <c r="CO105" s="178"/>
      <c r="CP105" s="178" t="s">
        <v>2628</v>
      </c>
      <c r="CQ105" s="445">
        <v>4420000</v>
      </c>
      <c r="CR105" s="445">
        <v>4040000</v>
      </c>
      <c r="CS105" s="445">
        <v>4040000</v>
      </c>
      <c r="CT105" s="445">
        <v>4580892</v>
      </c>
      <c r="CU105" s="445"/>
      <c r="CV105" s="801"/>
      <c r="CW105" s="191"/>
      <c r="CX105" s="191"/>
      <c r="CY105" s="191"/>
      <c r="CZ105" s="191"/>
      <c r="DA105" s="885" t="s">
        <v>3582</v>
      </c>
      <c r="DB105" s="266"/>
      <c r="DC105" s="265"/>
      <c r="DD105" s="265"/>
      <c r="DE105" s="130"/>
      <c r="DF105" s="130" t="s">
        <v>3037</v>
      </c>
      <c r="DG105" s="882" t="s">
        <v>3258</v>
      </c>
      <c r="DH105" s="545" t="s">
        <v>3258</v>
      </c>
      <c r="DI105" s="545" t="s">
        <v>3258</v>
      </c>
      <c r="DJ105" s="545"/>
    </row>
    <row r="106" spans="1:114" s="103" customFormat="1" ht="58.5" hidden="1" customHeight="1">
      <c r="A106" s="96">
        <v>1</v>
      </c>
      <c r="B106" s="232" t="s">
        <v>946</v>
      </c>
      <c r="C106" s="232" t="s">
        <v>947</v>
      </c>
      <c r="D106" s="234" t="s">
        <v>2681</v>
      </c>
      <c r="E106" s="234" t="s">
        <v>1769</v>
      </c>
      <c r="F106" s="241" t="s">
        <v>1719</v>
      </c>
      <c r="G106" s="242" t="s">
        <v>948</v>
      </c>
      <c r="H106" s="323" t="s">
        <v>3886</v>
      </c>
      <c r="I106" s="323" t="s">
        <v>949</v>
      </c>
      <c r="J106" s="349">
        <f t="shared" si="10"/>
        <v>38500</v>
      </c>
      <c r="K106" s="349">
        <f t="shared" si="11"/>
        <v>38500</v>
      </c>
      <c r="L106" s="349">
        <f t="shared" si="12"/>
        <v>38500</v>
      </c>
      <c r="M106" s="308">
        <v>0</v>
      </c>
      <c r="N106" s="308"/>
      <c r="O106" s="308"/>
      <c r="P106" s="308">
        <v>38500</v>
      </c>
      <c r="Q106" s="308"/>
      <c r="R106" s="308"/>
      <c r="S106" s="308">
        <v>0</v>
      </c>
      <c r="T106" s="349">
        <f t="shared" si="13"/>
        <v>0</v>
      </c>
      <c r="U106" s="308">
        <v>0</v>
      </c>
      <c r="V106" s="308"/>
      <c r="W106" s="308"/>
      <c r="X106" s="308">
        <v>0</v>
      </c>
      <c r="Y106" s="308"/>
      <c r="Z106" s="308"/>
      <c r="AA106" s="308">
        <v>0</v>
      </c>
      <c r="AB106" s="338"/>
      <c r="AC106" s="338"/>
      <c r="AD106" s="338"/>
      <c r="AE106" s="338"/>
      <c r="AF106" s="338"/>
      <c r="AG106" s="338"/>
      <c r="AH106" s="338"/>
      <c r="AI106" s="349">
        <f t="shared" si="14"/>
        <v>0</v>
      </c>
      <c r="AJ106" s="309">
        <v>0</v>
      </c>
      <c r="AK106" s="309"/>
      <c r="AL106" s="309"/>
      <c r="AM106" s="309">
        <v>0</v>
      </c>
      <c r="AN106" s="309"/>
      <c r="AO106" s="309"/>
      <c r="AP106" s="309">
        <v>0</v>
      </c>
      <c r="AQ106" s="327">
        <v>0</v>
      </c>
      <c r="AR106" s="327"/>
      <c r="AS106" s="185">
        <v>0</v>
      </c>
      <c r="AT106" s="185"/>
      <c r="AU106" s="185"/>
      <c r="AV106" s="338"/>
      <c r="AW106" s="338"/>
      <c r="AX106" s="349">
        <f t="shared" si="15"/>
        <v>0</v>
      </c>
      <c r="AY106" s="375"/>
      <c r="AZ106" s="376"/>
      <c r="BA106" s="259" t="s">
        <v>939</v>
      </c>
      <c r="BB106" s="546" t="s">
        <v>2977</v>
      </c>
      <c r="BC106" s="546" t="s">
        <v>2978</v>
      </c>
      <c r="BD106" s="463">
        <v>43311</v>
      </c>
      <c r="BE106" s="564">
        <v>43249</v>
      </c>
      <c r="BF106" s="352">
        <v>43311</v>
      </c>
      <c r="BG106" s="564">
        <v>43249</v>
      </c>
      <c r="BH106" s="546" t="s">
        <v>939</v>
      </c>
      <c r="BI106" s="546" t="s">
        <v>939</v>
      </c>
      <c r="BJ106" s="356">
        <v>43373</v>
      </c>
      <c r="BK106" s="554">
        <v>43410</v>
      </c>
      <c r="BL106" s="356">
        <v>43403</v>
      </c>
      <c r="BM106" s="548"/>
      <c r="BN106" s="259">
        <v>43424</v>
      </c>
      <c r="BO106" s="552"/>
      <c r="BP106" s="552">
        <v>43707</v>
      </c>
      <c r="BQ106" s="552"/>
      <c r="BR106" s="549"/>
      <c r="BS106" s="549"/>
      <c r="BT106" s="550" t="s">
        <v>2982</v>
      </c>
      <c r="BU106" s="538" t="s">
        <v>3258</v>
      </c>
      <c r="BV106" s="538" t="s">
        <v>3258</v>
      </c>
      <c r="BW106" s="538" t="s">
        <v>3258</v>
      </c>
      <c r="BX106" s="538" t="s">
        <v>3258</v>
      </c>
      <c r="BY106" s="538" t="s">
        <v>3258</v>
      </c>
      <c r="BZ106" s="538" t="s">
        <v>3258</v>
      </c>
      <c r="CA106" s="702">
        <v>0.5</v>
      </c>
      <c r="CB106" s="267" t="s">
        <v>2768</v>
      </c>
      <c r="CC106" s="560" t="s">
        <v>2984</v>
      </c>
      <c r="CD106" s="647"/>
      <c r="CE106" s="647">
        <v>43488</v>
      </c>
      <c r="CF106" s="190">
        <v>838</v>
      </c>
      <c r="CG106" s="645">
        <v>55</v>
      </c>
      <c r="CH106" s="689">
        <f t="shared" si="8"/>
        <v>0</v>
      </c>
      <c r="CI106" s="690">
        <f t="shared" si="9"/>
        <v>0</v>
      </c>
      <c r="CJ106" s="178"/>
      <c r="CK106" s="178"/>
      <c r="CL106" s="178"/>
      <c r="CM106" s="178"/>
      <c r="CN106" s="178"/>
      <c r="CO106" s="178"/>
      <c r="CP106" s="178"/>
      <c r="CQ106" s="445"/>
      <c r="CR106" s="445"/>
      <c r="CS106" s="445"/>
      <c r="CT106" s="445"/>
      <c r="CU106" s="445"/>
      <c r="CV106" s="445"/>
      <c r="CW106" s="769"/>
      <c r="CX106" s="770"/>
      <c r="CY106" s="770"/>
      <c r="CZ106" s="770"/>
      <c r="DA106" s="770"/>
      <c r="DB106" s="771"/>
      <c r="DC106" s="772"/>
      <c r="DD106" s="771"/>
      <c r="DE106" s="771"/>
      <c r="DF106" s="130" t="s">
        <v>3225</v>
      </c>
      <c r="DG106" s="882" t="s">
        <v>3226</v>
      </c>
      <c r="DH106" s="545" t="s">
        <v>3258</v>
      </c>
      <c r="DI106" s="545" t="s">
        <v>3258</v>
      </c>
      <c r="DJ106" s="545"/>
    </row>
    <row r="107" spans="1:114" s="103" customFormat="1" ht="58.5" customHeight="1">
      <c r="A107" s="96" t="s">
        <v>950</v>
      </c>
      <c r="B107" s="232" t="s">
        <v>951</v>
      </c>
      <c r="C107" s="232" t="s">
        <v>952</v>
      </c>
      <c r="D107" s="234" t="s">
        <v>2682</v>
      </c>
      <c r="E107" s="234" t="s">
        <v>1770</v>
      </c>
      <c r="F107" s="241" t="s">
        <v>1720</v>
      </c>
      <c r="G107" s="242" t="s">
        <v>953</v>
      </c>
      <c r="H107" s="323" t="s">
        <v>954</v>
      </c>
      <c r="I107" s="323" t="s">
        <v>955</v>
      </c>
      <c r="J107" s="349">
        <f t="shared" si="10"/>
        <v>15000</v>
      </c>
      <c r="K107" s="349">
        <f t="shared" si="11"/>
        <v>14000</v>
      </c>
      <c r="L107" s="349">
        <f t="shared" si="12"/>
        <v>14000</v>
      </c>
      <c r="M107" s="308">
        <v>420</v>
      </c>
      <c r="N107" s="308"/>
      <c r="O107" s="308"/>
      <c r="P107" s="308">
        <v>13580</v>
      </c>
      <c r="Q107" s="308"/>
      <c r="R107" s="308"/>
      <c r="S107" s="308">
        <v>0</v>
      </c>
      <c r="T107" s="349">
        <f t="shared" si="13"/>
        <v>700</v>
      </c>
      <c r="U107" s="308">
        <v>89</v>
      </c>
      <c r="V107" s="308"/>
      <c r="W107" s="308"/>
      <c r="X107" s="308">
        <v>611</v>
      </c>
      <c r="Y107" s="308"/>
      <c r="Z107" s="308"/>
      <c r="AA107" s="308">
        <v>0</v>
      </c>
      <c r="AB107" s="338">
        <v>300</v>
      </c>
      <c r="AC107" s="338"/>
      <c r="AD107" s="338">
        <v>0</v>
      </c>
      <c r="AE107" s="338"/>
      <c r="AF107" s="338"/>
      <c r="AG107" s="338"/>
      <c r="AH107" s="338"/>
      <c r="AI107" s="349">
        <f t="shared" si="14"/>
        <v>0</v>
      </c>
      <c r="AJ107" s="309">
        <v>0</v>
      </c>
      <c r="AK107" s="309"/>
      <c r="AL107" s="309"/>
      <c r="AM107" s="309">
        <v>0</v>
      </c>
      <c r="AN107" s="309"/>
      <c r="AO107" s="309"/>
      <c r="AP107" s="309">
        <v>0</v>
      </c>
      <c r="AQ107" s="327">
        <v>0</v>
      </c>
      <c r="AR107" s="327"/>
      <c r="AS107" s="185">
        <v>0</v>
      </c>
      <c r="AT107" s="185"/>
      <c r="AU107" s="185"/>
      <c r="AV107" s="338"/>
      <c r="AW107" s="338"/>
      <c r="AX107" s="349">
        <f t="shared" si="15"/>
        <v>0</v>
      </c>
      <c r="AY107" s="175"/>
      <c r="AZ107" s="376"/>
      <c r="BA107" s="259">
        <v>43830</v>
      </c>
      <c r="BB107" s="546" t="s">
        <v>2979</v>
      </c>
      <c r="BC107" s="546" t="s">
        <v>2978</v>
      </c>
      <c r="BD107" s="463">
        <v>43311</v>
      </c>
      <c r="BE107" s="564">
        <v>43272</v>
      </c>
      <c r="BF107" s="352">
        <v>43311</v>
      </c>
      <c r="BG107" s="564">
        <v>43272</v>
      </c>
      <c r="BH107" s="554" t="s">
        <v>943</v>
      </c>
      <c r="BI107" s="554" t="s">
        <v>943</v>
      </c>
      <c r="BJ107" s="356">
        <v>43768</v>
      </c>
      <c r="BK107" s="548"/>
      <c r="BL107" s="356">
        <v>43799</v>
      </c>
      <c r="BM107" s="548"/>
      <c r="BN107" s="259">
        <v>43819</v>
      </c>
      <c r="BO107" s="552"/>
      <c r="BP107" s="552">
        <v>44134</v>
      </c>
      <c r="BQ107" s="552"/>
      <c r="BR107" s="549"/>
      <c r="BS107" s="549"/>
      <c r="BT107" s="550" t="s">
        <v>2982</v>
      </c>
      <c r="BU107" s="538" t="s">
        <v>3258</v>
      </c>
      <c r="BV107" s="538" t="s">
        <v>3258</v>
      </c>
      <c r="BW107" s="538" t="s">
        <v>3258</v>
      </c>
      <c r="BX107" s="538" t="s">
        <v>3258</v>
      </c>
      <c r="BY107" s="538" t="s">
        <v>3258</v>
      </c>
      <c r="BZ107" s="538" t="s">
        <v>3258</v>
      </c>
      <c r="CA107" s="702">
        <v>0</v>
      </c>
      <c r="CB107" s="267"/>
      <c r="CC107" s="560" t="s">
        <v>2656</v>
      </c>
      <c r="CD107" s="641"/>
      <c r="CE107" s="641"/>
      <c r="CF107" s="190">
        <v>369</v>
      </c>
      <c r="CG107" s="645">
        <v>5</v>
      </c>
      <c r="CH107" s="689">
        <f t="shared" si="8"/>
        <v>0</v>
      </c>
      <c r="CI107" s="690">
        <f t="shared" si="9"/>
        <v>0</v>
      </c>
      <c r="CJ107" s="178"/>
      <c r="CK107" s="178"/>
      <c r="CL107" s="178"/>
      <c r="CM107" s="178"/>
      <c r="CN107" s="178"/>
      <c r="CO107" s="178"/>
      <c r="CP107" s="178"/>
      <c r="CQ107" s="445"/>
      <c r="CR107" s="445"/>
      <c r="CS107" s="445"/>
      <c r="CT107" s="445"/>
      <c r="CU107" s="445"/>
      <c r="CV107" s="445"/>
      <c r="CW107" s="770"/>
      <c r="CX107" s="193" t="s">
        <v>3899</v>
      </c>
      <c r="CY107" s="770"/>
      <c r="CZ107" s="770"/>
      <c r="DA107" s="655"/>
      <c r="DB107" s="771"/>
      <c r="DC107" s="772"/>
      <c r="DD107" s="771"/>
      <c r="DE107" s="771"/>
      <c r="DF107" s="130" t="s">
        <v>3227</v>
      </c>
      <c r="DG107" s="882" t="s">
        <v>3228</v>
      </c>
      <c r="DH107" s="545" t="s">
        <v>3258</v>
      </c>
      <c r="DI107" s="545" t="s">
        <v>3258</v>
      </c>
      <c r="DJ107" s="545"/>
    </row>
    <row r="108" spans="1:114" s="103" customFormat="1" ht="59.25" customHeight="1">
      <c r="A108" s="96">
        <v>3</v>
      </c>
      <c r="B108" s="232" t="s">
        <v>951</v>
      </c>
      <c r="C108" s="232" t="s">
        <v>952</v>
      </c>
      <c r="D108" s="234" t="s">
        <v>2683</v>
      </c>
      <c r="E108" s="234" t="s">
        <v>1771</v>
      </c>
      <c r="F108" s="241" t="s">
        <v>1719</v>
      </c>
      <c r="G108" s="242" t="s">
        <v>953</v>
      </c>
      <c r="H108" s="317" t="s">
        <v>956</v>
      </c>
      <c r="I108" s="323" t="s">
        <v>957</v>
      </c>
      <c r="J108" s="349">
        <f t="shared" si="10"/>
        <v>118000</v>
      </c>
      <c r="K108" s="349">
        <f t="shared" si="11"/>
        <v>100000</v>
      </c>
      <c r="L108" s="349">
        <f t="shared" si="12"/>
        <v>100000</v>
      </c>
      <c r="M108" s="308">
        <v>3000</v>
      </c>
      <c r="N108" s="308"/>
      <c r="O108" s="308"/>
      <c r="P108" s="308">
        <v>97000</v>
      </c>
      <c r="Q108" s="308"/>
      <c r="R108" s="308"/>
      <c r="S108" s="308">
        <v>0</v>
      </c>
      <c r="T108" s="349">
        <f t="shared" si="13"/>
        <v>12600</v>
      </c>
      <c r="U108" s="308">
        <v>89</v>
      </c>
      <c r="V108" s="308"/>
      <c r="W108" s="308"/>
      <c r="X108" s="308">
        <v>12511</v>
      </c>
      <c r="Y108" s="308"/>
      <c r="Z108" s="308"/>
      <c r="AA108" s="308">
        <v>0</v>
      </c>
      <c r="AB108" s="185">
        <v>300</v>
      </c>
      <c r="AC108" s="185"/>
      <c r="AD108" s="185">
        <v>5100</v>
      </c>
      <c r="AE108" s="185"/>
      <c r="AF108" s="185"/>
      <c r="AG108" s="185"/>
      <c r="AH108" s="185"/>
      <c r="AI108" s="349">
        <f t="shared" si="14"/>
        <v>0</v>
      </c>
      <c r="AJ108" s="309">
        <v>0</v>
      </c>
      <c r="AK108" s="309"/>
      <c r="AL108" s="309"/>
      <c r="AM108" s="309">
        <v>0</v>
      </c>
      <c r="AN108" s="309"/>
      <c r="AO108" s="309"/>
      <c r="AP108" s="309">
        <v>0</v>
      </c>
      <c r="AQ108" s="327">
        <v>0</v>
      </c>
      <c r="AR108" s="327"/>
      <c r="AS108" s="185">
        <v>0</v>
      </c>
      <c r="AT108" s="185"/>
      <c r="AU108" s="185"/>
      <c r="AV108" s="185"/>
      <c r="AW108" s="185"/>
      <c r="AX108" s="349">
        <f t="shared" si="15"/>
        <v>0</v>
      </c>
      <c r="AY108" s="175"/>
      <c r="AZ108" s="376"/>
      <c r="BA108" s="259">
        <v>43830</v>
      </c>
      <c r="BB108" s="546" t="s">
        <v>2979</v>
      </c>
      <c r="BC108" s="546" t="s">
        <v>2978</v>
      </c>
      <c r="BD108" s="463">
        <v>43189</v>
      </c>
      <c r="BE108" s="564">
        <v>43190</v>
      </c>
      <c r="BF108" s="352">
        <v>43189</v>
      </c>
      <c r="BG108" s="564">
        <v>43190</v>
      </c>
      <c r="BH108" s="554" t="s">
        <v>943</v>
      </c>
      <c r="BI108" s="554" t="s">
        <v>943</v>
      </c>
      <c r="BJ108" s="356">
        <v>43768</v>
      </c>
      <c r="BK108" s="548"/>
      <c r="BL108" s="356">
        <v>43799</v>
      </c>
      <c r="BM108" s="548"/>
      <c r="BN108" s="259">
        <v>43819</v>
      </c>
      <c r="BO108" s="552"/>
      <c r="BP108" s="552">
        <v>44377</v>
      </c>
      <c r="BQ108" s="552"/>
      <c r="BR108" s="549"/>
      <c r="BS108" s="549"/>
      <c r="BT108" s="550" t="s">
        <v>2982</v>
      </c>
      <c r="BU108" s="538" t="s">
        <v>3258</v>
      </c>
      <c r="BV108" s="538" t="s">
        <v>3258</v>
      </c>
      <c r="BW108" s="538" t="s">
        <v>3258</v>
      </c>
      <c r="BX108" s="538" t="s">
        <v>3258</v>
      </c>
      <c r="BY108" s="538" t="s">
        <v>3258</v>
      </c>
      <c r="BZ108" s="538" t="s">
        <v>3258</v>
      </c>
      <c r="CA108" s="702">
        <v>0</v>
      </c>
      <c r="CB108" s="267"/>
      <c r="CC108" s="560" t="s">
        <v>2657</v>
      </c>
      <c r="CD108" s="641"/>
      <c r="CE108" s="641"/>
      <c r="CF108" s="190">
        <v>0</v>
      </c>
      <c r="CG108" s="645">
        <v>25</v>
      </c>
      <c r="CH108" s="689">
        <f t="shared" si="8"/>
        <v>0</v>
      </c>
      <c r="CI108" s="690">
        <f t="shared" si="9"/>
        <v>0</v>
      </c>
      <c r="CJ108" s="265"/>
      <c r="CK108" s="178"/>
      <c r="CL108" s="178"/>
      <c r="CM108" s="178"/>
      <c r="CN108" s="178"/>
      <c r="CO108" s="178"/>
      <c r="CP108" s="178" t="s">
        <v>2658</v>
      </c>
      <c r="CQ108" s="445"/>
      <c r="CR108" s="445"/>
      <c r="CS108" s="445"/>
      <c r="CT108" s="445"/>
      <c r="CU108" s="445"/>
      <c r="CV108" s="445"/>
      <c r="CW108" s="770"/>
      <c r="CX108" s="193" t="s">
        <v>3899</v>
      </c>
      <c r="CY108" s="770"/>
      <c r="CZ108" s="773"/>
      <c r="DA108" s="655"/>
      <c r="DB108" s="771"/>
      <c r="DC108" s="772"/>
      <c r="DD108" s="771"/>
      <c r="DE108" s="771"/>
      <c r="DF108" s="130" t="s">
        <v>3229</v>
      </c>
      <c r="DG108" s="882" t="s">
        <v>3230</v>
      </c>
      <c r="DH108" s="545" t="s">
        <v>3258</v>
      </c>
      <c r="DI108" s="545" t="s">
        <v>3258</v>
      </c>
      <c r="DJ108" s="545"/>
    </row>
    <row r="109" spans="1:114" s="103" customFormat="1" ht="59.25" customHeight="1">
      <c r="A109" s="96">
        <v>4</v>
      </c>
      <c r="B109" s="232" t="s">
        <v>958</v>
      </c>
      <c r="C109" s="232" t="s">
        <v>959</v>
      </c>
      <c r="D109" s="234" t="s">
        <v>2683</v>
      </c>
      <c r="E109" s="234" t="s">
        <v>1771</v>
      </c>
      <c r="F109" s="241" t="s">
        <v>1719</v>
      </c>
      <c r="G109" s="242" t="s">
        <v>960</v>
      </c>
      <c r="H109" s="323" t="s">
        <v>961</v>
      </c>
      <c r="I109" s="323" t="s">
        <v>962</v>
      </c>
      <c r="J109" s="349">
        <f t="shared" si="10"/>
        <v>18000</v>
      </c>
      <c r="K109" s="349">
        <f t="shared" si="11"/>
        <v>12000</v>
      </c>
      <c r="L109" s="349">
        <f t="shared" si="12"/>
        <v>12000</v>
      </c>
      <c r="M109" s="308">
        <v>360</v>
      </c>
      <c r="N109" s="308"/>
      <c r="O109" s="308"/>
      <c r="P109" s="308">
        <v>11640</v>
      </c>
      <c r="Q109" s="308"/>
      <c r="R109" s="308"/>
      <c r="S109" s="308">
        <v>0</v>
      </c>
      <c r="T109" s="349">
        <f t="shared" si="13"/>
        <v>4200</v>
      </c>
      <c r="U109" s="308">
        <v>191</v>
      </c>
      <c r="V109" s="308"/>
      <c r="W109" s="308"/>
      <c r="X109" s="308">
        <v>4009</v>
      </c>
      <c r="Y109" s="308"/>
      <c r="Z109" s="308"/>
      <c r="AA109" s="308">
        <v>0</v>
      </c>
      <c r="AB109" s="185">
        <v>300</v>
      </c>
      <c r="AC109" s="185"/>
      <c r="AD109" s="185">
        <v>1500</v>
      </c>
      <c r="AE109" s="185"/>
      <c r="AF109" s="185"/>
      <c r="AG109" s="185"/>
      <c r="AH109" s="185"/>
      <c r="AI109" s="349">
        <f t="shared" si="14"/>
        <v>0</v>
      </c>
      <c r="AJ109" s="309">
        <v>0</v>
      </c>
      <c r="AK109" s="309"/>
      <c r="AL109" s="309"/>
      <c r="AM109" s="309">
        <v>0</v>
      </c>
      <c r="AN109" s="309"/>
      <c r="AO109" s="309"/>
      <c r="AP109" s="309">
        <v>0</v>
      </c>
      <c r="AQ109" s="327">
        <v>0</v>
      </c>
      <c r="AR109" s="327"/>
      <c r="AS109" s="185">
        <v>0</v>
      </c>
      <c r="AT109" s="185"/>
      <c r="AU109" s="185"/>
      <c r="AV109" s="185"/>
      <c r="AW109" s="185"/>
      <c r="AX109" s="349">
        <f t="shared" si="15"/>
        <v>0</v>
      </c>
      <c r="AY109" s="175"/>
      <c r="AZ109" s="376"/>
      <c r="BA109" s="259">
        <v>43830</v>
      </c>
      <c r="BB109" s="546" t="s">
        <v>2979</v>
      </c>
      <c r="BC109" s="546" t="s">
        <v>2978</v>
      </c>
      <c r="BD109" s="463">
        <v>43311</v>
      </c>
      <c r="BE109" s="564">
        <v>43258</v>
      </c>
      <c r="BF109" s="352">
        <v>43311</v>
      </c>
      <c r="BG109" s="564">
        <v>43258</v>
      </c>
      <c r="BH109" s="554" t="s">
        <v>943</v>
      </c>
      <c r="BI109" s="554" t="s">
        <v>943</v>
      </c>
      <c r="BJ109" s="356">
        <v>43768</v>
      </c>
      <c r="BK109" s="548"/>
      <c r="BL109" s="356">
        <v>43799</v>
      </c>
      <c r="BM109" s="548"/>
      <c r="BN109" s="259">
        <v>43819</v>
      </c>
      <c r="BO109" s="552"/>
      <c r="BP109" s="552">
        <v>44134</v>
      </c>
      <c r="BQ109" s="552"/>
      <c r="BR109" s="549"/>
      <c r="BS109" s="549"/>
      <c r="BT109" s="550" t="s">
        <v>2982</v>
      </c>
      <c r="BU109" s="538" t="s">
        <v>3258</v>
      </c>
      <c r="BV109" s="538" t="s">
        <v>3258</v>
      </c>
      <c r="BW109" s="538" t="s">
        <v>3258</v>
      </c>
      <c r="BX109" s="538" t="s">
        <v>3258</v>
      </c>
      <c r="BY109" s="538" t="s">
        <v>3258</v>
      </c>
      <c r="BZ109" s="538" t="s">
        <v>3258</v>
      </c>
      <c r="CA109" s="702">
        <v>0</v>
      </c>
      <c r="CB109" s="267"/>
      <c r="CC109" s="560" t="s">
        <v>2659</v>
      </c>
      <c r="CD109" s="641"/>
      <c r="CE109" s="641"/>
      <c r="CF109" s="190">
        <v>1080</v>
      </c>
      <c r="CG109" s="645">
        <v>25</v>
      </c>
      <c r="CH109" s="689">
        <f t="shared" si="8"/>
        <v>0</v>
      </c>
      <c r="CI109" s="690">
        <f t="shared" si="9"/>
        <v>0</v>
      </c>
      <c r="CJ109" s="178"/>
      <c r="CK109" s="178"/>
      <c r="CL109" s="178"/>
      <c r="CM109" s="178"/>
      <c r="CN109" s="178"/>
      <c r="CO109" s="178"/>
      <c r="CP109" s="178"/>
      <c r="CQ109" s="445"/>
      <c r="CR109" s="445"/>
      <c r="CS109" s="445"/>
      <c r="CT109" s="445"/>
      <c r="CU109" s="445"/>
      <c r="CV109" s="445"/>
      <c r="CW109" s="769"/>
      <c r="CX109" s="193" t="s">
        <v>3899</v>
      </c>
      <c r="CY109" s="770"/>
      <c r="CZ109" s="773"/>
      <c r="DA109" s="655"/>
      <c r="DB109" s="771"/>
      <c r="DC109" s="772"/>
      <c r="DD109" s="771"/>
      <c r="DE109" s="771"/>
      <c r="DF109" s="130" t="s">
        <v>3231</v>
      </c>
      <c r="DG109" s="882" t="s">
        <v>3232</v>
      </c>
      <c r="DH109" s="545" t="s">
        <v>3258</v>
      </c>
      <c r="DI109" s="545" t="s">
        <v>3258</v>
      </c>
      <c r="DJ109" s="545"/>
    </row>
    <row r="110" spans="1:114" s="103" customFormat="1" ht="90.6" customHeight="1">
      <c r="A110" s="96" t="s">
        <v>963</v>
      </c>
      <c r="B110" s="232" t="s">
        <v>958</v>
      </c>
      <c r="C110" s="232" t="s">
        <v>959</v>
      </c>
      <c r="D110" s="790" t="s">
        <v>2451</v>
      </c>
      <c r="E110" s="234" t="s">
        <v>1772</v>
      </c>
      <c r="F110" s="241" t="s">
        <v>1719</v>
      </c>
      <c r="G110" s="242" t="s">
        <v>960</v>
      </c>
      <c r="H110" s="786" t="s">
        <v>2674</v>
      </c>
      <c r="I110" s="786" t="s">
        <v>2675</v>
      </c>
      <c r="J110" s="349">
        <f t="shared" si="10"/>
        <v>100000</v>
      </c>
      <c r="K110" s="349">
        <f t="shared" si="11"/>
        <v>75200</v>
      </c>
      <c r="L110" s="349">
        <f t="shared" si="12"/>
        <v>50000</v>
      </c>
      <c r="M110" s="308">
        <v>1500</v>
      </c>
      <c r="N110" s="308"/>
      <c r="O110" s="308"/>
      <c r="P110" s="308">
        <v>48500</v>
      </c>
      <c r="Q110" s="308"/>
      <c r="R110" s="308"/>
      <c r="S110" s="308">
        <v>0</v>
      </c>
      <c r="T110" s="349">
        <f t="shared" si="13"/>
        <v>15400</v>
      </c>
      <c r="U110" s="308">
        <v>127</v>
      </c>
      <c r="V110" s="308"/>
      <c r="W110" s="308"/>
      <c r="X110" s="308">
        <v>15273</v>
      </c>
      <c r="Y110" s="308"/>
      <c r="Z110" s="308"/>
      <c r="AA110" s="308">
        <v>0</v>
      </c>
      <c r="AB110" s="185">
        <v>330</v>
      </c>
      <c r="AC110" s="185"/>
      <c r="AD110" s="185">
        <v>6270</v>
      </c>
      <c r="AE110" s="185"/>
      <c r="AF110" s="185"/>
      <c r="AG110" s="185"/>
      <c r="AH110" s="185"/>
      <c r="AI110" s="349">
        <f t="shared" si="14"/>
        <v>25200</v>
      </c>
      <c r="AJ110" s="309">
        <v>756</v>
      </c>
      <c r="AK110" s="309"/>
      <c r="AL110" s="309"/>
      <c r="AM110" s="309">
        <v>24444</v>
      </c>
      <c r="AN110" s="309"/>
      <c r="AO110" s="309"/>
      <c r="AP110" s="309">
        <v>0</v>
      </c>
      <c r="AQ110" s="327">
        <v>0</v>
      </c>
      <c r="AR110" s="327"/>
      <c r="AS110" s="339">
        <v>2800</v>
      </c>
      <c r="AT110" s="185"/>
      <c r="AU110" s="185"/>
      <c r="AV110" s="185"/>
      <c r="AW110" s="185"/>
      <c r="AX110" s="349">
        <f t="shared" si="15"/>
        <v>28000</v>
      </c>
      <c r="AY110" s="375"/>
      <c r="AZ110" s="377"/>
      <c r="BA110" s="259">
        <v>43830</v>
      </c>
      <c r="BB110" s="546" t="s">
        <v>2979</v>
      </c>
      <c r="BC110" s="546" t="s">
        <v>2978</v>
      </c>
      <c r="BD110" s="463">
        <v>43311</v>
      </c>
      <c r="BE110" s="564">
        <v>43298</v>
      </c>
      <c r="BF110" s="352">
        <v>43311</v>
      </c>
      <c r="BG110" s="564">
        <v>43298</v>
      </c>
      <c r="BH110" s="554" t="s">
        <v>943</v>
      </c>
      <c r="BI110" s="554" t="s">
        <v>943</v>
      </c>
      <c r="BJ110" s="356">
        <v>43768</v>
      </c>
      <c r="BK110" s="548"/>
      <c r="BL110" s="356">
        <v>43799</v>
      </c>
      <c r="BM110" s="548"/>
      <c r="BN110" s="259">
        <v>43819</v>
      </c>
      <c r="BO110" s="552"/>
      <c r="BP110" s="552">
        <v>44195</v>
      </c>
      <c r="BQ110" s="552"/>
      <c r="BR110" s="549"/>
      <c r="BS110" s="549"/>
      <c r="BT110" s="550" t="s">
        <v>2982</v>
      </c>
      <c r="BU110" s="538" t="s">
        <v>3258</v>
      </c>
      <c r="BV110" s="538" t="s">
        <v>3258</v>
      </c>
      <c r="BW110" s="538" t="s">
        <v>3258</v>
      </c>
      <c r="BX110" s="538" t="s">
        <v>3258</v>
      </c>
      <c r="BY110" s="538" t="s">
        <v>3258</v>
      </c>
      <c r="BZ110" s="538" t="s">
        <v>3258</v>
      </c>
      <c r="CA110" s="702">
        <v>0</v>
      </c>
      <c r="CB110" s="267"/>
      <c r="CC110" s="560" t="s">
        <v>2985</v>
      </c>
      <c r="CD110" s="647"/>
      <c r="CE110" s="647"/>
      <c r="CF110" s="190">
        <v>720</v>
      </c>
      <c r="CG110" s="645">
        <v>15</v>
      </c>
      <c r="CH110" s="689">
        <f t="shared" si="8"/>
        <v>0</v>
      </c>
      <c r="CI110" s="690">
        <f t="shared" si="9"/>
        <v>0</v>
      </c>
      <c r="CJ110" s="178"/>
      <c r="CK110" s="178"/>
      <c r="CL110" s="178"/>
      <c r="CM110" s="178"/>
      <c r="CN110" s="178"/>
      <c r="CO110" s="178">
        <v>2</v>
      </c>
      <c r="CP110" s="178"/>
      <c r="CQ110" s="445"/>
      <c r="CR110" s="445"/>
      <c r="CS110" s="445"/>
      <c r="CT110" s="445"/>
      <c r="CU110" s="445"/>
      <c r="CV110" s="445"/>
      <c r="CW110" s="770"/>
      <c r="CX110" s="193" t="s">
        <v>3899</v>
      </c>
      <c r="CY110" s="770"/>
      <c r="CZ110" s="770"/>
      <c r="DA110" s="655"/>
      <c r="DB110" s="771"/>
      <c r="DC110" s="772"/>
      <c r="DD110" s="771"/>
      <c r="DE110" s="771"/>
      <c r="DF110" s="130" t="s">
        <v>3233</v>
      </c>
      <c r="DG110" s="882" t="s">
        <v>3267</v>
      </c>
      <c r="DH110" s="545" t="s">
        <v>3268</v>
      </c>
      <c r="DI110" s="545" t="s">
        <v>3234</v>
      </c>
      <c r="DJ110" s="545"/>
    </row>
    <row r="111" spans="1:114" s="103" customFormat="1" ht="58.5" customHeight="1">
      <c r="A111" s="96">
        <v>7</v>
      </c>
      <c r="B111" s="232" t="s">
        <v>958</v>
      </c>
      <c r="C111" s="232" t="s">
        <v>959</v>
      </c>
      <c r="D111" s="790" t="s">
        <v>2590</v>
      </c>
      <c r="E111" s="234" t="s">
        <v>1773</v>
      </c>
      <c r="F111" s="241" t="s">
        <v>1719</v>
      </c>
      <c r="G111" s="242" t="s">
        <v>960</v>
      </c>
      <c r="H111" s="786" t="s">
        <v>2678</v>
      </c>
      <c r="I111" s="788" t="s">
        <v>2679</v>
      </c>
      <c r="J111" s="349">
        <f t="shared" si="10"/>
        <v>92000</v>
      </c>
      <c r="K111" s="349">
        <f t="shared" si="11"/>
        <v>76100</v>
      </c>
      <c r="L111" s="349">
        <f t="shared" si="12"/>
        <v>68000</v>
      </c>
      <c r="M111" s="308">
        <v>2040</v>
      </c>
      <c r="N111" s="308"/>
      <c r="O111" s="308"/>
      <c r="P111" s="308">
        <v>65960</v>
      </c>
      <c r="Q111" s="308"/>
      <c r="R111" s="308"/>
      <c r="S111" s="308">
        <v>0</v>
      </c>
      <c r="T111" s="349">
        <f t="shared" si="13"/>
        <v>10500</v>
      </c>
      <c r="U111" s="308">
        <v>196</v>
      </c>
      <c r="V111" s="308"/>
      <c r="W111" s="308"/>
      <c r="X111" s="308">
        <v>10304</v>
      </c>
      <c r="Y111" s="308"/>
      <c r="Z111" s="308"/>
      <c r="AA111" s="308">
        <v>0</v>
      </c>
      <c r="AB111" s="185">
        <v>300</v>
      </c>
      <c r="AC111" s="185"/>
      <c r="AD111" s="185">
        <v>4200</v>
      </c>
      <c r="AE111" s="185"/>
      <c r="AF111" s="185"/>
      <c r="AG111" s="185"/>
      <c r="AH111" s="185"/>
      <c r="AI111" s="349">
        <f t="shared" si="14"/>
        <v>8100</v>
      </c>
      <c r="AJ111" s="309">
        <v>243</v>
      </c>
      <c r="AK111" s="309"/>
      <c r="AL111" s="309"/>
      <c r="AM111" s="309">
        <v>7857</v>
      </c>
      <c r="AN111" s="309"/>
      <c r="AO111" s="309"/>
      <c r="AP111" s="309">
        <v>0</v>
      </c>
      <c r="AQ111" s="327">
        <v>0</v>
      </c>
      <c r="AR111" s="327"/>
      <c r="AS111" s="185">
        <v>900</v>
      </c>
      <c r="AT111" s="185"/>
      <c r="AU111" s="185"/>
      <c r="AV111" s="185"/>
      <c r="AW111" s="185"/>
      <c r="AX111" s="349">
        <f t="shared" si="15"/>
        <v>9000</v>
      </c>
      <c r="AY111" s="175"/>
      <c r="AZ111" s="376"/>
      <c r="BA111" s="259">
        <v>43830</v>
      </c>
      <c r="BB111" s="546" t="s">
        <v>2979</v>
      </c>
      <c r="BC111" s="546" t="s">
        <v>2978</v>
      </c>
      <c r="BD111" s="463">
        <v>43311</v>
      </c>
      <c r="BE111" s="564">
        <v>43298</v>
      </c>
      <c r="BF111" s="352">
        <v>43311</v>
      </c>
      <c r="BG111" s="564">
        <v>43298</v>
      </c>
      <c r="BH111" s="554" t="s">
        <v>943</v>
      </c>
      <c r="BI111" s="554" t="s">
        <v>943</v>
      </c>
      <c r="BJ111" s="356">
        <v>43768</v>
      </c>
      <c r="BK111" s="548"/>
      <c r="BL111" s="356">
        <v>43799</v>
      </c>
      <c r="BM111" s="548"/>
      <c r="BN111" s="259">
        <v>43819</v>
      </c>
      <c r="BO111" s="552"/>
      <c r="BP111" s="552">
        <v>44195</v>
      </c>
      <c r="BQ111" s="552"/>
      <c r="BR111" s="549"/>
      <c r="BS111" s="549"/>
      <c r="BT111" s="550" t="s">
        <v>2982</v>
      </c>
      <c r="BU111" s="538" t="s">
        <v>3258</v>
      </c>
      <c r="BV111" s="538" t="s">
        <v>3258</v>
      </c>
      <c r="BW111" s="538" t="s">
        <v>3258</v>
      </c>
      <c r="BX111" s="538" t="s">
        <v>3258</v>
      </c>
      <c r="BY111" s="538" t="s">
        <v>3258</v>
      </c>
      <c r="BZ111" s="538" t="s">
        <v>3258</v>
      </c>
      <c r="CA111" s="702">
        <v>0</v>
      </c>
      <c r="CB111" s="267"/>
      <c r="CC111" s="560" t="s">
        <v>2986</v>
      </c>
      <c r="CD111" s="641"/>
      <c r="CE111" s="641"/>
      <c r="CF111" s="190">
        <v>1106</v>
      </c>
      <c r="CG111" s="645">
        <v>11</v>
      </c>
      <c r="CH111" s="689">
        <f t="shared" si="8"/>
        <v>0</v>
      </c>
      <c r="CI111" s="690">
        <f t="shared" si="9"/>
        <v>0</v>
      </c>
      <c r="CJ111" s="178"/>
      <c r="CK111" s="178"/>
      <c r="CL111" s="178"/>
      <c r="CM111" s="178"/>
      <c r="CN111" s="178"/>
      <c r="CO111" s="178">
        <v>2</v>
      </c>
      <c r="CP111" s="178"/>
      <c r="CQ111" s="445"/>
      <c r="CR111" s="445"/>
      <c r="CS111" s="445"/>
      <c r="CT111" s="445"/>
      <c r="CU111" s="445"/>
      <c r="CV111" s="445"/>
      <c r="CW111" s="770"/>
      <c r="CX111" s="193" t="s">
        <v>3899</v>
      </c>
      <c r="CY111" s="770"/>
      <c r="CZ111" s="770"/>
      <c r="DA111" s="655"/>
      <c r="DB111" s="771"/>
      <c r="DC111" s="772"/>
      <c r="DD111" s="771"/>
      <c r="DE111" s="771"/>
      <c r="DF111" s="130" t="s">
        <v>3235</v>
      </c>
      <c r="DG111" s="882" t="s">
        <v>3269</v>
      </c>
      <c r="DH111" s="545" t="s">
        <v>3270</v>
      </c>
      <c r="DI111" s="545" t="s">
        <v>3236</v>
      </c>
      <c r="DJ111" s="545"/>
    </row>
    <row r="112" spans="1:114" s="103" customFormat="1" ht="58.5" hidden="1" customHeight="1">
      <c r="A112" s="96">
        <v>9</v>
      </c>
      <c r="B112" s="232" t="s">
        <v>964</v>
      </c>
      <c r="C112" s="232" t="s">
        <v>965</v>
      </c>
      <c r="D112" s="234" t="s">
        <v>1553</v>
      </c>
      <c r="E112" s="234" t="s">
        <v>1774</v>
      </c>
      <c r="F112" s="233" t="s">
        <v>1721</v>
      </c>
      <c r="G112" s="242" t="s">
        <v>966</v>
      </c>
      <c r="H112" s="787" t="s">
        <v>1002</v>
      </c>
      <c r="I112" s="323" t="s">
        <v>967</v>
      </c>
      <c r="J112" s="349">
        <f t="shared" si="10"/>
        <v>17000</v>
      </c>
      <c r="K112" s="349">
        <f t="shared" si="11"/>
        <v>17000</v>
      </c>
      <c r="L112" s="349">
        <f t="shared" si="12"/>
        <v>17000</v>
      </c>
      <c r="M112" s="308">
        <v>8500</v>
      </c>
      <c r="N112" s="308"/>
      <c r="O112" s="308"/>
      <c r="P112" s="308">
        <v>8500</v>
      </c>
      <c r="Q112" s="308"/>
      <c r="R112" s="308"/>
      <c r="S112" s="308">
        <v>0</v>
      </c>
      <c r="T112" s="349">
        <f t="shared" si="13"/>
        <v>0</v>
      </c>
      <c r="U112" s="308">
        <v>0</v>
      </c>
      <c r="V112" s="308"/>
      <c r="W112" s="308"/>
      <c r="X112" s="308">
        <v>0</v>
      </c>
      <c r="Y112" s="308"/>
      <c r="Z112" s="308"/>
      <c r="AA112" s="308">
        <v>0</v>
      </c>
      <c r="AB112" s="185"/>
      <c r="AC112" s="185"/>
      <c r="AD112" s="185"/>
      <c r="AE112" s="185"/>
      <c r="AF112" s="185"/>
      <c r="AG112" s="185"/>
      <c r="AH112" s="185"/>
      <c r="AI112" s="349">
        <f t="shared" si="14"/>
        <v>0</v>
      </c>
      <c r="AJ112" s="309">
        <v>0</v>
      </c>
      <c r="AK112" s="309"/>
      <c r="AL112" s="309"/>
      <c r="AM112" s="309">
        <v>0</v>
      </c>
      <c r="AN112" s="309"/>
      <c r="AO112" s="309"/>
      <c r="AP112" s="309">
        <v>0</v>
      </c>
      <c r="AQ112" s="327">
        <v>0</v>
      </c>
      <c r="AR112" s="327"/>
      <c r="AS112" s="185">
        <v>0</v>
      </c>
      <c r="AT112" s="185"/>
      <c r="AU112" s="185"/>
      <c r="AV112" s="185"/>
      <c r="AW112" s="185"/>
      <c r="AX112" s="349">
        <f t="shared" si="15"/>
        <v>0</v>
      </c>
      <c r="AY112" s="184"/>
      <c r="AZ112" s="376"/>
      <c r="BA112" s="259" t="s">
        <v>939</v>
      </c>
      <c r="BB112" s="546" t="s">
        <v>939</v>
      </c>
      <c r="BC112" s="546" t="s">
        <v>2978</v>
      </c>
      <c r="BD112" s="463">
        <v>43311</v>
      </c>
      <c r="BE112" s="564">
        <v>43228</v>
      </c>
      <c r="BF112" s="352">
        <v>43311</v>
      </c>
      <c r="BG112" s="564">
        <v>43228</v>
      </c>
      <c r="BH112" s="546" t="s">
        <v>939</v>
      </c>
      <c r="BI112" s="546" t="s">
        <v>939</v>
      </c>
      <c r="BJ112" s="356">
        <v>43373</v>
      </c>
      <c r="BK112" s="548"/>
      <c r="BL112" s="356">
        <v>43403</v>
      </c>
      <c r="BM112" s="554">
        <v>43396</v>
      </c>
      <c r="BN112" s="259">
        <v>43424</v>
      </c>
      <c r="BO112" s="552">
        <v>43431</v>
      </c>
      <c r="BP112" s="552">
        <v>43676</v>
      </c>
      <c r="BQ112" s="552"/>
      <c r="BR112" s="549">
        <v>0.02</v>
      </c>
      <c r="BS112" s="549">
        <v>0.02</v>
      </c>
      <c r="BT112" s="550" t="s">
        <v>2983</v>
      </c>
      <c r="BU112" s="538" t="s">
        <v>3672</v>
      </c>
      <c r="BV112" s="538" t="s">
        <v>3258</v>
      </c>
      <c r="BW112" s="538" t="s">
        <v>3258</v>
      </c>
      <c r="BX112" s="538" t="s">
        <v>3258</v>
      </c>
      <c r="BY112" s="538" t="s">
        <v>3258</v>
      </c>
      <c r="BZ112" s="538" t="s">
        <v>3258</v>
      </c>
      <c r="CA112" s="702">
        <v>0.5</v>
      </c>
      <c r="CB112" s="267"/>
      <c r="CC112" s="560" t="s">
        <v>2987</v>
      </c>
      <c r="CD112" s="641"/>
      <c r="CE112" s="641"/>
      <c r="CF112" s="190">
        <v>0</v>
      </c>
      <c r="CG112" s="645">
        <v>30</v>
      </c>
      <c r="CH112" s="689">
        <f t="shared" si="8"/>
        <v>0</v>
      </c>
      <c r="CI112" s="690">
        <f t="shared" si="9"/>
        <v>0.6</v>
      </c>
      <c r="CJ112" s="265"/>
      <c r="CK112" s="178"/>
      <c r="CL112" s="178"/>
      <c r="CM112" s="178"/>
      <c r="CN112" s="178"/>
      <c r="CO112" s="178"/>
      <c r="CP112" s="178" t="s">
        <v>2660</v>
      </c>
      <c r="CQ112" s="445"/>
      <c r="CR112" s="445"/>
      <c r="CS112" s="445"/>
      <c r="CT112" s="445"/>
      <c r="CU112" s="445"/>
      <c r="CV112" s="445"/>
      <c r="CW112" s="770"/>
      <c r="CX112" s="770"/>
      <c r="CY112" s="770"/>
      <c r="CZ112" s="770"/>
      <c r="DA112" s="770"/>
      <c r="DB112" s="771"/>
      <c r="DC112" s="772"/>
      <c r="DD112" s="771"/>
      <c r="DE112" s="771"/>
      <c r="DF112" s="130" t="s">
        <v>3237</v>
      </c>
      <c r="DG112" s="882" t="s">
        <v>3238</v>
      </c>
      <c r="DH112" s="545" t="s">
        <v>3258</v>
      </c>
      <c r="DI112" s="545" t="s">
        <v>3258</v>
      </c>
      <c r="DJ112" s="545"/>
    </row>
    <row r="113" spans="1:114" s="103" customFormat="1" ht="75" customHeight="1">
      <c r="A113" s="96" t="s">
        <v>968</v>
      </c>
      <c r="B113" s="232" t="s">
        <v>969</v>
      </c>
      <c r="C113" s="232" t="s">
        <v>970</v>
      </c>
      <c r="D113" s="791" t="s">
        <v>2684</v>
      </c>
      <c r="E113" s="234" t="s">
        <v>1775</v>
      </c>
      <c r="F113" s="241" t="s">
        <v>1720</v>
      </c>
      <c r="G113" s="242" t="s">
        <v>971</v>
      </c>
      <c r="H113" s="786" t="s">
        <v>2677</v>
      </c>
      <c r="I113" s="323" t="s">
        <v>2676</v>
      </c>
      <c r="J113" s="349">
        <f t="shared" si="10"/>
        <v>102000</v>
      </c>
      <c r="K113" s="349">
        <f t="shared" si="11"/>
        <v>42000</v>
      </c>
      <c r="L113" s="349">
        <f t="shared" si="12"/>
        <v>33000</v>
      </c>
      <c r="M113" s="308">
        <v>990</v>
      </c>
      <c r="N113" s="308"/>
      <c r="O113" s="308"/>
      <c r="P113" s="308">
        <v>32010</v>
      </c>
      <c r="Q113" s="308"/>
      <c r="R113" s="308"/>
      <c r="S113" s="308">
        <v>0</v>
      </c>
      <c r="T113" s="349">
        <f t="shared" si="13"/>
        <v>41300</v>
      </c>
      <c r="U113" s="308">
        <v>177</v>
      </c>
      <c r="V113" s="308"/>
      <c r="W113" s="308"/>
      <c r="X113" s="308">
        <v>41123</v>
      </c>
      <c r="Y113" s="308"/>
      <c r="Z113" s="308"/>
      <c r="AA113" s="308">
        <v>0</v>
      </c>
      <c r="AB113" s="185">
        <v>885</v>
      </c>
      <c r="AC113" s="185"/>
      <c r="AD113" s="185">
        <v>16815</v>
      </c>
      <c r="AE113" s="185"/>
      <c r="AF113" s="185"/>
      <c r="AG113" s="185"/>
      <c r="AH113" s="185"/>
      <c r="AI113" s="349">
        <f t="shared" si="14"/>
        <v>9000</v>
      </c>
      <c r="AJ113" s="309">
        <v>270</v>
      </c>
      <c r="AK113" s="309"/>
      <c r="AL113" s="309"/>
      <c r="AM113" s="309">
        <v>8730</v>
      </c>
      <c r="AN113" s="309"/>
      <c r="AO113" s="309"/>
      <c r="AP113" s="309">
        <v>0</v>
      </c>
      <c r="AQ113" s="185"/>
      <c r="AR113" s="185"/>
      <c r="AS113" s="185">
        <v>1000</v>
      </c>
      <c r="AT113" s="185"/>
      <c r="AU113" s="185"/>
      <c r="AV113" s="185"/>
      <c r="AW113" s="185"/>
      <c r="AX113" s="349">
        <f t="shared" si="15"/>
        <v>10000</v>
      </c>
      <c r="AY113" s="375"/>
      <c r="AZ113" s="376"/>
      <c r="BA113" s="259">
        <v>43830</v>
      </c>
      <c r="BB113" s="546" t="s">
        <v>2979</v>
      </c>
      <c r="BC113" s="546" t="s">
        <v>2978</v>
      </c>
      <c r="BD113" s="463">
        <v>43311</v>
      </c>
      <c r="BE113" s="564">
        <v>43272</v>
      </c>
      <c r="BF113" s="352">
        <v>43311</v>
      </c>
      <c r="BG113" s="564">
        <v>43272</v>
      </c>
      <c r="BH113" s="554" t="s">
        <v>943</v>
      </c>
      <c r="BI113" s="554" t="s">
        <v>943</v>
      </c>
      <c r="BJ113" s="356">
        <v>43768</v>
      </c>
      <c r="BK113" s="548"/>
      <c r="BL113" s="356">
        <v>43799</v>
      </c>
      <c r="BM113" s="548"/>
      <c r="BN113" s="259">
        <v>43819</v>
      </c>
      <c r="BO113" s="552"/>
      <c r="BP113" s="552">
        <v>44134</v>
      </c>
      <c r="BQ113" s="552"/>
      <c r="BR113" s="559"/>
      <c r="BS113" s="559"/>
      <c r="BT113" s="550" t="s">
        <v>2982</v>
      </c>
      <c r="BU113" s="538" t="s">
        <v>3258</v>
      </c>
      <c r="BV113" s="538" t="s">
        <v>3258</v>
      </c>
      <c r="BW113" s="538" t="s">
        <v>3258</v>
      </c>
      <c r="BX113" s="538" t="s">
        <v>3258</v>
      </c>
      <c r="BY113" s="538" t="s">
        <v>3258</v>
      </c>
      <c r="BZ113" s="538" t="s">
        <v>3258</v>
      </c>
      <c r="CA113" s="702">
        <v>0</v>
      </c>
      <c r="CB113" s="267"/>
      <c r="CC113" s="560" t="s">
        <v>2988</v>
      </c>
      <c r="CD113" s="641"/>
      <c r="CE113" s="641"/>
      <c r="CF113" s="190">
        <v>1000</v>
      </c>
      <c r="CG113" s="645">
        <v>4</v>
      </c>
      <c r="CH113" s="689">
        <f t="shared" si="8"/>
        <v>0</v>
      </c>
      <c r="CI113" s="690">
        <f t="shared" si="9"/>
        <v>0</v>
      </c>
      <c r="CJ113" s="178"/>
      <c r="CK113" s="178"/>
      <c r="CL113" s="178"/>
      <c r="CM113" s="178"/>
      <c r="CN113" s="178"/>
      <c r="CO113" s="178">
        <v>6</v>
      </c>
      <c r="CP113" s="178"/>
      <c r="CQ113" s="445"/>
      <c r="CR113" s="445"/>
      <c r="CS113" s="445"/>
      <c r="CT113" s="445"/>
      <c r="CU113" s="445"/>
      <c r="CV113" s="445"/>
      <c r="CW113" s="770"/>
      <c r="CX113" s="193" t="s">
        <v>3899</v>
      </c>
      <c r="CY113" s="770"/>
      <c r="CZ113" s="770"/>
      <c r="DA113" s="655"/>
      <c r="DB113" s="771"/>
      <c r="DC113" s="772"/>
      <c r="DD113" s="771"/>
      <c r="DE113" s="771"/>
      <c r="DF113" s="130" t="s">
        <v>3239</v>
      </c>
      <c r="DG113" s="882" t="s">
        <v>3271</v>
      </c>
      <c r="DH113" s="545" t="s">
        <v>3272</v>
      </c>
      <c r="DI113" s="545" t="s">
        <v>3240</v>
      </c>
      <c r="DJ113" s="545"/>
    </row>
    <row r="114" spans="1:114" s="103" customFormat="1" ht="58.5" customHeight="1">
      <c r="A114" s="96" t="s">
        <v>972</v>
      </c>
      <c r="B114" s="232" t="s">
        <v>964</v>
      </c>
      <c r="C114" s="232" t="s">
        <v>965</v>
      </c>
      <c r="D114" s="791" t="s">
        <v>2685</v>
      </c>
      <c r="E114" s="243" t="s">
        <v>1776</v>
      </c>
      <c r="F114" s="241" t="s">
        <v>1719</v>
      </c>
      <c r="G114" s="242" t="s">
        <v>966</v>
      </c>
      <c r="H114" s="786" t="s">
        <v>2689</v>
      </c>
      <c r="I114" s="786" t="s">
        <v>2690</v>
      </c>
      <c r="J114" s="349">
        <f t="shared" si="10"/>
        <v>120000</v>
      </c>
      <c r="K114" s="349">
        <f t="shared" si="11"/>
        <v>98500</v>
      </c>
      <c r="L114" s="349">
        <f t="shared" si="12"/>
        <v>85000</v>
      </c>
      <c r="M114" s="308">
        <v>2550</v>
      </c>
      <c r="N114" s="308"/>
      <c r="O114" s="308"/>
      <c r="P114" s="308">
        <v>82450</v>
      </c>
      <c r="Q114" s="308"/>
      <c r="R114" s="308"/>
      <c r="S114" s="308">
        <v>0</v>
      </c>
      <c r="T114" s="349">
        <f t="shared" si="13"/>
        <v>14000</v>
      </c>
      <c r="U114" s="308">
        <v>340</v>
      </c>
      <c r="V114" s="308"/>
      <c r="W114" s="308"/>
      <c r="X114" s="308">
        <v>13660</v>
      </c>
      <c r="Y114" s="308"/>
      <c r="Z114" s="308"/>
      <c r="AA114" s="308">
        <v>0</v>
      </c>
      <c r="AB114" s="185">
        <v>300</v>
      </c>
      <c r="AC114" s="185"/>
      <c r="AD114" s="185">
        <v>5700</v>
      </c>
      <c r="AE114" s="185"/>
      <c r="AF114" s="185"/>
      <c r="AG114" s="185"/>
      <c r="AH114" s="185"/>
      <c r="AI114" s="349">
        <f t="shared" si="14"/>
        <v>13500</v>
      </c>
      <c r="AJ114" s="309">
        <v>405</v>
      </c>
      <c r="AK114" s="309"/>
      <c r="AL114" s="309"/>
      <c r="AM114" s="309">
        <v>13095</v>
      </c>
      <c r="AN114" s="309"/>
      <c r="AO114" s="309"/>
      <c r="AP114" s="309">
        <v>0</v>
      </c>
      <c r="AQ114" s="327">
        <v>0</v>
      </c>
      <c r="AR114" s="327"/>
      <c r="AS114" s="185">
        <v>1500</v>
      </c>
      <c r="AT114" s="185"/>
      <c r="AU114" s="185"/>
      <c r="AV114" s="185"/>
      <c r="AW114" s="185"/>
      <c r="AX114" s="349">
        <f t="shared" si="15"/>
        <v>15000</v>
      </c>
      <c r="AY114" s="184"/>
      <c r="AZ114" s="376"/>
      <c r="BA114" s="259">
        <v>43830</v>
      </c>
      <c r="BB114" s="546" t="s">
        <v>2979</v>
      </c>
      <c r="BC114" s="546" t="s">
        <v>2978</v>
      </c>
      <c r="BD114" s="463">
        <v>43311</v>
      </c>
      <c r="BE114" s="564">
        <v>43305</v>
      </c>
      <c r="BF114" s="352">
        <v>43311</v>
      </c>
      <c r="BG114" s="564">
        <v>43305</v>
      </c>
      <c r="BH114" s="554" t="s">
        <v>943</v>
      </c>
      <c r="BI114" s="554" t="s">
        <v>943</v>
      </c>
      <c r="BJ114" s="356">
        <v>43768</v>
      </c>
      <c r="BK114" s="548"/>
      <c r="BL114" s="356">
        <v>43799</v>
      </c>
      <c r="BM114" s="548"/>
      <c r="BN114" s="259">
        <v>43819</v>
      </c>
      <c r="BO114" s="552"/>
      <c r="BP114" s="552">
        <v>44377</v>
      </c>
      <c r="BQ114" s="552"/>
      <c r="BR114" s="549"/>
      <c r="BS114" s="549"/>
      <c r="BT114" s="550" t="s">
        <v>2982</v>
      </c>
      <c r="BU114" s="538" t="s">
        <v>3258</v>
      </c>
      <c r="BV114" s="538" t="s">
        <v>3258</v>
      </c>
      <c r="BW114" s="538" t="s">
        <v>3258</v>
      </c>
      <c r="BX114" s="538" t="s">
        <v>3258</v>
      </c>
      <c r="BY114" s="538" t="s">
        <v>3258</v>
      </c>
      <c r="BZ114" s="538" t="s">
        <v>3258</v>
      </c>
      <c r="CA114" s="702">
        <v>0</v>
      </c>
      <c r="CB114" s="267"/>
      <c r="CC114" s="560" t="s">
        <v>2989</v>
      </c>
      <c r="CD114" s="641"/>
      <c r="CE114" s="641"/>
      <c r="CF114" s="190">
        <v>1924</v>
      </c>
      <c r="CG114" s="645">
        <v>20</v>
      </c>
      <c r="CH114" s="689">
        <f t="shared" si="8"/>
        <v>0</v>
      </c>
      <c r="CI114" s="690">
        <f t="shared" si="9"/>
        <v>0</v>
      </c>
      <c r="CJ114" s="178"/>
      <c r="CK114" s="178"/>
      <c r="CL114" s="178"/>
      <c r="CM114" s="178"/>
      <c r="CN114" s="178"/>
      <c r="CO114" s="178">
        <v>3</v>
      </c>
      <c r="CP114" s="178"/>
      <c r="CQ114" s="445"/>
      <c r="CR114" s="445"/>
      <c r="CS114" s="445"/>
      <c r="CT114" s="445"/>
      <c r="CU114" s="445"/>
      <c r="CV114" s="445"/>
      <c r="CW114" s="770"/>
      <c r="CX114" s="193" t="s">
        <v>3899</v>
      </c>
      <c r="CY114" s="770"/>
      <c r="CZ114" s="770"/>
      <c r="DA114" s="655"/>
      <c r="DB114" s="771"/>
      <c r="DC114" s="772"/>
      <c r="DD114" s="771"/>
      <c r="DE114" s="771"/>
      <c r="DF114" s="130" t="s">
        <v>3241</v>
      </c>
      <c r="DG114" s="882" t="s">
        <v>3273</v>
      </c>
      <c r="DH114" s="545" t="s">
        <v>3274</v>
      </c>
      <c r="DI114" s="545" t="s">
        <v>3242</v>
      </c>
      <c r="DJ114" s="545"/>
    </row>
    <row r="115" spans="1:114" s="103" customFormat="1" ht="59.25" customHeight="1">
      <c r="A115" s="96" t="s">
        <v>973</v>
      </c>
      <c r="B115" s="232" t="s">
        <v>964</v>
      </c>
      <c r="C115" s="232" t="s">
        <v>965</v>
      </c>
      <c r="D115" s="234" t="s">
        <v>2686</v>
      </c>
      <c r="E115" s="234" t="s">
        <v>1777</v>
      </c>
      <c r="F115" s="233" t="s">
        <v>1721</v>
      </c>
      <c r="G115" s="242" t="s">
        <v>966</v>
      </c>
      <c r="H115" s="323" t="s">
        <v>974</v>
      </c>
      <c r="I115" s="323" t="s">
        <v>975</v>
      </c>
      <c r="J115" s="349">
        <f t="shared" si="10"/>
        <v>25000</v>
      </c>
      <c r="K115" s="349">
        <f t="shared" si="11"/>
        <v>15000</v>
      </c>
      <c r="L115" s="349">
        <f t="shared" si="12"/>
        <v>15000</v>
      </c>
      <c r="M115" s="308">
        <v>450</v>
      </c>
      <c r="N115" s="308"/>
      <c r="O115" s="308"/>
      <c r="P115" s="308">
        <v>14550</v>
      </c>
      <c r="Q115" s="308"/>
      <c r="R115" s="308"/>
      <c r="S115" s="308">
        <v>0</v>
      </c>
      <c r="T115" s="349">
        <f t="shared" si="13"/>
        <v>7000</v>
      </c>
      <c r="U115" s="308">
        <v>133</v>
      </c>
      <c r="V115" s="308"/>
      <c r="W115" s="308"/>
      <c r="X115" s="308">
        <v>6867</v>
      </c>
      <c r="Y115" s="308"/>
      <c r="Z115" s="308"/>
      <c r="AA115" s="308">
        <v>0</v>
      </c>
      <c r="AB115" s="185">
        <v>300</v>
      </c>
      <c r="AC115" s="185"/>
      <c r="AD115" s="185">
        <v>2700</v>
      </c>
      <c r="AE115" s="185"/>
      <c r="AF115" s="185"/>
      <c r="AG115" s="185"/>
      <c r="AH115" s="185"/>
      <c r="AI115" s="349">
        <f t="shared" si="14"/>
        <v>0</v>
      </c>
      <c r="AJ115" s="309">
        <v>0</v>
      </c>
      <c r="AK115" s="309"/>
      <c r="AL115" s="309"/>
      <c r="AM115" s="309">
        <v>0</v>
      </c>
      <c r="AN115" s="309"/>
      <c r="AO115" s="309"/>
      <c r="AP115" s="309">
        <v>0</v>
      </c>
      <c r="AQ115" s="327">
        <v>0</v>
      </c>
      <c r="AR115" s="327"/>
      <c r="AS115" s="185">
        <v>0</v>
      </c>
      <c r="AT115" s="185"/>
      <c r="AU115" s="185"/>
      <c r="AV115" s="185"/>
      <c r="AW115" s="185"/>
      <c r="AX115" s="349">
        <f t="shared" si="15"/>
        <v>0</v>
      </c>
      <c r="AY115" s="175"/>
      <c r="AZ115" s="175"/>
      <c r="BA115" s="259">
        <v>43830</v>
      </c>
      <c r="BB115" s="546" t="s">
        <v>2979</v>
      </c>
      <c r="BC115" s="546" t="s">
        <v>2978</v>
      </c>
      <c r="BD115" s="463">
        <v>43311</v>
      </c>
      <c r="BE115" s="564">
        <v>43263</v>
      </c>
      <c r="BF115" s="352">
        <v>43311</v>
      </c>
      <c r="BG115" s="564">
        <v>43263</v>
      </c>
      <c r="BH115" s="554" t="s">
        <v>943</v>
      </c>
      <c r="BI115" s="554" t="s">
        <v>943</v>
      </c>
      <c r="BJ115" s="356">
        <v>43768</v>
      </c>
      <c r="BK115" s="548"/>
      <c r="BL115" s="356">
        <v>43799</v>
      </c>
      <c r="BM115" s="548">
        <v>43475</v>
      </c>
      <c r="BN115" s="259">
        <v>43819</v>
      </c>
      <c r="BO115" s="552"/>
      <c r="BP115" s="552">
        <v>44134</v>
      </c>
      <c r="BQ115" s="552"/>
      <c r="BR115" s="549"/>
      <c r="BS115" s="549"/>
      <c r="BT115" s="550" t="s">
        <v>2982</v>
      </c>
      <c r="BU115" s="538" t="s">
        <v>3258</v>
      </c>
      <c r="BV115" s="538" t="s">
        <v>3258</v>
      </c>
      <c r="BW115" s="538" t="s">
        <v>3258</v>
      </c>
      <c r="BX115" s="538" t="s">
        <v>3258</v>
      </c>
      <c r="BY115" s="538" t="s">
        <v>3258</v>
      </c>
      <c r="BZ115" s="538" t="s">
        <v>3258</v>
      </c>
      <c r="CA115" s="702">
        <v>0</v>
      </c>
      <c r="CB115" s="267"/>
      <c r="CC115" s="560" t="s">
        <v>2990</v>
      </c>
      <c r="CD115" s="641"/>
      <c r="CE115" s="641"/>
      <c r="CF115" s="190">
        <v>750</v>
      </c>
      <c r="CG115" s="645">
        <v>3</v>
      </c>
      <c r="CH115" s="689">
        <f t="shared" si="8"/>
        <v>0</v>
      </c>
      <c r="CI115" s="690">
        <f t="shared" si="9"/>
        <v>0</v>
      </c>
      <c r="CJ115" s="178"/>
      <c r="CK115" s="178"/>
      <c r="CL115" s="178"/>
      <c r="CM115" s="178"/>
      <c r="CN115" s="178"/>
      <c r="CO115" s="178"/>
      <c r="CP115" s="178"/>
      <c r="CQ115" s="445"/>
      <c r="CR115" s="445"/>
      <c r="CS115" s="445"/>
      <c r="CT115" s="445"/>
      <c r="CU115" s="445"/>
      <c r="CV115" s="445"/>
      <c r="CW115" s="770"/>
      <c r="CX115" s="193" t="s">
        <v>3911</v>
      </c>
      <c r="CY115" s="770"/>
      <c r="CZ115" s="770"/>
      <c r="DA115" s="655"/>
      <c r="DB115" s="771"/>
      <c r="DC115" s="772"/>
      <c r="DD115" s="771"/>
      <c r="DE115" s="771"/>
      <c r="DF115" s="130" t="s">
        <v>3243</v>
      </c>
      <c r="DG115" s="882" t="s">
        <v>3244</v>
      </c>
      <c r="DH115" s="545" t="s">
        <v>3258</v>
      </c>
      <c r="DI115" s="545" t="s">
        <v>3258</v>
      </c>
      <c r="DJ115" s="545"/>
    </row>
    <row r="116" spans="1:114" s="103" customFormat="1" ht="98.25" customHeight="1">
      <c r="A116" s="96">
        <v>15</v>
      </c>
      <c r="B116" s="232" t="s">
        <v>964</v>
      </c>
      <c r="C116" s="232" t="s">
        <v>965</v>
      </c>
      <c r="D116" s="791" t="s">
        <v>2683</v>
      </c>
      <c r="E116" s="243" t="s">
        <v>1778</v>
      </c>
      <c r="F116" s="241" t="s">
        <v>1719</v>
      </c>
      <c r="G116" s="242" t="s">
        <v>966</v>
      </c>
      <c r="H116" s="786" t="s">
        <v>2691</v>
      </c>
      <c r="I116" s="323" t="s">
        <v>2692</v>
      </c>
      <c r="J116" s="349">
        <f t="shared" si="10"/>
        <v>88500</v>
      </c>
      <c r="K116" s="349">
        <f t="shared" si="11"/>
        <v>62900</v>
      </c>
      <c r="L116" s="349">
        <f t="shared" si="12"/>
        <v>57500</v>
      </c>
      <c r="M116" s="308">
        <v>1725</v>
      </c>
      <c r="N116" s="308"/>
      <c r="O116" s="308"/>
      <c r="P116" s="308">
        <v>55775</v>
      </c>
      <c r="Q116" s="308"/>
      <c r="R116" s="308"/>
      <c r="S116" s="308">
        <v>0</v>
      </c>
      <c r="T116" s="349">
        <f t="shared" si="13"/>
        <v>17500</v>
      </c>
      <c r="U116" s="308">
        <v>177</v>
      </c>
      <c r="V116" s="308"/>
      <c r="W116" s="308"/>
      <c r="X116" s="308">
        <v>17323</v>
      </c>
      <c r="Y116" s="308"/>
      <c r="Z116" s="308"/>
      <c r="AA116" s="308">
        <v>0</v>
      </c>
      <c r="AB116" s="185">
        <v>375</v>
      </c>
      <c r="AC116" s="185"/>
      <c r="AD116" s="185">
        <v>7125</v>
      </c>
      <c r="AE116" s="185"/>
      <c r="AF116" s="185"/>
      <c r="AG116" s="185"/>
      <c r="AH116" s="185"/>
      <c r="AI116" s="349">
        <f t="shared" si="14"/>
        <v>5400</v>
      </c>
      <c r="AJ116" s="309">
        <v>162</v>
      </c>
      <c r="AK116" s="309"/>
      <c r="AL116" s="309"/>
      <c r="AM116" s="309">
        <v>5238</v>
      </c>
      <c r="AN116" s="309"/>
      <c r="AO116" s="309"/>
      <c r="AP116" s="309">
        <v>0</v>
      </c>
      <c r="AQ116" s="185">
        <v>0</v>
      </c>
      <c r="AR116" s="185"/>
      <c r="AS116" s="185">
        <v>600</v>
      </c>
      <c r="AT116" s="185"/>
      <c r="AU116" s="185"/>
      <c r="AV116" s="185"/>
      <c r="AW116" s="185"/>
      <c r="AX116" s="349">
        <f t="shared" si="15"/>
        <v>6000</v>
      </c>
      <c r="AY116" s="175"/>
      <c r="AZ116" s="175"/>
      <c r="BA116" s="259">
        <v>43830</v>
      </c>
      <c r="BB116" s="546" t="s">
        <v>2979</v>
      </c>
      <c r="BC116" s="546" t="s">
        <v>2978</v>
      </c>
      <c r="BD116" s="463">
        <v>43311</v>
      </c>
      <c r="BE116" s="564">
        <v>43305</v>
      </c>
      <c r="BF116" s="352">
        <v>43311</v>
      </c>
      <c r="BG116" s="564">
        <v>43305</v>
      </c>
      <c r="BH116" s="554" t="s">
        <v>943</v>
      </c>
      <c r="BI116" s="554" t="s">
        <v>943</v>
      </c>
      <c r="BJ116" s="356">
        <v>43768</v>
      </c>
      <c r="BK116" s="548"/>
      <c r="BL116" s="356">
        <v>43799</v>
      </c>
      <c r="BM116" s="548"/>
      <c r="BN116" s="259">
        <v>43819</v>
      </c>
      <c r="BO116" s="552"/>
      <c r="BP116" s="552">
        <v>44195</v>
      </c>
      <c r="BQ116" s="552"/>
      <c r="BR116" s="549"/>
      <c r="BS116" s="549"/>
      <c r="BT116" s="550" t="s">
        <v>2982</v>
      </c>
      <c r="BU116" s="538" t="s">
        <v>3258</v>
      </c>
      <c r="BV116" s="538" t="s">
        <v>3258</v>
      </c>
      <c r="BW116" s="538" t="s">
        <v>3258</v>
      </c>
      <c r="BX116" s="538" t="s">
        <v>3258</v>
      </c>
      <c r="BY116" s="538" t="s">
        <v>3258</v>
      </c>
      <c r="BZ116" s="538" t="s">
        <v>3258</v>
      </c>
      <c r="CA116" s="702">
        <v>0</v>
      </c>
      <c r="CB116" s="267"/>
      <c r="CC116" s="560" t="s">
        <v>2991</v>
      </c>
      <c r="CD116" s="641"/>
      <c r="CE116" s="641"/>
      <c r="CF116" s="190">
        <v>1000</v>
      </c>
      <c r="CG116" s="645">
        <v>5</v>
      </c>
      <c r="CH116" s="689">
        <f t="shared" si="8"/>
        <v>0</v>
      </c>
      <c r="CI116" s="690">
        <f t="shared" si="9"/>
        <v>0</v>
      </c>
      <c r="CJ116" s="178"/>
      <c r="CK116" s="178"/>
      <c r="CL116" s="178"/>
      <c r="CM116" s="178"/>
      <c r="CN116" s="178"/>
      <c r="CO116" s="178">
        <v>2</v>
      </c>
      <c r="CP116" s="178" t="s">
        <v>2661</v>
      </c>
      <c r="CQ116" s="445"/>
      <c r="CR116" s="445"/>
      <c r="CS116" s="445"/>
      <c r="CT116" s="445"/>
      <c r="CU116" s="445"/>
      <c r="CV116" s="445"/>
      <c r="CW116" s="770"/>
      <c r="CX116" s="193" t="s">
        <v>3899</v>
      </c>
      <c r="CY116" s="770"/>
      <c r="CZ116" s="770"/>
      <c r="DA116" s="655"/>
      <c r="DB116" s="771"/>
      <c r="DC116" s="772"/>
      <c r="DD116" s="771"/>
      <c r="DE116" s="771"/>
      <c r="DF116" s="130" t="s">
        <v>3245</v>
      </c>
      <c r="DG116" s="882" t="s">
        <v>3275</v>
      </c>
      <c r="DH116" s="545" t="s">
        <v>3276</v>
      </c>
      <c r="DI116" s="545" t="s">
        <v>3246</v>
      </c>
      <c r="DJ116" s="545"/>
    </row>
    <row r="117" spans="1:114" s="103" customFormat="1" ht="78.75" customHeight="1">
      <c r="A117" s="96">
        <v>17</v>
      </c>
      <c r="B117" s="232" t="s">
        <v>964</v>
      </c>
      <c r="C117" s="232" t="s">
        <v>965</v>
      </c>
      <c r="D117" s="234" t="s">
        <v>2687</v>
      </c>
      <c r="E117" s="234" t="s">
        <v>1768</v>
      </c>
      <c r="F117" s="174" t="s">
        <v>1808</v>
      </c>
      <c r="G117" s="242" t="s">
        <v>966</v>
      </c>
      <c r="H117" s="792" t="s">
        <v>976</v>
      </c>
      <c r="I117" s="792" t="s">
        <v>791</v>
      </c>
      <c r="J117" s="349">
        <f t="shared" si="10"/>
        <v>86000</v>
      </c>
      <c r="K117" s="349">
        <f t="shared" si="11"/>
        <v>83000</v>
      </c>
      <c r="L117" s="349">
        <f t="shared" si="12"/>
        <v>83000</v>
      </c>
      <c r="M117" s="308">
        <v>2490</v>
      </c>
      <c r="N117" s="308"/>
      <c r="O117" s="308"/>
      <c r="P117" s="308">
        <v>80510</v>
      </c>
      <c r="Q117" s="308"/>
      <c r="R117" s="308"/>
      <c r="S117" s="308">
        <v>0</v>
      </c>
      <c r="T117" s="349">
        <f t="shared" si="13"/>
        <v>2100</v>
      </c>
      <c r="U117" s="308">
        <v>150</v>
      </c>
      <c r="V117" s="308"/>
      <c r="W117" s="308"/>
      <c r="X117" s="308">
        <v>1950</v>
      </c>
      <c r="Y117" s="308"/>
      <c r="Z117" s="308"/>
      <c r="AA117" s="308">
        <v>0</v>
      </c>
      <c r="AB117" s="185">
        <v>300</v>
      </c>
      <c r="AC117" s="185"/>
      <c r="AD117" s="185">
        <v>600</v>
      </c>
      <c r="AE117" s="185"/>
      <c r="AF117" s="185"/>
      <c r="AG117" s="185"/>
      <c r="AH117" s="185"/>
      <c r="AI117" s="349">
        <f t="shared" si="14"/>
        <v>0</v>
      </c>
      <c r="AJ117" s="309">
        <v>0</v>
      </c>
      <c r="AK117" s="309"/>
      <c r="AL117" s="309"/>
      <c r="AM117" s="309">
        <v>0</v>
      </c>
      <c r="AN117" s="309"/>
      <c r="AO117" s="309"/>
      <c r="AP117" s="309">
        <v>0</v>
      </c>
      <c r="AQ117" s="185">
        <v>0</v>
      </c>
      <c r="AR117" s="185"/>
      <c r="AS117" s="185">
        <v>0</v>
      </c>
      <c r="AT117" s="185"/>
      <c r="AU117" s="185"/>
      <c r="AV117" s="185"/>
      <c r="AW117" s="185"/>
      <c r="AX117" s="349">
        <f t="shared" si="15"/>
        <v>0</v>
      </c>
      <c r="AY117" s="175"/>
      <c r="AZ117" s="376"/>
      <c r="BA117" s="259">
        <v>43830</v>
      </c>
      <c r="BB117" s="546" t="s">
        <v>2979</v>
      </c>
      <c r="BC117" s="546" t="s">
        <v>2978</v>
      </c>
      <c r="BD117" s="463">
        <v>43311</v>
      </c>
      <c r="BE117" s="564">
        <v>43272</v>
      </c>
      <c r="BF117" s="352">
        <v>43311</v>
      </c>
      <c r="BG117" s="548">
        <v>43272</v>
      </c>
      <c r="BH117" s="554" t="s">
        <v>943</v>
      </c>
      <c r="BI117" s="554" t="s">
        <v>943</v>
      </c>
      <c r="BJ117" s="356">
        <v>43768</v>
      </c>
      <c r="BK117" s="548"/>
      <c r="BL117" s="356">
        <v>43799</v>
      </c>
      <c r="BM117" s="548"/>
      <c r="BN117" s="259">
        <v>43819</v>
      </c>
      <c r="BO117" s="552"/>
      <c r="BP117" s="552">
        <v>44377</v>
      </c>
      <c r="BQ117" s="552"/>
      <c r="BR117" s="549"/>
      <c r="BS117" s="549"/>
      <c r="BT117" s="550" t="s">
        <v>2982</v>
      </c>
      <c r="BU117" s="538" t="s">
        <v>3258</v>
      </c>
      <c r="BV117" s="538" t="s">
        <v>3258</v>
      </c>
      <c r="BW117" s="538" t="s">
        <v>3258</v>
      </c>
      <c r="BX117" s="538" t="s">
        <v>3258</v>
      </c>
      <c r="BY117" s="538" t="s">
        <v>3258</v>
      </c>
      <c r="BZ117" s="538" t="s">
        <v>3258</v>
      </c>
      <c r="CA117" s="702">
        <v>0</v>
      </c>
      <c r="CB117" s="267"/>
      <c r="CC117" s="560" t="s">
        <v>2992</v>
      </c>
      <c r="CD117" s="641"/>
      <c r="CE117" s="641"/>
      <c r="CF117" s="190">
        <v>850</v>
      </c>
      <c r="CG117" s="645">
        <v>6</v>
      </c>
      <c r="CH117" s="689">
        <f t="shared" si="8"/>
        <v>0</v>
      </c>
      <c r="CI117" s="690">
        <f t="shared" si="9"/>
        <v>0</v>
      </c>
      <c r="CJ117" s="178"/>
      <c r="CK117" s="178"/>
      <c r="CL117" s="178"/>
      <c r="CM117" s="178"/>
      <c r="CN117" s="178"/>
      <c r="CO117" s="178"/>
      <c r="CP117" s="178"/>
      <c r="CQ117" s="445"/>
      <c r="CR117" s="445"/>
      <c r="CS117" s="445"/>
      <c r="CT117" s="445"/>
      <c r="CU117" s="445"/>
      <c r="CV117" s="445"/>
      <c r="CW117" s="770"/>
      <c r="CX117" s="193" t="s">
        <v>3899</v>
      </c>
      <c r="CY117" s="770"/>
      <c r="CZ117" s="770"/>
      <c r="DA117" s="655"/>
      <c r="DB117" s="771"/>
      <c r="DC117" s="772"/>
      <c r="DD117" s="771"/>
      <c r="DE117" s="771"/>
      <c r="DF117" s="130" t="s">
        <v>3247</v>
      </c>
      <c r="DG117" s="882" t="s">
        <v>3248</v>
      </c>
      <c r="DH117" s="545" t="s">
        <v>3258</v>
      </c>
      <c r="DI117" s="545" t="s">
        <v>3258</v>
      </c>
      <c r="DJ117" s="545"/>
    </row>
    <row r="118" spans="1:114" s="103" customFormat="1" ht="98.25" customHeight="1">
      <c r="A118" s="96" t="s">
        <v>16</v>
      </c>
      <c r="B118" s="232" t="s">
        <v>779</v>
      </c>
      <c r="C118" s="232" t="s">
        <v>99</v>
      </c>
      <c r="D118" s="791" t="s">
        <v>2688</v>
      </c>
      <c r="E118" s="234" t="s">
        <v>1779</v>
      </c>
      <c r="F118" s="291" t="s">
        <v>440</v>
      </c>
      <c r="G118" s="242" t="s">
        <v>5</v>
      </c>
      <c r="H118" s="786" t="s">
        <v>2693</v>
      </c>
      <c r="I118" s="323" t="s">
        <v>2694</v>
      </c>
      <c r="J118" s="349">
        <f t="shared" si="10"/>
        <v>301700</v>
      </c>
      <c r="K118" s="349">
        <f t="shared" si="11"/>
        <v>166700</v>
      </c>
      <c r="L118" s="349">
        <f t="shared" si="12"/>
        <v>121700</v>
      </c>
      <c r="M118" s="308">
        <v>3651</v>
      </c>
      <c r="N118" s="308"/>
      <c r="O118" s="308"/>
      <c r="P118" s="308">
        <v>118049</v>
      </c>
      <c r="Q118" s="308"/>
      <c r="R118" s="308"/>
      <c r="S118" s="308">
        <v>0</v>
      </c>
      <c r="T118" s="349">
        <f t="shared" si="13"/>
        <v>91000</v>
      </c>
      <c r="U118" s="308">
        <v>202</v>
      </c>
      <c r="V118" s="308"/>
      <c r="W118" s="308"/>
      <c r="X118" s="308">
        <v>90798</v>
      </c>
      <c r="Y118" s="308"/>
      <c r="Z118" s="308"/>
      <c r="AA118" s="308">
        <v>0</v>
      </c>
      <c r="AB118" s="185">
        <v>1950</v>
      </c>
      <c r="AC118" s="185"/>
      <c r="AD118" s="185">
        <v>37050</v>
      </c>
      <c r="AE118" s="185"/>
      <c r="AF118" s="185"/>
      <c r="AG118" s="185"/>
      <c r="AH118" s="185"/>
      <c r="AI118" s="349">
        <f t="shared" si="14"/>
        <v>45000</v>
      </c>
      <c r="AJ118" s="309">
        <v>1350</v>
      </c>
      <c r="AK118" s="309"/>
      <c r="AL118" s="309"/>
      <c r="AM118" s="309">
        <v>43650</v>
      </c>
      <c r="AN118" s="309"/>
      <c r="AO118" s="309"/>
      <c r="AP118" s="309">
        <v>0</v>
      </c>
      <c r="AQ118" s="185">
        <v>0</v>
      </c>
      <c r="AR118" s="185"/>
      <c r="AS118" s="185">
        <v>5000</v>
      </c>
      <c r="AT118" s="185"/>
      <c r="AU118" s="185"/>
      <c r="AV118" s="185"/>
      <c r="AW118" s="185"/>
      <c r="AX118" s="349">
        <f t="shared" si="15"/>
        <v>50000</v>
      </c>
      <c r="AY118" s="175"/>
      <c r="AZ118" s="376"/>
      <c r="BA118" s="263">
        <v>44043</v>
      </c>
      <c r="BB118" s="546" t="s">
        <v>2979</v>
      </c>
      <c r="BC118" s="546" t="s">
        <v>2980</v>
      </c>
      <c r="BD118" s="463">
        <v>43311</v>
      </c>
      <c r="BE118" s="548">
        <v>43278</v>
      </c>
      <c r="BF118" s="352">
        <v>43311</v>
      </c>
      <c r="BG118" s="548">
        <v>43278</v>
      </c>
      <c r="BH118" s="554" t="s">
        <v>943</v>
      </c>
      <c r="BI118" s="554" t="s">
        <v>943</v>
      </c>
      <c r="BJ118" s="356">
        <v>44012</v>
      </c>
      <c r="BK118" s="548"/>
      <c r="BL118" s="356">
        <v>44042</v>
      </c>
      <c r="BM118" s="548"/>
      <c r="BN118" s="259">
        <v>44063</v>
      </c>
      <c r="BO118" s="552"/>
      <c r="BP118" s="552">
        <v>44560</v>
      </c>
      <c r="BQ118" s="552"/>
      <c r="BR118" s="549"/>
      <c r="BS118" s="549"/>
      <c r="BT118" s="550" t="s">
        <v>2982</v>
      </c>
      <c r="BU118" s="538" t="s">
        <v>3258</v>
      </c>
      <c r="BV118" s="538" t="s">
        <v>3258</v>
      </c>
      <c r="BW118" s="538" t="s">
        <v>3258</v>
      </c>
      <c r="BX118" s="538" t="s">
        <v>3258</v>
      </c>
      <c r="BY118" s="538" t="s">
        <v>3258</v>
      </c>
      <c r="BZ118" s="538" t="s">
        <v>3258</v>
      </c>
      <c r="CA118" s="702">
        <v>0</v>
      </c>
      <c r="CB118" s="267"/>
      <c r="CC118" s="560" t="s">
        <v>2993</v>
      </c>
      <c r="CD118" s="641"/>
      <c r="CE118" s="641"/>
      <c r="CF118" s="190">
        <v>1145</v>
      </c>
      <c r="CG118" s="645">
        <v>10</v>
      </c>
      <c r="CH118" s="689">
        <f t="shared" si="8"/>
        <v>0</v>
      </c>
      <c r="CI118" s="690">
        <f t="shared" si="9"/>
        <v>0</v>
      </c>
      <c r="CJ118" s="178"/>
      <c r="CK118" s="178"/>
      <c r="CL118" s="178"/>
      <c r="CM118" s="178"/>
      <c r="CN118" s="178"/>
      <c r="CO118" s="178">
        <v>5</v>
      </c>
      <c r="CP118" s="178"/>
      <c r="CQ118" s="445"/>
      <c r="CR118" s="445"/>
      <c r="CS118" s="445"/>
      <c r="CT118" s="445"/>
      <c r="CU118" s="445"/>
      <c r="CV118" s="445"/>
      <c r="CW118" s="770"/>
      <c r="CX118" s="193" t="s">
        <v>3899</v>
      </c>
      <c r="CY118" s="770"/>
      <c r="CZ118" s="770"/>
      <c r="DA118" s="655"/>
      <c r="DB118" s="771"/>
      <c r="DC118" s="772"/>
      <c r="DD118" s="771"/>
      <c r="DE118" s="771"/>
      <c r="DF118" s="130" t="s">
        <v>3249</v>
      </c>
      <c r="DG118" s="882" t="s">
        <v>3277</v>
      </c>
      <c r="DH118" s="545" t="s">
        <v>3278</v>
      </c>
      <c r="DI118" s="545" t="s">
        <v>3250</v>
      </c>
      <c r="DJ118" s="545"/>
    </row>
    <row r="119" spans="1:114" s="104" customFormat="1" ht="155.44999999999999" hidden="1" customHeight="1">
      <c r="A119" s="96" t="s">
        <v>977</v>
      </c>
      <c r="B119" s="232" t="s">
        <v>978</v>
      </c>
      <c r="C119" s="232" t="s">
        <v>979</v>
      </c>
      <c r="D119" s="234" t="s">
        <v>1558</v>
      </c>
      <c r="E119" s="236" t="s">
        <v>1762</v>
      </c>
      <c r="F119" s="233" t="s">
        <v>1762</v>
      </c>
      <c r="G119" s="242" t="s">
        <v>980</v>
      </c>
      <c r="H119" s="792" t="s">
        <v>981</v>
      </c>
      <c r="I119" s="323" t="s">
        <v>1866</v>
      </c>
      <c r="J119" s="349">
        <f t="shared" si="10"/>
        <v>27000</v>
      </c>
      <c r="K119" s="349">
        <f t="shared" si="11"/>
        <v>24000</v>
      </c>
      <c r="L119" s="349">
        <f t="shared" si="12"/>
        <v>24000</v>
      </c>
      <c r="M119" s="308">
        <v>11853</v>
      </c>
      <c r="N119" s="308"/>
      <c r="O119" s="308"/>
      <c r="P119" s="308">
        <v>12147</v>
      </c>
      <c r="Q119" s="308"/>
      <c r="R119" s="308"/>
      <c r="S119" s="308">
        <v>0</v>
      </c>
      <c r="T119" s="349">
        <f t="shared" si="13"/>
        <v>2100</v>
      </c>
      <c r="U119" s="308">
        <v>2100</v>
      </c>
      <c r="V119" s="308"/>
      <c r="W119" s="308"/>
      <c r="X119" s="308">
        <v>0</v>
      </c>
      <c r="Y119" s="308"/>
      <c r="Z119" s="308"/>
      <c r="AA119" s="308">
        <v>0</v>
      </c>
      <c r="AB119" s="340">
        <v>300</v>
      </c>
      <c r="AC119" s="340"/>
      <c r="AD119" s="340">
        <v>600</v>
      </c>
      <c r="AE119" s="340"/>
      <c r="AF119" s="340"/>
      <c r="AG119" s="185"/>
      <c r="AH119" s="185"/>
      <c r="AI119" s="349">
        <f t="shared" si="14"/>
        <v>0</v>
      </c>
      <c r="AJ119" s="309">
        <v>0</v>
      </c>
      <c r="AK119" s="309"/>
      <c r="AL119" s="309"/>
      <c r="AM119" s="309">
        <v>0</v>
      </c>
      <c r="AN119" s="309"/>
      <c r="AO119" s="309"/>
      <c r="AP119" s="309">
        <v>0</v>
      </c>
      <c r="AQ119" s="185">
        <v>0</v>
      </c>
      <c r="AR119" s="185"/>
      <c r="AS119" s="185">
        <v>0</v>
      </c>
      <c r="AT119" s="185"/>
      <c r="AU119" s="185"/>
      <c r="AV119" s="185"/>
      <c r="AW119" s="185"/>
      <c r="AX119" s="349">
        <f t="shared" si="15"/>
        <v>0</v>
      </c>
      <c r="AY119" s="374"/>
      <c r="AZ119" s="175">
        <v>26100</v>
      </c>
      <c r="BA119" s="263">
        <v>43830</v>
      </c>
      <c r="BB119" s="546" t="s">
        <v>2979</v>
      </c>
      <c r="BC119" s="546" t="s">
        <v>2981</v>
      </c>
      <c r="BD119" s="434">
        <v>43190</v>
      </c>
      <c r="BE119" s="582">
        <v>43210</v>
      </c>
      <c r="BF119" s="352">
        <v>43190</v>
      </c>
      <c r="BG119" s="548">
        <v>42296</v>
      </c>
      <c r="BH119" s="554" t="s">
        <v>943</v>
      </c>
      <c r="BI119" s="554" t="s">
        <v>943</v>
      </c>
      <c r="BJ119" s="356">
        <v>43434</v>
      </c>
      <c r="BK119" s="548"/>
      <c r="BL119" s="356">
        <v>43449</v>
      </c>
      <c r="BM119" s="554">
        <v>43368</v>
      </c>
      <c r="BN119" s="259">
        <v>43480</v>
      </c>
      <c r="BO119" s="552">
        <v>43380</v>
      </c>
      <c r="BP119" s="552">
        <v>43676</v>
      </c>
      <c r="BQ119" s="552"/>
      <c r="BR119" s="549">
        <v>0.06</v>
      </c>
      <c r="BS119" s="549">
        <v>0.06</v>
      </c>
      <c r="BT119" s="550" t="s">
        <v>72</v>
      </c>
      <c r="BU119" s="538" t="s">
        <v>3673</v>
      </c>
      <c r="BV119" s="538" t="s">
        <v>3258</v>
      </c>
      <c r="BW119" s="538" t="s">
        <v>3258</v>
      </c>
      <c r="BX119" s="538" t="s">
        <v>3258</v>
      </c>
      <c r="BY119" s="538" t="s">
        <v>3258</v>
      </c>
      <c r="BZ119" s="538" t="s">
        <v>3258</v>
      </c>
      <c r="CA119" s="702">
        <v>0.5</v>
      </c>
      <c r="CB119" s="267"/>
      <c r="CC119" s="560" t="s">
        <v>2994</v>
      </c>
      <c r="CD119" s="641"/>
      <c r="CE119" s="647"/>
      <c r="CF119" s="190">
        <v>1160.2</v>
      </c>
      <c r="CG119" s="645">
        <v>2.61</v>
      </c>
      <c r="CH119" s="689">
        <f t="shared" si="8"/>
        <v>69.611999999999995</v>
      </c>
      <c r="CI119" s="690">
        <f t="shared" si="9"/>
        <v>0.15659999999999999</v>
      </c>
      <c r="CJ119" s="651"/>
      <c r="CK119" s="651"/>
      <c r="CL119" s="651"/>
      <c r="CM119" s="651"/>
      <c r="CN119" s="651"/>
      <c r="CO119" s="651"/>
      <c r="CP119" s="651" t="s">
        <v>2631</v>
      </c>
      <c r="CQ119" s="445">
        <v>23650000</v>
      </c>
      <c r="CR119" s="445">
        <v>22500000</v>
      </c>
      <c r="CS119" s="445">
        <v>22500000</v>
      </c>
      <c r="CT119" s="445">
        <v>22500000</v>
      </c>
      <c r="CU119" s="445"/>
      <c r="CV119" s="445"/>
      <c r="CW119" s="770"/>
      <c r="CX119" s="770"/>
      <c r="CY119" s="770" t="s">
        <v>2662</v>
      </c>
      <c r="CZ119" s="770"/>
      <c r="DA119" s="770"/>
      <c r="DB119" s="774"/>
      <c r="DC119" s="775"/>
      <c r="DD119" s="774"/>
      <c r="DE119" s="774"/>
      <c r="DF119" s="880" t="s">
        <v>780</v>
      </c>
      <c r="DG119" s="882" t="s">
        <v>3251</v>
      </c>
      <c r="DH119" s="545" t="s">
        <v>3258</v>
      </c>
      <c r="DI119" s="545" t="s">
        <v>3258</v>
      </c>
      <c r="DJ119" s="545"/>
    </row>
    <row r="120" spans="1:114" s="103" customFormat="1" ht="156" hidden="1">
      <c r="A120" s="96">
        <v>1</v>
      </c>
      <c r="B120" s="232" t="s">
        <v>781</v>
      </c>
      <c r="C120" s="232" t="s">
        <v>100</v>
      </c>
      <c r="D120" s="341" t="s">
        <v>782</v>
      </c>
      <c r="E120" s="342" t="s">
        <v>783</v>
      </c>
      <c r="F120" s="291" t="s">
        <v>448</v>
      </c>
      <c r="G120" s="242" t="s">
        <v>1027</v>
      </c>
      <c r="H120" s="890" t="s">
        <v>3887</v>
      </c>
      <c r="I120" s="343" t="s">
        <v>792</v>
      </c>
      <c r="J120" s="349">
        <f t="shared" si="10"/>
        <v>66199</v>
      </c>
      <c r="K120" s="349">
        <f t="shared" si="11"/>
        <v>44000</v>
      </c>
      <c r="L120" s="349">
        <f t="shared" si="12"/>
        <v>44000</v>
      </c>
      <c r="M120" s="308">
        <v>1000</v>
      </c>
      <c r="N120" s="308"/>
      <c r="O120" s="308"/>
      <c r="P120" s="308">
        <v>43000</v>
      </c>
      <c r="Q120" s="308"/>
      <c r="R120" s="308"/>
      <c r="S120" s="308">
        <v>0</v>
      </c>
      <c r="T120" s="349">
        <f t="shared" si="13"/>
        <v>18091</v>
      </c>
      <c r="U120" s="308">
        <v>591</v>
      </c>
      <c r="V120" s="308"/>
      <c r="W120" s="308"/>
      <c r="X120" s="308">
        <v>17500</v>
      </c>
      <c r="Y120" s="308"/>
      <c r="Z120" s="308"/>
      <c r="AA120" s="308">
        <v>0</v>
      </c>
      <c r="AB120" s="185">
        <v>300</v>
      </c>
      <c r="AC120" s="185"/>
      <c r="AD120" s="185">
        <v>3808</v>
      </c>
      <c r="AE120" s="185"/>
      <c r="AF120" s="185"/>
      <c r="AG120" s="185"/>
      <c r="AH120" s="185"/>
      <c r="AI120" s="349">
        <f t="shared" si="14"/>
        <v>0</v>
      </c>
      <c r="AJ120" s="309">
        <v>0</v>
      </c>
      <c r="AK120" s="309"/>
      <c r="AL120" s="309"/>
      <c r="AM120" s="309">
        <v>0</v>
      </c>
      <c r="AN120" s="309"/>
      <c r="AO120" s="309"/>
      <c r="AP120" s="309">
        <v>0</v>
      </c>
      <c r="AQ120" s="185">
        <v>0</v>
      </c>
      <c r="AR120" s="185"/>
      <c r="AS120" s="185">
        <v>0</v>
      </c>
      <c r="AT120" s="185"/>
      <c r="AU120" s="185"/>
      <c r="AV120" s="185"/>
      <c r="AW120" s="185"/>
      <c r="AX120" s="349">
        <f t="shared" si="15"/>
        <v>0</v>
      </c>
      <c r="AY120" s="374"/>
      <c r="AZ120" s="175"/>
      <c r="BA120" s="263">
        <v>43646</v>
      </c>
      <c r="BB120" s="546" t="s">
        <v>2979</v>
      </c>
      <c r="BC120" s="546" t="s">
        <v>2978</v>
      </c>
      <c r="BD120" s="353">
        <v>43373</v>
      </c>
      <c r="BE120" s="582">
        <v>43353</v>
      </c>
      <c r="BF120" s="352">
        <v>43435</v>
      </c>
      <c r="BG120" s="548">
        <v>43353</v>
      </c>
      <c r="BH120" s="554">
        <v>29965</v>
      </c>
      <c r="BI120" s="550" t="s">
        <v>921</v>
      </c>
      <c r="BJ120" s="356">
        <v>43480</v>
      </c>
      <c r="BK120" s="548">
        <v>43458</v>
      </c>
      <c r="BL120" s="356">
        <v>43511</v>
      </c>
      <c r="BM120" s="548">
        <v>43472</v>
      </c>
      <c r="BN120" s="259">
        <v>43631</v>
      </c>
      <c r="BO120" s="552"/>
      <c r="BP120" s="552">
        <v>43830</v>
      </c>
      <c r="BQ120" s="552"/>
      <c r="BR120" s="549"/>
      <c r="BS120" s="549"/>
      <c r="BT120" s="550" t="s">
        <v>3003</v>
      </c>
      <c r="BU120" s="538" t="s">
        <v>3258</v>
      </c>
      <c r="BV120" s="538" t="s">
        <v>3258</v>
      </c>
      <c r="BW120" s="538" t="s">
        <v>3258</v>
      </c>
      <c r="BX120" s="538" t="s">
        <v>3258</v>
      </c>
      <c r="BY120" s="538" t="s">
        <v>3258</v>
      </c>
      <c r="BZ120" s="538" t="s">
        <v>3258</v>
      </c>
      <c r="CA120" s="702">
        <v>0</v>
      </c>
      <c r="CB120" s="268"/>
      <c r="CC120" s="560" t="s">
        <v>3006</v>
      </c>
      <c r="CD120" s="647"/>
      <c r="CE120" s="647"/>
      <c r="CF120" s="190">
        <v>400</v>
      </c>
      <c r="CG120" s="645">
        <v>20</v>
      </c>
      <c r="CH120" s="689">
        <f t="shared" si="8"/>
        <v>0</v>
      </c>
      <c r="CI120" s="690">
        <f t="shared" si="9"/>
        <v>0</v>
      </c>
      <c r="CJ120" s="178"/>
      <c r="CK120" s="178"/>
      <c r="CL120" s="178"/>
      <c r="CM120" s="178"/>
      <c r="CN120" s="178"/>
      <c r="CO120" s="178"/>
      <c r="CP120" s="178"/>
      <c r="CQ120" s="445"/>
      <c r="CR120" s="445"/>
      <c r="CS120" s="445"/>
      <c r="CT120" s="445"/>
      <c r="CU120" s="445"/>
      <c r="CV120" s="445"/>
      <c r="CW120" s="770"/>
      <c r="CX120" s="770"/>
      <c r="CY120" s="770"/>
      <c r="CZ120" s="770"/>
      <c r="DA120" s="885" t="s">
        <v>3581</v>
      </c>
      <c r="DB120" s="771"/>
      <c r="DC120" s="772"/>
      <c r="DD120" s="771"/>
      <c r="DE120" s="771"/>
      <c r="DF120" s="880" t="s">
        <v>784</v>
      </c>
      <c r="DG120" s="882" t="s">
        <v>3252</v>
      </c>
      <c r="DH120" s="545" t="s">
        <v>3258</v>
      </c>
      <c r="DI120" s="545" t="s">
        <v>3258</v>
      </c>
      <c r="DJ120" s="545"/>
    </row>
    <row r="121" spans="1:114" s="103" customFormat="1" ht="58.5" hidden="1">
      <c r="A121" s="96">
        <v>2</v>
      </c>
      <c r="B121" s="232" t="s">
        <v>781</v>
      </c>
      <c r="C121" s="232" t="s">
        <v>101</v>
      </c>
      <c r="D121" s="344" t="s">
        <v>786</v>
      </c>
      <c r="E121" s="242" t="s">
        <v>1809</v>
      </c>
      <c r="F121" s="242" t="s">
        <v>1722</v>
      </c>
      <c r="G121" s="242" t="s">
        <v>6</v>
      </c>
      <c r="H121" s="345" t="s">
        <v>789</v>
      </c>
      <c r="I121" s="346" t="s">
        <v>793</v>
      </c>
      <c r="J121" s="349">
        <f t="shared" si="10"/>
        <v>100000</v>
      </c>
      <c r="K121" s="349">
        <f t="shared" si="11"/>
        <v>100000</v>
      </c>
      <c r="L121" s="349">
        <f t="shared" si="12"/>
        <v>100000</v>
      </c>
      <c r="M121" s="308">
        <v>45352</v>
      </c>
      <c r="N121" s="308"/>
      <c r="O121" s="308"/>
      <c r="P121" s="308">
        <v>54648</v>
      </c>
      <c r="Q121" s="308"/>
      <c r="R121" s="308"/>
      <c r="S121" s="308">
        <v>0</v>
      </c>
      <c r="T121" s="349">
        <f t="shared" si="13"/>
        <v>0</v>
      </c>
      <c r="U121" s="308">
        <v>0</v>
      </c>
      <c r="V121" s="308"/>
      <c r="W121" s="308"/>
      <c r="X121" s="308">
        <v>0</v>
      </c>
      <c r="Y121" s="308"/>
      <c r="Z121" s="308"/>
      <c r="AA121" s="308">
        <v>0</v>
      </c>
      <c r="AB121" s="185">
        <v>0</v>
      </c>
      <c r="AC121" s="185"/>
      <c r="AD121" s="185">
        <v>0</v>
      </c>
      <c r="AE121" s="185"/>
      <c r="AF121" s="185"/>
      <c r="AG121" s="185"/>
      <c r="AH121" s="185"/>
      <c r="AI121" s="349">
        <f t="shared" si="14"/>
        <v>0</v>
      </c>
      <c r="AJ121" s="309">
        <v>0</v>
      </c>
      <c r="AK121" s="309"/>
      <c r="AL121" s="309"/>
      <c r="AM121" s="309">
        <v>0</v>
      </c>
      <c r="AN121" s="309"/>
      <c r="AO121" s="309"/>
      <c r="AP121" s="309">
        <v>0</v>
      </c>
      <c r="AQ121" s="185">
        <v>0</v>
      </c>
      <c r="AR121" s="185"/>
      <c r="AS121" s="185">
        <v>0</v>
      </c>
      <c r="AT121" s="185"/>
      <c r="AU121" s="185"/>
      <c r="AV121" s="185"/>
      <c r="AW121" s="185"/>
      <c r="AX121" s="349">
        <f t="shared" si="15"/>
        <v>0</v>
      </c>
      <c r="AY121" s="184"/>
      <c r="AZ121" s="175"/>
      <c r="BA121" s="263" t="s">
        <v>2663</v>
      </c>
      <c r="BB121" s="546" t="s">
        <v>2977</v>
      </c>
      <c r="BC121" s="546" t="s">
        <v>2978</v>
      </c>
      <c r="BD121" s="434">
        <v>42384</v>
      </c>
      <c r="BE121" s="582">
        <v>42384</v>
      </c>
      <c r="BF121" s="352">
        <v>43221</v>
      </c>
      <c r="BG121" s="548">
        <v>43221</v>
      </c>
      <c r="BH121" s="554" t="s">
        <v>3002</v>
      </c>
      <c r="BI121" s="550" t="s">
        <v>2669</v>
      </c>
      <c r="BJ121" s="356">
        <v>43413</v>
      </c>
      <c r="BK121" s="548">
        <v>43413</v>
      </c>
      <c r="BL121" s="356">
        <v>43434</v>
      </c>
      <c r="BM121" s="548">
        <v>43431</v>
      </c>
      <c r="BN121" s="259">
        <v>43496</v>
      </c>
      <c r="BO121" s="552"/>
      <c r="BP121" s="552">
        <v>44196</v>
      </c>
      <c r="BQ121" s="552"/>
      <c r="BR121" s="549"/>
      <c r="BS121" s="549"/>
      <c r="BT121" s="550" t="s">
        <v>3004</v>
      </c>
      <c r="BU121" s="538" t="s">
        <v>3674</v>
      </c>
      <c r="BV121" s="538" t="s">
        <v>3258</v>
      </c>
      <c r="BW121" s="538" t="s">
        <v>3258</v>
      </c>
      <c r="BX121" s="538" t="s">
        <v>3258</v>
      </c>
      <c r="BY121" s="538" t="s">
        <v>3258</v>
      </c>
      <c r="BZ121" s="538" t="s">
        <v>3258</v>
      </c>
      <c r="CA121" s="702">
        <v>0.5</v>
      </c>
      <c r="CB121" s="267" t="s">
        <v>2702</v>
      </c>
      <c r="CC121" s="560" t="s">
        <v>2712</v>
      </c>
      <c r="CE121" s="641">
        <v>43431</v>
      </c>
      <c r="CF121" s="190">
        <v>2161</v>
      </c>
      <c r="CG121" s="645">
        <v>37</v>
      </c>
      <c r="CH121" s="689">
        <f t="shared" si="8"/>
        <v>0</v>
      </c>
      <c r="CI121" s="690">
        <f t="shared" si="9"/>
        <v>0</v>
      </c>
      <c r="CJ121" s="178"/>
      <c r="CK121" s="178"/>
      <c r="CL121" s="178"/>
      <c r="CM121" s="178"/>
      <c r="CN121" s="178"/>
      <c r="CO121" s="178">
        <v>4</v>
      </c>
      <c r="CP121" s="178"/>
      <c r="CQ121" s="445">
        <v>100000000</v>
      </c>
      <c r="CR121" s="445">
        <v>77930000</v>
      </c>
      <c r="CS121" s="445">
        <v>77930000</v>
      </c>
      <c r="CT121" s="445"/>
      <c r="CU121" s="445"/>
      <c r="CV121" s="445"/>
      <c r="CW121" s="770"/>
      <c r="CX121" s="770"/>
      <c r="CY121" s="770"/>
      <c r="CZ121" s="770"/>
      <c r="DA121" s="770"/>
      <c r="DB121" s="771"/>
      <c r="DC121" s="772"/>
      <c r="DD121" s="771"/>
      <c r="DE121" s="771"/>
      <c r="DF121" s="880" t="s">
        <v>795</v>
      </c>
      <c r="DG121" s="882" t="s">
        <v>3253</v>
      </c>
      <c r="DH121" s="545" t="s">
        <v>3258</v>
      </c>
      <c r="DI121" s="545" t="s">
        <v>3258</v>
      </c>
      <c r="DJ121" s="545"/>
    </row>
    <row r="122" spans="1:114" s="103" customFormat="1" ht="98.25" hidden="1" customHeight="1">
      <c r="A122" s="96">
        <v>3</v>
      </c>
      <c r="B122" s="232" t="s">
        <v>781</v>
      </c>
      <c r="C122" s="232" t="s">
        <v>101</v>
      </c>
      <c r="D122" s="344" t="s">
        <v>787</v>
      </c>
      <c r="E122" s="242" t="s">
        <v>788</v>
      </c>
      <c r="F122" s="292" t="s">
        <v>1723</v>
      </c>
      <c r="G122" s="242" t="s">
        <v>6</v>
      </c>
      <c r="H122" s="345" t="s">
        <v>790</v>
      </c>
      <c r="I122" s="346" t="s">
        <v>794</v>
      </c>
      <c r="J122" s="349">
        <f t="shared" si="10"/>
        <v>30000</v>
      </c>
      <c r="K122" s="349">
        <f t="shared" si="11"/>
        <v>30000</v>
      </c>
      <c r="L122" s="349">
        <f t="shared" si="12"/>
        <v>30000</v>
      </c>
      <c r="M122" s="308">
        <v>23970</v>
      </c>
      <c r="N122" s="308"/>
      <c r="O122" s="308"/>
      <c r="P122" s="308">
        <v>6030</v>
      </c>
      <c r="Q122" s="308"/>
      <c r="R122" s="308"/>
      <c r="S122" s="308">
        <v>0</v>
      </c>
      <c r="T122" s="349">
        <f t="shared" si="13"/>
        <v>0</v>
      </c>
      <c r="U122" s="308">
        <v>0</v>
      </c>
      <c r="V122" s="308"/>
      <c r="W122" s="308"/>
      <c r="X122" s="308">
        <v>0</v>
      </c>
      <c r="Y122" s="308"/>
      <c r="Z122" s="308"/>
      <c r="AA122" s="308">
        <v>0</v>
      </c>
      <c r="AB122" s="185">
        <v>0</v>
      </c>
      <c r="AC122" s="185"/>
      <c r="AD122" s="185">
        <v>0</v>
      </c>
      <c r="AE122" s="185"/>
      <c r="AF122" s="185"/>
      <c r="AG122" s="185"/>
      <c r="AH122" s="185"/>
      <c r="AI122" s="349">
        <f t="shared" si="14"/>
        <v>0</v>
      </c>
      <c r="AJ122" s="309">
        <v>0</v>
      </c>
      <c r="AK122" s="309"/>
      <c r="AL122" s="309"/>
      <c r="AM122" s="309">
        <v>0</v>
      </c>
      <c r="AN122" s="309"/>
      <c r="AO122" s="309"/>
      <c r="AP122" s="309">
        <v>0</v>
      </c>
      <c r="AQ122" s="185">
        <v>0</v>
      </c>
      <c r="AR122" s="185"/>
      <c r="AS122" s="185">
        <v>0</v>
      </c>
      <c r="AT122" s="185"/>
      <c r="AU122" s="185"/>
      <c r="AV122" s="185"/>
      <c r="AW122" s="185"/>
      <c r="AX122" s="349">
        <f t="shared" si="15"/>
        <v>0</v>
      </c>
      <c r="AY122" s="175"/>
      <c r="AZ122" s="175"/>
      <c r="BA122" s="263" t="s">
        <v>2663</v>
      </c>
      <c r="BB122" s="546" t="s">
        <v>2977</v>
      </c>
      <c r="BC122" s="546" t="s">
        <v>2978</v>
      </c>
      <c r="BD122" s="434">
        <v>43087</v>
      </c>
      <c r="BE122" s="582">
        <v>43087</v>
      </c>
      <c r="BF122" s="352">
        <v>43169</v>
      </c>
      <c r="BG122" s="548">
        <v>43169</v>
      </c>
      <c r="BH122" s="554" t="s">
        <v>857</v>
      </c>
      <c r="BI122" s="550" t="s">
        <v>2669</v>
      </c>
      <c r="BJ122" s="356">
        <v>43266</v>
      </c>
      <c r="BK122" s="548">
        <v>43257</v>
      </c>
      <c r="BL122" s="356">
        <v>43280</v>
      </c>
      <c r="BM122" s="548">
        <v>43277</v>
      </c>
      <c r="BN122" s="259">
        <v>43311</v>
      </c>
      <c r="BO122" s="552">
        <v>43328</v>
      </c>
      <c r="BP122" s="552">
        <v>43507</v>
      </c>
      <c r="BQ122" s="552"/>
      <c r="BR122" s="549">
        <v>0.28149999999999997</v>
      </c>
      <c r="BS122" s="549">
        <v>0.28699999999999998</v>
      </c>
      <c r="BT122" s="550" t="s">
        <v>3005</v>
      </c>
      <c r="BU122" s="538" t="s">
        <v>3675</v>
      </c>
      <c r="BV122" s="538" t="s">
        <v>3258</v>
      </c>
      <c r="BW122" s="538" t="s">
        <v>3258</v>
      </c>
      <c r="BX122" s="538" t="s">
        <v>3258</v>
      </c>
      <c r="BY122" s="538" t="s">
        <v>3258</v>
      </c>
      <c r="BZ122" s="538" t="s">
        <v>3258</v>
      </c>
      <c r="CA122" s="702">
        <v>0.9</v>
      </c>
      <c r="CB122" s="267"/>
      <c r="CC122" s="551" t="s">
        <v>3011</v>
      </c>
      <c r="CD122" s="641"/>
      <c r="CE122" s="641"/>
      <c r="CF122" s="190">
        <v>1460</v>
      </c>
      <c r="CG122" s="645">
        <v>65</v>
      </c>
      <c r="CH122" s="689">
        <f t="shared" si="8"/>
        <v>419.02</v>
      </c>
      <c r="CI122" s="690">
        <f t="shared" si="9"/>
        <v>18.654999999999998</v>
      </c>
      <c r="CJ122" s="178"/>
      <c r="CK122" s="178"/>
      <c r="CL122" s="178"/>
      <c r="CM122" s="178"/>
      <c r="CN122" s="178"/>
      <c r="CO122" s="178"/>
      <c r="CP122" s="178"/>
      <c r="CQ122" s="445">
        <v>30000000</v>
      </c>
      <c r="CR122" s="445">
        <v>23770000</v>
      </c>
      <c r="CS122" s="445">
        <v>2377000</v>
      </c>
      <c r="CT122" s="445"/>
      <c r="CU122" s="445">
        <v>0</v>
      </c>
      <c r="CV122" s="445">
        <v>0</v>
      </c>
      <c r="CW122" s="770"/>
      <c r="CX122" s="770"/>
      <c r="CY122" s="770"/>
      <c r="CZ122" s="770"/>
      <c r="DA122" s="770"/>
      <c r="DB122" s="771"/>
      <c r="DC122" s="772"/>
      <c r="DD122" s="771"/>
      <c r="DE122" s="771"/>
      <c r="DF122" s="880" t="s">
        <v>796</v>
      </c>
      <c r="DG122" s="882" t="s">
        <v>3254</v>
      </c>
      <c r="DH122" s="545" t="s">
        <v>3258</v>
      </c>
      <c r="DI122" s="545" t="s">
        <v>3258</v>
      </c>
      <c r="DJ122" s="545"/>
    </row>
    <row r="123" spans="1:114" s="103" customFormat="1" ht="108" hidden="1" customHeight="1">
      <c r="A123" s="96">
        <v>1</v>
      </c>
      <c r="B123" s="232" t="s">
        <v>785</v>
      </c>
      <c r="C123" s="232" t="s">
        <v>102</v>
      </c>
      <c r="D123" s="341" t="s">
        <v>797</v>
      </c>
      <c r="E123" s="242" t="s">
        <v>799</v>
      </c>
      <c r="F123" s="292" t="s">
        <v>799</v>
      </c>
      <c r="G123" s="242" t="s">
        <v>1028</v>
      </c>
      <c r="H123" s="347" t="s">
        <v>801</v>
      </c>
      <c r="I123" s="347" t="s">
        <v>802</v>
      </c>
      <c r="J123" s="349">
        <f t="shared" si="10"/>
        <v>21800</v>
      </c>
      <c r="K123" s="349">
        <f t="shared" si="11"/>
        <v>21800</v>
      </c>
      <c r="L123" s="349">
        <f t="shared" si="12"/>
        <v>21800</v>
      </c>
      <c r="M123" s="308">
        <v>15982</v>
      </c>
      <c r="N123" s="308"/>
      <c r="O123" s="308"/>
      <c r="P123" s="308">
        <v>5818</v>
      </c>
      <c r="Q123" s="308"/>
      <c r="R123" s="308"/>
      <c r="S123" s="308">
        <v>0</v>
      </c>
      <c r="T123" s="349">
        <f t="shared" si="13"/>
        <v>0</v>
      </c>
      <c r="U123" s="308">
        <v>0</v>
      </c>
      <c r="V123" s="308"/>
      <c r="W123" s="308"/>
      <c r="X123" s="308">
        <v>0</v>
      </c>
      <c r="Y123" s="308"/>
      <c r="Z123" s="308"/>
      <c r="AA123" s="308">
        <v>0</v>
      </c>
      <c r="AB123" s="88">
        <v>0</v>
      </c>
      <c r="AC123" s="88"/>
      <c r="AD123" s="88">
        <v>0</v>
      </c>
      <c r="AE123" s="88"/>
      <c r="AF123" s="88"/>
      <c r="AG123" s="185"/>
      <c r="AH123" s="185"/>
      <c r="AI123" s="349">
        <f t="shared" si="14"/>
        <v>0</v>
      </c>
      <c r="AJ123" s="309">
        <v>0</v>
      </c>
      <c r="AK123" s="309"/>
      <c r="AL123" s="309"/>
      <c r="AM123" s="309">
        <v>0</v>
      </c>
      <c r="AN123" s="309"/>
      <c r="AO123" s="309"/>
      <c r="AP123" s="309">
        <v>0</v>
      </c>
      <c r="AQ123" s="185">
        <v>0</v>
      </c>
      <c r="AR123" s="185"/>
      <c r="AS123" s="185">
        <v>0</v>
      </c>
      <c r="AT123" s="185"/>
      <c r="AU123" s="185"/>
      <c r="AV123" s="185"/>
      <c r="AW123" s="185"/>
      <c r="AX123" s="349">
        <f t="shared" si="15"/>
        <v>0</v>
      </c>
      <c r="AY123" s="175"/>
      <c r="AZ123" s="175"/>
      <c r="BA123" s="263" t="s">
        <v>2663</v>
      </c>
      <c r="BB123" s="546" t="s">
        <v>2871</v>
      </c>
      <c r="BC123" s="546" t="s">
        <v>2791</v>
      </c>
      <c r="BD123" s="434">
        <v>43144</v>
      </c>
      <c r="BE123" s="582">
        <v>43144</v>
      </c>
      <c r="BF123" s="352">
        <v>43182</v>
      </c>
      <c r="BG123" s="548">
        <v>43182</v>
      </c>
      <c r="BH123" s="554" t="s">
        <v>1019</v>
      </c>
      <c r="BI123" s="550"/>
      <c r="BJ123" s="356">
        <v>43235</v>
      </c>
      <c r="BK123" s="548">
        <v>43638</v>
      </c>
      <c r="BL123" s="356">
        <v>43271</v>
      </c>
      <c r="BM123" s="548">
        <v>43279</v>
      </c>
      <c r="BN123" s="259">
        <v>43280</v>
      </c>
      <c r="BO123" s="552">
        <v>43307</v>
      </c>
      <c r="BP123" s="552">
        <v>43496</v>
      </c>
      <c r="BQ123" s="552"/>
      <c r="BR123" s="549">
        <v>0.78500000000000003</v>
      </c>
      <c r="BS123" s="549">
        <v>0.77959999999999996</v>
      </c>
      <c r="BT123" s="550" t="s">
        <v>2874</v>
      </c>
      <c r="BU123" s="538" t="s">
        <v>3676</v>
      </c>
      <c r="BV123" s="538" t="s">
        <v>3258</v>
      </c>
      <c r="BW123" s="538" t="s">
        <v>3258</v>
      </c>
      <c r="BX123" s="538" t="s">
        <v>3258</v>
      </c>
      <c r="BY123" s="538" t="s">
        <v>3258</v>
      </c>
      <c r="BZ123" s="538" t="s">
        <v>3258</v>
      </c>
      <c r="CA123" s="702">
        <v>0.9</v>
      </c>
      <c r="CB123" s="267"/>
      <c r="CC123" s="560" t="s">
        <v>2876</v>
      </c>
      <c r="CD123" s="647"/>
      <c r="CE123" s="641"/>
      <c r="CF123" s="190">
        <v>420</v>
      </c>
      <c r="CG123" s="645">
        <v>6</v>
      </c>
      <c r="CH123" s="689">
        <f t="shared" si="8"/>
        <v>327.43199999999996</v>
      </c>
      <c r="CI123" s="690">
        <f t="shared" si="9"/>
        <v>4.6776</v>
      </c>
      <c r="CJ123" s="178"/>
      <c r="CK123" s="178"/>
      <c r="CL123" s="178"/>
      <c r="CM123" s="178"/>
      <c r="CN123" s="178"/>
      <c r="CO123" s="178"/>
      <c r="CP123" s="178" t="s">
        <v>2664</v>
      </c>
      <c r="CQ123" s="445">
        <v>21828522</v>
      </c>
      <c r="CR123" s="445">
        <v>18980000</v>
      </c>
      <c r="CS123" s="445">
        <v>18980000</v>
      </c>
      <c r="CT123" s="445">
        <v>18980000</v>
      </c>
      <c r="CU123" s="781">
        <v>21799883</v>
      </c>
      <c r="CV123" s="445"/>
      <c r="CW123" s="770"/>
      <c r="CX123" s="770"/>
      <c r="CY123" s="770"/>
      <c r="CZ123" s="770"/>
      <c r="DA123" s="770"/>
      <c r="DB123" s="771"/>
      <c r="DC123" s="772"/>
      <c r="DD123" s="771"/>
      <c r="DE123" s="771"/>
      <c r="DF123" s="880" t="s">
        <v>807</v>
      </c>
      <c r="DG123" s="882" t="s">
        <v>3255</v>
      </c>
      <c r="DH123" s="545" t="s">
        <v>3258</v>
      </c>
      <c r="DI123" s="545" t="s">
        <v>3258</v>
      </c>
      <c r="DJ123" s="545"/>
    </row>
    <row r="124" spans="1:114" s="103" customFormat="1" ht="95.45" hidden="1" customHeight="1">
      <c r="A124" s="96">
        <v>2</v>
      </c>
      <c r="B124" s="232" t="s">
        <v>785</v>
      </c>
      <c r="C124" s="232" t="s">
        <v>102</v>
      </c>
      <c r="D124" s="341" t="s">
        <v>798</v>
      </c>
      <c r="E124" s="242" t="s">
        <v>800</v>
      </c>
      <c r="F124" s="292" t="s">
        <v>800</v>
      </c>
      <c r="G124" s="242" t="s">
        <v>1028</v>
      </c>
      <c r="H124" s="347" t="s">
        <v>803</v>
      </c>
      <c r="I124" s="347" t="s">
        <v>804</v>
      </c>
      <c r="J124" s="349">
        <f t="shared" si="10"/>
        <v>54338</v>
      </c>
      <c r="K124" s="349">
        <f t="shared" si="11"/>
        <v>32000</v>
      </c>
      <c r="L124" s="349">
        <f t="shared" si="12"/>
        <v>32000</v>
      </c>
      <c r="M124" s="308">
        <v>0</v>
      </c>
      <c r="N124" s="308"/>
      <c r="O124" s="308"/>
      <c r="P124" s="308">
        <v>32000</v>
      </c>
      <c r="Q124" s="308"/>
      <c r="R124" s="308"/>
      <c r="S124" s="308">
        <v>0</v>
      </c>
      <c r="T124" s="349">
        <f t="shared" si="13"/>
        <v>11838</v>
      </c>
      <c r="U124" s="308">
        <v>11838</v>
      </c>
      <c r="V124" s="308"/>
      <c r="W124" s="308"/>
      <c r="X124" s="308">
        <v>0</v>
      </c>
      <c r="Y124" s="308"/>
      <c r="Z124" s="308"/>
      <c r="AA124" s="308">
        <v>0</v>
      </c>
      <c r="AB124" s="88">
        <v>525</v>
      </c>
      <c r="AC124" s="88"/>
      <c r="AD124" s="88">
        <v>9975</v>
      </c>
      <c r="AE124" s="88"/>
      <c r="AF124" s="88"/>
      <c r="AG124" s="185"/>
      <c r="AH124" s="185"/>
      <c r="AI124" s="349">
        <f t="shared" si="14"/>
        <v>0</v>
      </c>
      <c r="AJ124" s="309">
        <v>0</v>
      </c>
      <c r="AK124" s="309"/>
      <c r="AL124" s="309"/>
      <c r="AM124" s="309">
        <v>0</v>
      </c>
      <c r="AN124" s="309"/>
      <c r="AO124" s="309"/>
      <c r="AP124" s="309">
        <v>0</v>
      </c>
      <c r="AQ124" s="185">
        <v>0</v>
      </c>
      <c r="AR124" s="185"/>
      <c r="AS124" s="185">
        <v>0</v>
      </c>
      <c r="AT124" s="185"/>
      <c r="AU124" s="185"/>
      <c r="AV124" s="185"/>
      <c r="AW124" s="185"/>
      <c r="AX124" s="349">
        <f t="shared" si="15"/>
        <v>0</v>
      </c>
      <c r="AY124" s="184"/>
      <c r="AZ124" s="175"/>
      <c r="BA124" s="263">
        <v>43465</v>
      </c>
      <c r="BB124" s="546" t="s">
        <v>2789</v>
      </c>
      <c r="BC124" s="546" t="s">
        <v>2791</v>
      </c>
      <c r="BD124" s="353" t="s">
        <v>3889</v>
      </c>
      <c r="BE124" s="547" t="s">
        <v>2872</v>
      </c>
      <c r="BF124" s="352">
        <v>43585</v>
      </c>
      <c r="BG124" s="548"/>
      <c r="BH124" s="554">
        <v>41071</v>
      </c>
      <c r="BI124" s="550" t="s">
        <v>887</v>
      </c>
      <c r="BJ124" s="356">
        <v>43646</v>
      </c>
      <c r="BK124" s="548"/>
      <c r="BL124" s="356">
        <v>43661</v>
      </c>
      <c r="BM124" s="548"/>
      <c r="BN124" s="259">
        <v>43692</v>
      </c>
      <c r="BO124" s="552"/>
      <c r="BP124" s="552">
        <v>43784</v>
      </c>
      <c r="BQ124" s="552"/>
      <c r="BR124" s="549"/>
      <c r="BS124" s="549"/>
      <c r="BT124" s="550" t="s">
        <v>2875</v>
      </c>
      <c r="BU124" s="538" t="s">
        <v>3258</v>
      </c>
      <c r="BV124" s="538" t="s">
        <v>3258</v>
      </c>
      <c r="BW124" s="538" t="s">
        <v>3258</v>
      </c>
      <c r="BX124" s="538" t="s">
        <v>3258</v>
      </c>
      <c r="BY124" s="538" t="s">
        <v>3258</v>
      </c>
      <c r="BZ124" s="538" t="s">
        <v>3258</v>
      </c>
      <c r="CA124" s="702" t="s">
        <v>2670</v>
      </c>
      <c r="CB124" s="267"/>
      <c r="CC124" s="560" t="s">
        <v>2877</v>
      </c>
      <c r="CD124" s="641"/>
      <c r="CE124" s="641"/>
      <c r="CF124" s="190">
        <v>456</v>
      </c>
      <c r="CG124" s="645">
        <v>11</v>
      </c>
      <c r="CH124" s="689">
        <f t="shared" si="8"/>
        <v>0</v>
      </c>
      <c r="CI124" s="690">
        <f t="shared" si="9"/>
        <v>0</v>
      </c>
      <c r="CJ124" s="178"/>
      <c r="CK124" s="178"/>
      <c r="CL124" s="178"/>
      <c r="CM124" s="178"/>
      <c r="CN124" s="178"/>
      <c r="CO124" s="178"/>
      <c r="CP124" s="178"/>
      <c r="CQ124" s="445"/>
      <c r="CR124" s="445"/>
      <c r="CS124" s="445"/>
      <c r="CT124" s="445"/>
      <c r="CU124" s="445"/>
      <c r="CV124" s="445"/>
      <c r="CW124" s="770"/>
      <c r="CX124" s="770"/>
      <c r="CY124" s="770"/>
      <c r="CZ124" s="770"/>
      <c r="DA124" s="885" t="s">
        <v>3581</v>
      </c>
      <c r="DB124" s="771"/>
      <c r="DC124" s="772"/>
      <c r="DD124" s="771"/>
      <c r="DE124" s="771"/>
      <c r="DF124" s="880" t="s">
        <v>808</v>
      </c>
      <c r="DG124" s="882" t="s">
        <v>3256</v>
      </c>
      <c r="DH124" s="545" t="s">
        <v>3258</v>
      </c>
      <c r="DI124" s="545" t="s">
        <v>3258</v>
      </c>
      <c r="DJ124" s="545"/>
    </row>
    <row r="125" spans="1:114" s="103" customFormat="1" ht="78" hidden="1" customHeight="1" thickBot="1">
      <c r="A125" s="105">
        <v>3</v>
      </c>
      <c r="B125" s="106" t="s">
        <v>785</v>
      </c>
      <c r="C125" s="106" t="s">
        <v>102</v>
      </c>
      <c r="D125" s="107" t="s">
        <v>797</v>
      </c>
      <c r="E125" s="108" t="s">
        <v>1724</v>
      </c>
      <c r="F125" s="253" t="s">
        <v>1804</v>
      </c>
      <c r="G125" s="108" t="s">
        <v>1028</v>
      </c>
      <c r="H125" s="109" t="s">
        <v>805</v>
      </c>
      <c r="I125" s="109" t="s">
        <v>806</v>
      </c>
      <c r="J125" s="349">
        <f t="shared" si="10"/>
        <v>19542</v>
      </c>
      <c r="K125" s="349">
        <f t="shared" si="11"/>
        <v>15000</v>
      </c>
      <c r="L125" s="349">
        <f t="shared" si="12"/>
        <v>15000</v>
      </c>
      <c r="M125" s="308">
        <v>0</v>
      </c>
      <c r="N125" s="308"/>
      <c r="O125" s="308"/>
      <c r="P125" s="308">
        <v>15000</v>
      </c>
      <c r="Q125" s="308"/>
      <c r="R125" s="308"/>
      <c r="S125" s="308">
        <v>0</v>
      </c>
      <c r="T125" s="349">
        <f t="shared" si="13"/>
        <v>42</v>
      </c>
      <c r="U125" s="308">
        <v>42</v>
      </c>
      <c r="V125" s="308"/>
      <c r="W125" s="308"/>
      <c r="X125" s="308">
        <v>0</v>
      </c>
      <c r="Y125" s="308"/>
      <c r="Z125" s="308"/>
      <c r="AA125" s="308">
        <v>0</v>
      </c>
      <c r="AB125" s="89">
        <v>300</v>
      </c>
      <c r="AC125" s="89"/>
      <c r="AD125" s="89">
        <v>4200</v>
      </c>
      <c r="AE125" s="89"/>
      <c r="AF125" s="89"/>
      <c r="AG125" s="111"/>
      <c r="AH125" s="111"/>
      <c r="AI125" s="349">
        <f t="shared" si="14"/>
        <v>0</v>
      </c>
      <c r="AJ125" s="309">
        <v>0</v>
      </c>
      <c r="AK125" s="309"/>
      <c r="AL125" s="309"/>
      <c r="AM125" s="309">
        <v>0</v>
      </c>
      <c r="AN125" s="309"/>
      <c r="AO125" s="309"/>
      <c r="AP125" s="309">
        <v>0</v>
      </c>
      <c r="AQ125" s="111">
        <v>0</v>
      </c>
      <c r="AR125" s="111"/>
      <c r="AS125" s="111">
        <v>0</v>
      </c>
      <c r="AT125" s="111"/>
      <c r="AU125" s="111"/>
      <c r="AV125" s="111"/>
      <c r="AW125" s="111"/>
      <c r="AX125" s="349">
        <f t="shared" si="15"/>
        <v>0</v>
      </c>
      <c r="AY125" s="378"/>
      <c r="AZ125" s="110"/>
      <c r="BA125" s="142">
        <v>43373</v>
      </c>
      <c r="BB125" s="575" t="s">
        <v>945</v>
      </c>
      <c r="BC125" s="575" t="s">
        <v>920</v>
      </c>
      <c r="BD125" s="465" t="s">
        <v>3889</v>
      </c>
      <c r="BE125" s="547" t="s">
        <v>3888</v>
      </c>
      <c r="BF125" s="355">
        <v>43496</v>
      </c>
      <c r="BG125" s="583"/>
      <c r="BH125" s="584">
        <v>33737</v>
      </c>
      <c r="BI125" s="576" t="s">
        <v>2873</v>
      </c>
      <c r="BJ125" s="357">
        <v>43616</v>
      </c>
      <c r="BK125" s="583"/>
      <c r="BL125" s="357">
        <v>43631</v>
      </c>
      <c r="BM125" s="583"/>
      <c r="BN125" s="358">
        <v>43646</v>
      </c>
      <c r="BO125" s="585"/>
      <c r="BP125" s="585">
        <v>43692</v>
      </c>
      <c r="BQ125" s="585"/>
      <c r="BR125" s="586"/>
      <c r="BS125" s="586"/>
      <c r="BT125" s="576" t="s">
        <v>2875</v>
      </c>
      <c r="BU125" s="538" t="s">
        <v>3258</v>
      </c>
      <c r="BV125" s="538" t="s">
        <v>3258</v>
      </c>
      <c r="BW125" s="538" t="s">
        <v>3258</v>
      </c>
      <c r="BX125" s="538" t="s">
        <v>3258</v>
      </c>
      <c r="BY125" s="538" t="s">
        <v>3258</v>
      </c>
      <c r="BZ125" s="538" t="s">
        <v>3258</v>
      </c>
      <c r="CA125" s="826">
        <v>0</v>
      </c>
      <c r="CB125" s="466"/>
      <c r="CC125" s="587" t="s">
        <v>2878</v>
      </c>
      <c r="CD125" s="648"/>
      <c r="CE125" s="648"/>
      <c r="CF125" s="143">
        <v>150</v>
      </c>
      <c r="CG125" s="649">
        <v>33</v>
      </c>
      <c r="CH125" s="798">
        <f>BS125*CF125</f>
        <v>0</v>
      </c>
      <c r="CI125" s="799">
        <f t="shared" si="9"/>
        <v>0</v>
      </c>
      <c r="CJ125" s="144"/>
      <c r="CK125" s="144"/>
      <c r="CL125" s="144"/>
      <c r="CM125" s="144"/>
      <c r="CN125" s="144"/>
      <c r="CO125" s="144"/>
      <c r="CP125" s="144"/>
      <c r="CQ125" s="448"/>
      <c r="CR125" s="448"/>
      <c r="CS125" s="448"/>
      <c r="CT125" s="448"/>
      <c r="CU125" s="448"/>
      <c r="CV125" s="448"/>
      <c r="CW125" s="782"/>
      <c r="CX125" s="783"/>
      <c r="CY125" s="783"/>
      <c r="CZ125" s="783"/>
      <c r="DA125" s="885" t="s">
        <v>3581</v>
      </c>
      <c r="DB125" s="784"/>
      <c r="DC125" s="785"/>
      <c r="DD125" s="784"/>
      <c r="DE125" s="784"/>
      <c r="DF125" s="881" t="s">
        <v>809</v>
      </c>
      <c r="DG125" s="882" t="s">
        <v>3257</v>
      </c>
      <c r="DH125" s="545" t="s">
        <v>3258</v>
      </c>
      <c r="DI125" s="545" t="s">
        <v>3258</v>
      </c>
      <c r="DJ125" s="545"/>
    </row>
    <row r="126" spans="1:114" s="103" customFormat="1">
      <c r="A126" s="379"/>
      <c r="B126" s="118"/>
      <c r="C126" s="118"/>
      <c r="D126" s="118"/>
      <c r="E126" s="118"/>
      <c r="F126" s="118"/>
      <c r="G126" s="380"/>
      <c r="H126" s="380"/>
      <c r="I126" s="380"/>
      <c r="J126" s="380"/>
      <c r="K126" s="380"/>
      <c r="L126" s="380"/>
      <c r="M126" s="381"/>
      <c r="N126" s="381"/>
      <c r="O126" s="381"/>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c r="BA126" s="382"/>
      <c r="BB126" s="403"/>
      <c r="BC126" s="113"/>
      <c r="BD126" s="391"/>
      <c r="BE126" s="114"/>
      <c r="BF126" s="394"/>
      <c r="BG126" s="115"/>
      <c r="BH126" s="116"/>
      <c r="BI126" s="115"/>
      <c r="BJ126" s="117"/>
      <c r="BK126" s="116"/>
      <c r="BL126" s="117"/>
      <c r="BM126" s="116"/>
      <c r="BN126" s="117"/>
      <c r="BO126" s="116"/>
      <c r="BP126" s="117"/>
      <c r="BQ126" s="116"/>
      <c r="BR126" s="119"/>
      <c r="BS126" s="119"/>
      <c r="BT126" s="120"/>
      <c r="CA126" s="120"/>
      <c r="CB126" s="398"/>
      <c r="CC126" s="140"/>
      <c r="CD126" s="121"/>
      <c r="CE126" s="121"/>
      <c r="CF126" s="122"/>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4"/>
      <c r="DB126" s="125"/>
      <c r="DC126" s="126"/>
      <c r="DD126" s="125"/>
      <c r="DE126" s="125"/>
      <c r="DF126" s="401"/>
      <c r="DG126" s="125"/>
      <c r="DH126" s="125"/>
      <c r="DI126" s="125"/>
      <c r="DJ126" s="125"/>
    </row>
    <row r="127" spans="1:114" s="103" customFormat="1">
      <c r="A127" s="379"/>
      <c r="B127" s="118"/>
      <c r="C127" s="118"/>
      <c r="D127" s="118"/>
      <c r="E127" s="118"/>
      <c r="F127" s="118"/>
      <c r="G127" s="380"/>
      <c r="H127" s="380"/>
      <c r="I127" s="380"/>
      <c r="J127" s="380"/>
      <c r="K127" s="380"/>
      <c r="L127" s="380"/>
      <c r="M127" s="381"/>
      <c r="N127" s="381"/>
      <c r="O127" s="381"/>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2"/>
      <c r="BB127" s="403"/>
      <c r="BC127" s="113"/>
      <c r="BD127" s="391"/>
      <c r="BE127" s="114"/>
      <c r="BF127" s="394"/>
      <c r="BG127" s="115"/>
      <c r="BH127" s="116"/>
      <c r="BI127" s="115"/>
      <c r="BJ127" s="117"/>
      <c r="BK127" s="116"/>
      <c r="BL127" s="117"/>
      <c r="BM127" s="116"/>
      <c r="BN127" s="117"/>
      <c r="BO127" s="116"/>
      <c r="BP127" s="117"/>
      <c r="BQ127" s="116"/>
      <c r="BR127" s="119"/>
      <c r="BS127" s="119"/>
      <c r="BT127" s="120"/>
      <c r="CA127" s="120"/>
      <c r="CB127" s="398"/>
      <c r="CC127" s="140"/>
      <c r="CD127" s="121"/>
      <c r="CE127" s="121"/>
      <c r="CF127" s="122"/>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4"/>
      <c r="DB127" s="125"/>
      <c r="DC127" s="126"/>
      <c r="DD127" s="125"/>
      <c r="DE127" s="125"/>
      <c r="DF127" s="401"/>
      <c r="DG127" s="125"/>
      <c r="DH127" s="125"/>
      <c r="DI127" s="125"/>
      <c r="DJ127" s="125"/>
    </row>
    <row r="128" spans="1:114" s="103" customFormat="1">
      <c r="A128" s="379"/>
      <c r="B128" s="118"/>
      <c r="C128" s="118"/>
      <c r="D128" s="118"/>
      <c r="E128" s="118"/>
      <c r="F128" s="118"/>
      <c r="G128" s="380"/>
      <c r="H128" s="380"/>
      <c r="I128" s="380"/>
      <c r="J128" s="380"/>
      <c r="K128" s="380"/>
      <c r="L128" s="380"/>
      <c r="M128" s="381"/>
      <c r="N128" s="381"/>
      <c r="O128" s="381"/>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2"/>
      <c r="BB128" s="403"/>
      <c r="BC128" s="113"/>
      <c r="BD128" s="391"/>
      <c r="BE128" s="114"/>
      <c r="BF128" s="394"/>
      <c r="BG128" s="115"/>
      <c r="BH128" s="116"/>
      <c r="BI128" s="115"/>
      <c r="BJ128" s="117"/>
      <c r="BK128" s="116"/>
      <c r="BL128" s="117"/>
      <c r="BM128" s="116"/>
      <c r="BN128" s="117"/>
      <c r="BO128" s="116"/>
      <c r="BP128" s="117"/>
      <c r="BQ128" s="116"/>
      <c r="BR128" s="119"/>
      <c r="BS128" s="119"/>
      <c r="BT128" s="120"/>
      <c r="CA128" s="120"/>
      <c r="CB128" s="398"/>
      <c r="CC128" s="140"/>
      <c r="CD128" s="121"/>
      <c r="CE128" s="121"/>
      <c r="CF128" s="122"/>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4"/>
      <c r="DB128" s="125"/>
      <c r="DC128" s="126"/>
      <c r="DD128" s="125"/>
      <c r="DE128" s="125"/>
      <c r="DF128" s="401"/>
      <c r="DG128" s="125"/>
      <c r="DH128" s="125"/>
      <c r="DI128" s="125"/>
      <c r="DJ128" s="125"/>
    </row>
    <row r="129" spans="1:114" s="103" customFormat="1">
      <c r="A129" s="379"/>
      <c r="B129" s="118"/>
      <c r="C129" s="118"/>
      <c r="D129" s="118"/>
      <c r="E129" s="118"/>
      <c r="F129" s="118"/>
      <c r="G129" s="380"/>
      <c r="H129" s="380"/>
      <c r="I129" s="380"/>
      <c r="J129" s="380"/>
      <c r="K129" s="380"/>
      <c r="L129" s="380"/>
      <c r="M129" s="381"/>
      <c r="N129" s="381"/>
      <c r="O129" s="381"/>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380"/>
      <c r="AS129" s="380"/>
      <c r="AT129" s="380"/>
      <c r="AU129" s="380"/>
      <c r="AV129" s="380"/>
      <c r="AW129" s="380"/>
      <c r="AX129" s="380"/>
      <c r="AY129" s="380"/>
      <c r="AZ129" s="380"/>
      <c r="BA129" s="382"/>
      <c r="BB129" s="403"/>
      <c r="BC129" s="113"/>
      <c r="BD129" s="391"/>
      <c r="BE129" s="114"/>
      <c r="BF129" s="394"/>
      <c r="BG129" s="115"/>
      <c r="BH129" s="116"/>
      <c r="BI129" s="115"/>
      <c r="BJ129" s="117"/>
      <c r="BK129" s="116"/>
      <c r="BL129" s="117"/>
      <c r="BM129" s="116"/>
      <c r="BN129" s="117"/>
      <c r="BO129" s="116"/>
      <c r="BP129" s="117"/>
      <c r="BQ129" s="116"/>
      <c r="BR129" s="119"/>
      <c r="BS129" s="119"/>
      <c r="BT129" s="120"/>
      <c r="CA129" s="120"/>
      <c r="CB129" s="398"/>
      <c r="CC129" s="140"/>
      <c r="CD129" s="121"/>
      <c r="CE129" s="121"/>
      <c r="CF129" s="122"/>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4"/>
      <c r="DB129" s="125"/>
      <c r="DC129" s="126"/>
      <c r="DD129" s="125"/>
      <c r="DE129" s="125"/>
      <c r="DF129" s="401"/>
      <c r="DG129" s="125"/>
      <c r="DH129" s="125"/>
      <c r="DI129" s="125"/>
      <c r="DJ129" s="125"/>
    </row>
    <row r="130" spans="1:114" s="103" customFormat="1">
      <c r="A130" s="379"/>
      <c r="B130" s="118"/>
      <c r="C130" s="118"/>
      <c r="D130" s="118"/>
      <c r="E130" s="118"/>
      <c r="F130" s="118"/>
      <c r="G130" s="380"/>
      <c r="H130" s="380"/>
      <c r="I130" s="380"/>
      <c r="J130" s="380"/>
      <c r="K130" s="380"/>
      <c r="L130" s="380"/>
      <c r="M130" s="381"/>
      <c r="N130" s="381"/>
      <c r="O130" s="381"/>
      <c r="P130" s="380"/>
      <c r="Q130" s="380"/>
      <c r="R130" s="380"/>
      <c r="S130" s="380"/>
      <c r="T130" s="380"/>
      <c r="U130" s="380"/>
      <c r="V130" s="380"/>
      <c r="W130" s="380"/>
      <c r="X130" s="380"/>
      <c r="Y130" s="380"/>
      <c r="Z130" s="380"/>
      <c r="AA130" s="380"/>
      <c r="AB130" s="380"/>
      <c r="AC130" s="380"/>
      <c r="AD130" s="380"/>
      <c r="AE130" s="380"/>
      <c r="AF130" s="380"/>
      <c r="AG130" s="380"/>
      <c r="AH130" s="380"/>
      <c r="AI130" s="380"/>
      <c r="AJ130" s="380"/>
      <c r="AK130" s="380"/>
      <c r="AL130" s="380"/>
      <c r="AM130" s="380"/>
      <c r="AN130" s="380"/>
      <c r="AO130" s="380"/>
      <c r="AP130" s="380"/>
      <c r="AQ130" s="380"/>
      <c r="AR130" s="380"/>
      <c r="AS130" s="380"/>
      <c r="AT130" s="380"/>
      <c r="AU130" s="380"/>
      <c r="AV130" s="380"/>
      <c r="AW130" s="380"/>
      <c r="AX130" s="380"/>
      <c r="AY130" s="380"/>
      <c r="AZ130" s="380"/>
      <c r="BA130" s="382"/>
      <c r="BB130" s="403"/>
      <c r="BC130" s="113"/>
      <c r="BD130" s="391"/>
      <c r="BE130" s="114"/>
      <c r="BF130" s="394"/>
      <c r="BG130" s="115"/>
      <c r="BH130" s="116"/>
      <c r="BI130" s="115"/>
      <c r="BJ130" s="117"/>
      <c r="BK130" s="116"/>
      <c r="BL130" s="117"/>
      <c r="BM130" s="116"/>
      <c r="BN130" s="117"/>
      <c r="BO130" s="116"/>
      <c r="BP130" s="117"/>
      <c r="BQ130" s="116"/>
      <c r="BR130" s="119"/>
      <c r="BS130" s="119"/>
      <c r="BT130" s="120"/>
      <c r="CA130" s="120"/>
      <c r="CB130" s="398"/>
      <c r="CC130" s="140"/>
      <c r="CD130" s="121"/>
      <c r="CE130" s="121"/>
      <c r="CF130" s="122"/>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4"/>
      <c r="DB130" s="125"/>
      <c r="DC130" s="126"/>
      <c r="DD130" s="125"/>
      <c r="DE130" s="125"/>
      <c r="DF130" s="401"/>
      <c r="DG130" s="125"/>
      <c r="DH130" s="125"/>
      <c r="DI130" s="125"/>
      <c r="DJ130" s="125"/>
    </row>
    <row r="131" spans="1:114" s="103" customFormat="1">
      <c r="A131" s="379"/>
      <c r="B131" s="118"/>
      <c r="C131" s="118"/>
      <c r="D131" s="118"/>
      <c r="E131" s="118"/>
      <c r="F131" s="118"/>
      <c r="G131" s="380"/>
      <c r="H131" s="380"/>
      <c r="I131" s="380"/>
      <c r="J131" s="380"/>
      <c r="K131" s="380"/>
      <c r="L131" s="380"/>
      <c r="M131" s="381"/>
      <c r="N131" s="381"/>
      <c r="O131" s="381"/>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0"/>
      <c r="AY131" s="380"/>
      <c r="AZ131" s="380"/>
      <c r="BA131" s="382"/>
      <c r="BB131" s="403"/>
      <c r="BC131" s="113"/>
      <c r="BD131" s="391"/>
      <c r="BE131" s="114"/>
      <c r="BF131" s="394"/>
      <c r="BG131" s="115"/>
      <c r="BH131" s="116"/>
      <c r="BI131" s="115"/>
      <c r="BJ131" s="117"/>
      <c r="BK131" s="116"/>
      <c r="BL131" s="117"/>
      <c r="BM131" s="116"/>
      <c r="BN131" s="117"/>
      <c r="BO131" s="116"/>
      <c r="BP131" s="117"/>
      <c r="BQ131" s="116"/>
      <c r="BR131" s="119"/>
      <c r="BS131" s="119"/>
      <c r="BT131" s="120"/>
      <c r="CA131" s="120"/>
      <c r="CB131" s="398"/>
      <c r="CC131" s="140"/>
      <c r="CD131" s="121"/>
      <c r="CE131" s="121"/>
      <c r="CF131" s="122"/>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4"/>
      <c r="DB131" s="125"/>
      <c r="DC131" s="126"/>
      <c r="DD131" s="125"/>
      <c r="DE131" s="125"/>
      <c r="DF131" s="401"/>
      <c r="DG131" s="125"/>
      <c r="DH131" s="125"/>
      <c r="DI131" s="125"/>
      <c r="DJ131" s="125"/>
    </row>
    <row r="132" spans="1:114" s="103" customFormat="1">
      <c r="A132" s="379"/>
      <c r="B132" s="118"/>
      <c r="C132" s="118"/>
      <c r="D132" s="118"/>
      <c r="E132" s="118"/>
      <c r="F132" s="118"/>
      <c r="G132" s="380"/>
      <c r="H132" s="380"/>
      <c r="I132" s="380"/>
      <c r="J132" s="380"/>
      <c r="K132" s="380"/>
      <c r="L132" s="380"/>
      <c r="M132" s="381"/>
      <c r="N132" s="381"/>
      <c r="O132" s="381"/>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c r="AK132" s="380"/>
      <c r="AL132" s="380"/>
      <c r="AM132" s="380"/>
      <c r="AN132" s="380"/>
      <c r="AO132" s="380"/>
      <c r="AP132" s="380"/>
      <c r="AQ132" s="380"/>
      <c r="AR132" s="380"/>
      <c r="AS132" s="380"/>
      <c r="AT132" s="380"/>
      <c r="AU132" s="380"/>
      <c r="AV132" s="380"/>
      <c r="AW132" s="380"/>
      <c r="AX132" s="380"/>
      <c r="AY132" s="380"/>
      <c r="AZ132" s="380"/>
      <c r="BA132" s="382"/>
      <c r="BB132" s="403"/>
      <c r="BC132" s="113"/>
      <c r="BD132" s="391"/>
      <c r="BE132" s="114"/>
      <c r="BF132" s="394"/>
      <c r="BG132" s="115"/>
      <c r="BH132" s="116"/>
      <c r="BI132" s="115"/>
      <c r="BJ132" s="117"/>
      <c r="BK132" s="116"/>
      <c r="BL132" s="117"/>
      <c r="BM132" s="116"/>
      <c r="BN132" s="117"/>
      <c r="BO132" s="116"/>
      <c r="BP132" s="117"/>
      <c r="BQ132" s="116"/>
      <c r="BR132" s="119"/>
      <c r="BS132" s="119"/>
      <c r="BT132" s="120"/>
      <c r="CA132" s="120"/>
      <c r="CB132" s="398"/>
      <c r="CC132" s="140"/>
      <c r="CD132" s="121"/>
      <c r="CE132" s="121"/>
      <c r="CF132" s="122"/>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4"/>
      <c r="DB132" s="125"/>
      <c r="DC132" s="126"/>
      <c r="DD132" s="125"/>
      <c r="DE132" s="125"/>
      <c r="DF132" s="401"/>
      <c r="DG132" s="125"/>
      <c r="DH132" s="125"/>
      <c r="DI132" s="125"/>
      <c r="DJ132" s="125"/>
    </row>
    <row r="133" spans="1:114" s="103" customFormat="1">
      <c r="A133" s="379"/>
      <c r="B133" s="118"/>
      <c r="C133" s="118"/>
      <c r="D133" s="118"/>
      <c r="E133" s="118"/>
      <c r="F133" s="118"/>
      <c r="G133" s="380"/>
      <c r="H133" s="380"/>
      <c r="I133" s="380"/>
      <c r="J133" s="380"/>
      <c r="K133" s="380"/>
      <c r="L133" s="380"/>
      <c r="M133" s="381"/>
      <c r="N133" s="381"/>
      <c r="O133" s="381"/>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0"/>
      <c r="AN133" s="380"/>
      <c r="AO133" s="380"/>
      <c r="AP133" s="380"/>
      <c r="AQ133" s="380"/>
      <c r="AR133" s="380"/>
      <c r="AS133" s="380"/>
      <c r="AT133" s="380"/>
      <c r="AU133" s="380"/>
      <c r="AV133" s="380"/>
      <c r="AW133" s="380"/>
      <c r="AX133" s="380"/>
      <c r="AY133" s="380"/>
      <c r="AZ133" s="380"/>
      <c r="BA133" s="382"/>
      <c r="BB133" s="403"/>
      <c r="BC133" s="113"/>
      <c r="BD133" s="391"/>
      <c r="BE133" s="114"/>
      <c r="BF133" s="394"/>
      <c r="BG133" s="115"/>
      <c r="BH133" s="116"/>
      <c r="BI133" s="115"/>
      <c r="BJ133" s="117"/>
      <c r="BK133" s="116"/>
      <c r="BL133" s="117"/>
      <c r="BM133" s="116"/>
      <c r="BN133" s="117"/>
      <c r="BO133" s="116"/>
      <c r="BP133" s="117"/>
      <c r="BQ133" s="116"/>
      <c r="BR133" s="119"/>
      <c r="BS133" s="119"/>
      <c r="BT133" s="120"/>
      <c r="CA133" s="120"/>
      <c r="CB133" s="398"/>
      <c r="CC133" s="140"/>
      <c r="CD133" s="121"/>
      <c r="CE133" s="121"/>
      <c r="CF133" s="122"/>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4"/>
      <c r="DB133" s="125"/>
      <c r="DC133" s="126"/>
      <c r="DD133" s="125"/>
      <c r="DE133" s="125"/>
      <c r="DF133" s="401"/>
      <c r="DG133" s="125"/>
      <c r="DH133" s="125"/>
      <c r="DI133" s="125"/>
      <c r="DJ133" s="125"/>
    </row>
    <row r="134" spans="1:114" s="103" customFormat="1">
      <c r="A134" s="379"/>
      <c r="B134" s="118"/>
      <c r="C134" s="118"/>
      <c r="D134" s="118"/>
      <c r="E134" s="118"/>
      <c r="F134" s="118"/>
      <c r="G134" s="380"/>
      <c r="H134" s="380"/>
      <c r="I134" s="380"/>
      <c r="J134" s="380"/>
      <c r="K134" s="380"/>
      <c r="L134" s="380"/>
      <c r="M134" s="381"/>
      <c r="N134" s="381"/>
      <c r="O134" s="381"/>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c r="BA134" s="382"/>
      <c r="BB134" s="403"/>
      <c r="BC134" s="113"/>
      <c r="BD134" s="391"/>
      <c r="BE134" s="114"/>
      <c r="BF134" s="394"/>
      <c r="BG134" s="115"/>
      <c r="BH134" s="116"/>
      <c r="BI134" s="115"/>
      <c r="BJ134" s="117"/>
      <c r="BK134" s="116"/>
      <c r="BL134" s="117"/>
      <c r="BM134" s="116"/>
      <c r="BN134" s="117"/>
      <c r="BO134" s="116"/>
      <c r="BP134" s="117"/>
      <c r="BQ134" s="116"/>
      <c r="BR134" s="119"/>
      <c r="BS134" s="119"/>
      <c r="BT134" s="120"/>
      <c r="CA134" s="120"/>
      <c r="CB134" s="398"/>
      <c r="CC134" s="140"/>
      <c r="CD134" s="121"/>
      <c r="CE134" s="121"/>
      <c r="CF134" s="122"/>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4"/>
      <c r="DB134" s="125"/>
      <c r="DC134" s="126"/>
      <c r="DD134" s="125"/>
      <c r="DE134" s="125"/>
      <c r="DF134" s="401"/>
      <c r="DG134" s="125"/>
      <c r="DH134" s="125"/>
      <c r="DI134" s="125"/>
      <c r="DJ134" s="125"/>
    </row>
    <row r="135" spans="1:114" s="103" customFormat="1">
      <c r="A135" s="379"/>
      <c r="B135" s="118"/>
      <c r="C135" s="118"/>
      <c r="D135" s="118"/>
      <c r="E135" s="118"/>
      <c r="F135" s="118"/>
      <c r="G135" s="380"/>
      <c r="H135" s="380"/>
      <c r="I135" s="380"/>
      <c r="J135" s="380"/>
      <c r="K135" s="380"/>
      <c r="L135" s="380"/>
      <c r="M135" s="381"/>
      <c r="N135" s="381"/>
      <c r="O135" s="381"/>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c r="AN135" s="380"/>
      <c r="AO135" s="380"/>
      <c r="AP135" s="380"/>
      <c r="AQ135" s="380"/>
      <c r="AR135" s="380"/>
      <c r="AS135" s="380"/>
      <c r="AT135" s="380"/>
      <c r="AU135" s="380"/>
      <c r="AV135" s="380"/>
      <c r="AW135" s="380"/>
      <c r="AX135" s="380"/>
      <c r="AY135" s="380"/>
      <c r="AZ135" s="380"/>
      <c r="BA135" s="382"/>
      <c r="BB135" s="403"/>
      <c r="BC135" s="113"/>
      <c r="BD135" s="391"/>
      <c r="BE135" s="114"/>
      <c r="BF135" s="394"/>
      <c r="BG135" s="115"/>
      <c r="BH135" s="116"/>
      <c r="BI135" s="115"/>
      <c r="BJ135" s="117"/>
      <c r="BK135" s="116"/>
      <c r="BL135" s="117"/>
      <c r="BM135" s="116"/>
      <c r="BN135" s="117"/>
      <c r="BO135" s="116"/>
      <c r="BP135" s="117"/>
      <c r="BQ135" s="116"/>
      <c r="BR135" s="119"/>
      <c r="BS135" s="119"/>
      <c r="BT135" s="120"/>
      <c r="CA135" s="120"/>
      <c r="CB135" s="398"/>
      <c r="CC135" s="140"/>
      <c r="CD135" s="121"/>
      <c r="CE135" s="121"/>
      <c r="CF135" s="122"/>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4"/>
      <c r="DB135" s="125"/>
      <c r="DC135" s="126"/>
      <c r="DD135" s="125"/>
      <c r="DE135" s="125"/>
      <c r="DF135" s="401"/>
      <c r="DG135" s="125"/>
      <c r="DH135" s="125"/>
      <c r="DI135" s="125"/>
      <c r="DJ135" s="125"/>
    </row>
    <row r="136" spans="1:114" s="103" customFormat="1">
      <c r="A136" s="379"/>
      <c r="B136" s="118"/>
      <c r="C136" s="118"/>
      <c r="D136" s="118"/>
      <c r="E136" s="118"/>
      <c r="F136" s="118"/>
      <c r="G136" s="380"/>
      <c r="H136" s="380"/>
      <c r="I136" s="380"/>
      <c r="J136" s="380"/>
      <c r="K136" s="380"/>
      <c r="L136" s="380"/>
      <c r="M136" s="381"/>
      <c r="N136" s="381"/>
      <c r="O136" s="381"/>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0"/>
      <c r="AY136" s="380"/>
      <c r="AZ136" s="380"/>
      <c r="BA136" s="382"/>
      <c r="BB136" s="403"/>
      <c r="BC136" s="113"/>
      <c r="BD136" s="391"/>
      <c r="BE136" s="114"/>
      <c r="BF136" s="394"/>
      <c r="BG136" s="115"/>
      <c r="BH136" s="116"/>
      <c r="BI136" s="115"/>
      <c r="BJ136" s="117"/>
      <c r="BK136" s="116"/>
      <c r="BL136" s="117"/>
      <c r="BM136" s="116"/>
      <c r="BN136" s="117"/>
      <c r="BO136" s="116"/>
      <c r="BP136" s="117"/>
      <c r="BQ136" s="116"/>
      <c r="BR136" s="119"/>
      <c r="BS136" s="119"/>
      <c r="BT136" s="120"/>
      <c r="CA136" s="120"/>
      <c r="CB136" s="398"/>
      <c r="CC136" s="140"/>
      <c r="CD136" s="121"/>
      <c r="CE136" s="121"/>
      <c r="CF136" s="122"/>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4"/>
      <c r="DB136" s="125"/>
      <c r="DC136" s="126"/>
      <c r="DD136" s="125"/>
      <c r="DE136" s="125"/>
      <c r="DF136" s="401"/>
      <c r="DG136" s="125"/>
      <c r="DH136" s="125"/>
      <c r="DI136" s="125"/>
      <c r="DJ136" s="125"/>
    </row>
    <row r="137" spans="1:114" s="103" customFormat="1">
      <c r="A137" s="379"/>
      <c r="B137" s="118"/>
      <c r="C137" s="118"/>
      <c r="D137" s="118"/>
      <c r="E137" s="118"/>
      <c r="F137" s="118"/>
      <c r="G137" s="380"/>
      <c r="H137" s="380"/>
      <c r="I137" s="380"/>
      <c r="J137" s="380"/>
      <c r="K137" s="380"/>
      <c r="L137" s="380"/>
      <c r="M137" s="381"/>
      <c r="N137" s="381"/>
      <c r="O137" s="381"/>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0"/>
      <c r="AK137" s="380"/>
      <c r="AL137" s="380"/>
      <c r="AM137" s="380"/>
      <c r="AN137" s="380"/>
      <c r="AO137" s="380"/>
      <c r="AP137" s="380"/>
      <c r="AQ137" s="380"/>
      <c r="AR137" s="380"/>
      <c r="AS137" s="380"/>
      <c r="AT137" s="380"/>
      <c r="AU137" s="380"/>
      <c r="AV137" s="380"/>
      <c r="AW137" s="380"/>
      <c r="AX137" s="380"/>
      <c r="AY137" s="380"/>
      <c r="AZ137" s="380"/>
      <c r="BA137" s="382"/>
      <c r="BB137" s="403"/>
      <c r="BC137" s="113"/>
      <c r="BD137" s="391"/>
      <c r="BE137" s="114"/>
      <c r="BF137" s="394"/>
      <c r="BG137" s="115"/>
      <c r="BH137" s="116"/>
      <c r="BI137" s="115"/>
      <c r="BJ137" s="117"/>
      <c r="BK137" s="116"/>
      <c r="BL137" s="117"/>
      <c r="BM137" s="116"/>
      <c r="BN137" s="117"/>
      <c r="BO137" s="116"/>
      <c r="BP137" s="117"/>
      <c r="BQ137" s="116"/>
      <c r="BR137" s="119"/>
      <c r="BS137" s="119"/>
      <c r="BT137" s="120"/>
      <c r="CA137" s="120"/>
      <c r="CB137" s="398"/>
      <c r="CC137" s="140"/>
      <c r="CD137" s="121"/>
      <c r="CE137" s="121"/>
      <c r="CF137" s="122"/>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4"/>
      <c r="DB137" s="125"/>
      <c r="DC137" s="126"/>
      <c r="DD137" s="125"/>
      <c r="DE137" s="125"/>
      <c r="DF137" s="401"/>
      <c r="DG137" s="125"/>
      <c r="DH137" s="125"/>
      <c r="DI137" s="125"/>
      <c r="DJ137" s="125"/>
    </row>
    <row r="138" spans="1:114" s="103" customFormat="1">
      <c r="A138" s="379"/>
      <c r="B138" s="118"/>
      <c r="C138" s="118"/>
      <c r="D138" s="118"/>
      <c r="E138" s="118"/>
      <c r="F138" s="118"/>
      <c r="G138" s="380"/>
      <c r="H138" s="380"/>
      <c r="I138" s="380"/>
      <c r="J138" s="380"/>
      <c r="K138" s="380"/>
      <c r="L138" s="380"/>
      <c r="M138" s="381"/>
      <c r="N138" s="381"/>
      <c r="O138" s="381"/>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0"/>
      <c r="AN138" s="380"/>
      <c r="AO138" s="380"/>
      <c r="AP138" s="380"/>
      <c r="AQ138" s="380"/>
      <c r="AR138" s="380"/>
      <c r="AS138" s="380"/>
      <c r="AT138" s="380"/>
      <c r="AU138" s="380"/>
      <c r="AV138" s="380"/>
      <c r="AW138" s="380"/>
      <c r="AX138" s="380"/>
      <c r="AY138" s="380"/>
      <c r="AZ138" s="380"/>
      <c r="BA138" s="382"/>
      <c r="BB138" s="403"/>
      <c r="BC138" s="113"/>
      <c r="BD138" s="391"/>
      <c r="BE138" s="114"/>
      <c r="BF138" s="394"/>
      <c r="BG138" s="115"/>
      <c r="BH138" s="116"/>
      <c r="BI138" s="115"/>
      <c r="BJ138" s="117"/>
      <c r="BK138" s="116"/>
      <c r="BL138" s="117"/>
      <c r="BM138" s="116"/>
      <c r="BN138" s="117"/>
      <c r="BO138" s="116"/>
      <c r="BP138" s="117"/>
      <c r="BQ138" s="116"/>
      <c r="BR138" s="119"/>
      <c r="BS138" s="119"/>
      <c r="BT138" s="120"/>
      <c r="CA138" s="120"/>
      <c r="CB138" s="398"/>
      <c r="CC138" s="140"/>
      <c r="CD138" s="121"/>
      <c r="CE138" s="121"/>
      <c r="CF138" s="122"/>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4"/>
      <c r="DB138" s="125"/>
      <c r="DC138" s="126"/>
      <c r="DD138" s="125"/>
      <c r="DE138" s="125"/>
      <c r="DF138" s="401"/>
      <c r="DG138" s="125"/>
      <c r="DH138" s="125"/>
      <c r="DI138" s="125"/>
      <c r="DJ138" s="125"/>
    </row>
    <row r="139" spans="1:114" s="103" customFormat="1">
      <c r="A139" s="379"/>
      <c r="B139" s="118"/>
      <c r="C139" s="118"/>
      <c r="D139" s="118"/>
      <c r="E139" s="118"/>
      <c r="F139" s="118"/>
      <c r="G139" s="380"/>
      <c r="H139" s="380"/>
      <c r="I139" s="380"/>
      <c r="J139" s="380"/>
      <c r="K139" s="380"/>
      <c r="L139" s="380"/>
      <c r="M139" s="381"/>
      <c r="N139" s="381"/>
      <c r="O139" s="381"/>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380"/>
      <c r="AM139" s="380"/>
      <c r="AN139" s="380"/>
      <c r="AO139" s="380"/>
      <c r="AP139" s="380"/>
      <c r="AQ139" s="380"/>
      <c r="AR139" s="380"/>
      <c r="AS139" s="380"/>
      <c r="AT139" s="380"/>
      <c r="AU139" s="380"/>
      <c r="AV139" s="380"/>
      <c r="AW139" s="380"/>
      <c r="AX139" s="380"/>
      <c r="AY139" s="380"/>
      <c r="AZ139" s="380"/>
      <c r="BA139" s="382"/>
      <c r="BB139" s="403"/>
      <c r="BC139" s="113"/>
      <c r="BD139" s="391"/>
      <c r="BE139" s="114"/>
      <c r="BF139" s="394"/>
      <c r="BG139" s="115"/>
      <c r="BH139" s="116"/>
      <c r="BI139" s="115"/>
      <c r="BJ139" s="117"/>
      <c r="BK139" s="116"/>
      <c r="BL139" s="117"/>
      <c r="BM139" s="116"/>
      <c r="BN139" s="117"/>
      <c r="BO139" s="116"/>
      <c r="BP139" s="117"/>
      <c r="BQ139" s="116"/>
      <c r="BR139" s="119"/>
      <c r="BS139" s="119"/>
      <c r="BT139" s="120"/>
      <c r="CA139" s="120"/>
      <c r="CB139" s="398"/>
      <c r="CC139" s="140"/>
      <c r="CD139" s="121"/>
      <c r="CE139" s="121"/>
      <c r="CF139" s="122"/>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4"/>
      <c r="DB139" s="125"/>
      <c r="DC139" s="126"/>
      <c r="DD139" s="125"/>
      <c r="DE139" s="125"/>
      <c r="DF139" s="401"/>
      <c r="DG139" s="125"/>
      <c r="DH139" s="125"/>
      <c r="DI139" s="125"/>
      <c r="DJ139" s="125"/>
    </row>
    <row r="140" spans="1:114" s="103" customFormat="1">
      <c r="A140" s="379"/>
      <c r="B140" s="118"/>
      <c r="C140" s="118"/>
      <c r="D140" s="118"/>
      <c r="E140" s="118"/>
      <c r="F140" s="118"/>
      <c r="G140" s="380"/>
      <c r="H140" s="380"/>
      <c r="I140" s="380"/>
      <c r="J140" s="380"/>
      <c r="K140" s="380"/>
      <c r="L140" s="380"/>
      <c r="M140" s="381"/>
      <c r="N140" s="381"/>
      <c r="O140" s="381"/>
      <c r="P140" s="380"/>
      <c r="Q140" s="380"/>
      <c r="R140" s="380"/>
      <c r="S140" s="380"/>
      <c r="T140" s="380"/>
      <c r="U140" s="380"/>
      <c r="V140" s="380"/>
      <c r="W140" s="380"/>
      <c r="X140" s="380"/>
      <c r="Y140" s="380"/>
      <c r="Z140" s="380"/>
      <c r="AA140" s="380"/>
      <c r="AB140" s="380"/>
      <c r="AC140" s="380"/>
      <c r="AD140" s="380"/>
      <c r="AE140" s="380"/>
      <c r="AF140" s="380"/>
      <c r="AG140" s="380"/>
      <c r="AH140" s="380"/>
      <c r="AI140" s="380"/>
      <c r="AJ140" s="380"/>
      <c r="AK140" s="380"/>
      <c r="AL140" s="380"/>
      <c r="AM140" s="380"/>
      <c r="AN140" s="380"/>
      <c r="AO140" s="380"/>
      <c r="AP140" s="380"/>
      <c r="AQ140" s="380"/>
      <c r="AR140" s="380"/>
      <c r="AS140" s="380"/>
      <c r="AT140" s="380"/>
      <c r="AU140" s="380"/>
      <c r="AV140" s="380"/>
      <c r="AW140" s="380"/>
      <c r="AX140" s="380"/>
      <c r="AY140" s="380"/>
      <c r="AZ140" s="380"/>
      <c r="BA140" s="382"/>
      <c r="BB140" s="403"/>
      <c r="BC140" s="113"/>
      <c r="BD140" s="391"/>
      <c r="BE140" s="114"/>
      <c r="BF140" s="394"/>
      <c r="BG140" s="115"/>
      <c r="BH140" s="116"/>
      <c r="BI140" s="115"/>
      <c r="BJ140" s="117"/>
      <c r="BK140" s="116"/>
      <c r="BL140" s="117"/>
      <c r="BM140" s="116"/>
      <c r="BN140" s="117"/>
      <c r="BO140" s="116"/>
      <c r="BP140" s="117"/>
      <c r="BQ140" s="116"/>
      <c r="BR140" s="119"/>
      <c r="BS140" s="119"/>
      <c r="BT140" s="120"/>
      <c r="CA140" s="120"/>
      <c r="CB140" s="398"/>
      <c r="CC140" s="140"/>
      <c r="CD140" s="121"/>
      <c r="CE140" s="121"/>
      <c r="CF140" s="122"/>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4"/>
      <c r="DB140" s="125"/>
      <c r="DC140" s="126"/>
      <c r="DD140" s="125"/>
      <c r="DE140" s="125"/>
      <c r="DF140" s="401"/>
      <c r="DG140" s="125"/>
      <c r="DH140" s="125"/>
      <c r="DI140" s="125"/>
      <c r="DJ140" s="125"/>
    </row>
    <row r="141" spans="1:114" s="103" customFormat="1">
      <c r="A141" s="379"/>
      <c r="B141" s="118"/>
      <c r="C141" s="118"/>
      <c r="D141" s="118"/>
      <c r="E141" s="118"/>
      <c r="F141" s="118"/>
      <c r="G141" s="380"/>
      <c r="H141" s="380"/>
      <c r="I141" s="380"/>
      <c r="J141" s="380"/>
      <c r="K141" s="380"/>
      <c r="L141" s="380"/>
      <c r="M141" s="381"/>
      <c r="N141" s="381"/>
      <c r="O141" s="381"/>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c r="BA141" s="382"/>
      <c r="BB141" s="403"/>
      <c r="BC141" s="113"/>
      <c r="BD141" s="391"/>
      <c r="BE141" s="114"/>
      <c r="BF141" s="394"/>
      <c r="BG141" s="115"/>
      <c r="BH141" s="116"/>
      <c r="BI141" s="115"/>
      <c r="BJ141" s="117"/>
      <c r="BK141" s="116"/>
      <c r="BL141" s="117"/>
      <c r="BM141" s="116"/>
      <c r="BN141" s="117"/>
      <c r="BO141" s="116"/>
      <c r="BP141" s="117"/>
      <c r="BQ141" s="116"/>
      <c r="BR141" s="119"/>
      <c r="BS141" s="119"/>
      <c r="BT141" s="120"/>
      <c r="CA141" s="120"/>
      <c r="CB141" s="398"/>
      <c r="CC141" s="140"/>
      <c r="CD141" s="121"/>
      <c r="CE141" s="121"/>
      <c r="CF141" s="122"/>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4"/>
      <c r="DB141" s="125"/>
      <c r="DC141" s="126"/>
      <c r="DD141" s="125"/>
      <c r="DE141" s="125"/>
      <c r="DF141" s="401"/>
      <c r="DG141" s="125"/>
      <c r="DH141" s="125"/>
      <c r="DI141" s="125"/>
      <c r="DJ141" s="125"/>
    </row>
    <row r="142" spans="1:114" s="103" customFormat="1">
      <c r="A142" s="379"/>
      <c r="B142" s="118"/>
      <c r="C142" s="118"/>
      <c r="D142" s="118"/>
      <c r="E142" s="118"/>
      <c r="F142" s="118"/>
      <c r="G142" s="380"/>
      <c r="H142" s="380"/>
      <c r="I142" s="380"/>
      <c r="J142" s="380"/>
      <c r="K142" s="380"/>
      <c r="L142" s="380"/>
      <c r="M142" s="381"/>
      <c r="N142" s="381"/>
      <c r="O142" s="381"/>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c r="BA142" s="382"/>
      <c r="BB142" s="403"/>
      <c r="BC142" s="113"/>
      <c r="BD142" s="391"/>
      <c r="BE142" s="114"/>
      <c r="BF142" s="394"/>
      <c r="BG142" s="115"/>
      <c r="BH142" s="116"/>
      <c r="BI142" s="115"/>
      <c r="BJ142" s="117"/>
      <c r="BK142" s="116"/>
      <c r="BL142" s="117"/>
      <c r="BM142" s="116"/>
      <c r="BN142" s="117"/>
      <c r="BO142" s="116"/>
      <c r="BP142" s="117"/>
      <c r="BQ142" s="116"/>
      <c r="BR142" s="119"/>
      <c r="BS142" s="119"/>
      <c r="BT142" s="120"/>
      <c r="CA142" s="120"/>
      <c r="CB142" s="398"/>
      <c r="CC142" s="140"/>
      <c r="CD142" s="121"/>
      <c r="CE142" s="121"/>
      <c r="CF142" s="122"/>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4"/>
      <c r="DB142" s="125"/>
      <c r="DC142" s="126"/>
      <c r="DD142" s="125"/>
      <c r="DE142" s="125"/>
      <c r="DF142" s="401"/>
      <c r="DG142" s="125"/>
      <c r="DH142" s="125"/>
      <c r="DI142" s="125"/>
      <c r="DJ142" s="125"/>
    </row>
    <row r="143" spans="1:114" s="103" customFormat="1">
      <c r="A143" s="379"/>
      <c r="B143" s="118"/>
      <c r="C143" s="118"/>
      <c r="D143" s="118"/>
      <c r="E143" s="118"/>
      <c r="F143" s="118"/>
      <c r="G143" s="380"/>
      <c r="H143" s="380"/>
      <c r="I143" s="380"/>
      <c r="J143" s="380"/>
      <c r="K143" s="380"/>
      <c r="L143" s="380"/>
      <c r="M143" s="381"/>
      <c r="N143" s="381"/>
      <c r="O143" s="381"/>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0"/>
      <c r="AK143" s="380"/>
      <c r="AL143" s="380"/>
      <c r="AM143" s="380"/>
      <c r="AN143" s="380"/>
      <c r="AO143" s="380"/>
      <c r="AP143" s="380"/>
      <c r="AQ143" s="380"/>
      <c r="AR143" s="380"/>
      <c r="AS143" s="380"/>
      <c r="AT143" s="380"/>
      <c r="AU143" s="380"/>
      <c r="AV143" s="380"/>
      <c r="AW143" s="380"/>
      <c r="AX143" s="380"/>
      <c r="AY143" s="380"/>
      <c r="AZ143" s="380"/>
      <c r="BA143" s="383"/>
      <c r="BB143" s="113"/>
      <c r="BC143" s="113"/>
      <c r="BD143" s="391"/>
      <c r="BE143" s="114"/>
      <c r="BF143" s="394"/>
      <c r="BG143" s="115"/>
      <c r="BH143" s="116"/>
      <c r="BI143" s="115"/>
      <c r="BJ143" s="117"/>
      <c r="BK143" s="116"/>
      <c r="BL143" s="117"/>
      <c r="BM143" s="116"/>
      <c r="BN143" s="117"/>
      <c r="BO143" s="116"/>
      <c r="BP143" s="117"/>
      <c r="BQ143" s="116"/>
      <c r="BR143" s="119"/>
      <c r="BS143" s="119"/>
      <c r="BT143" s="120"/>
      <c r="CA143" s="120"/>
      <c r="CB143" s="398"/>
      <c r="CC143" s="140"/>
      <c r="CD143" s="121"/>
      <c r="CE143" s="121"/>
      <c r="CF143" s="122"/>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4"/>
      <c r="DB143" s="125"/>
      <c r="DC143" s="126"/>
      <c r="DD143" s="125"/>
      <c r="DE143" s="125"/>
      <c r="DF143" s="401"/>
      <c r="DG143" s="125"/>
      <c r="DH143" s="125"/>
      <c r="DI143" s="125"/>
      <c r="DJ143" s="125"/>
    </row>
    <row r="144" spans="1:114" s="103" customFormat="1">
      <c r="A144" s="379"/>
      <c r="B144" s="118"/>
      <c r="C144" s="118"/>
      <c r="D144" s="118"/>
      <c r="E144" s="118"/>
      <c r="F144" s="118"/>
      <c r="G144" s="380"/>
      <c r="H144" s="380"/>
      <c r="I144" s="380"/>
      <c r="J144" s="380"/>
      <c r="K144" s="380"/>
      <c r="L144" s="380"/>
      <c r="M144" s="381"/>
      <c r="N144" s="381"/>
      <c r="O144" s="381"/>
      <c r="P144" s="380"/>
      <c r="Q144" s="380"/>
      <c r="R144" s="380"/>
      <c r="S144" s="380"/>
      <c r="T144" s="380"/>
      <c r="U144" s="380"/>
      <c r="V144" s="380"/>
      <c r="W144" s="380"/>
      <c r="X144" s="380"/>
      <c r="Y144" s="380"/>
      <c r="Z144" s="380"/>
      <c r="AA144" s="380"/>
      <c r="AB144" s="380"/>
      <c r="AC144" s="380"/>
      <c r="AD144" s="380"/>
      <c r="AE144" s="380"/>
      <c r="AF144" s="380"/>
      <c r="AG144" s="380"/>
      <c r="AH144" s="380"/>
      <c r="AI144" s="380"/>
      <c r="AJ144" s="380"/>
      <c r="AK144" s="380"/>
      <c r="AL144" s="380"/>
      <c r="AM144" s="380"/>
      <c r="AN144" s="380"/>
      <c r="AO144" s="380"/>
      <c r="AP144" s="380"/>
      <c r="AQ144" s="380"/>
      <c r="AR144" s="380"/>
      <c r="AS144" s="380"/>
      <c r="AT144" s="380"/>
      <c r="AU144" s="380"/>
      <c r="AV144" s="380"/>
      <c r="AW144" s="380"/>
      <c r="AX144" s="380"/>
      <c r="AY144" s="380"/>
      <c r="AZ144" s="380"/>
      <c r="BA144" s="383"/>
      <c r="BB144" s="113"/>
      <c r="BC144" s="113"/>
      <c r="BD144" s="391"/>
      <c r="BE144" s="114"/>
      <c r="BF144" s="394"/>
      <c r="BG144" s="115"/>
      <c r="BH144" s="116"/>
      <c r="BI144" s="115"/>
      <c r="BJ144" s="117"/>
      <c r="BK144" s="116"/>
      <c r="BL144" s="117"/>
      <c r="BM144" s="116"/>
      <c r="BN144" s="117"/>
      <c r="BO144" s="116"/>
      <c r="BP144" s="117"/>
      <c r="BQ144" s="116"/>
      <c r="BR144" s="119"/>
      <c r="BS144" s="119"/>
      <c r="BT144" s="120"/>
      <c r="CA144" s="120"/>
      <c r="CB144" s="398"/>
      <c r="CC144" s="140"/>
      <c r="CD144" s="121"/>
      <c r="CE144" s="121"/>
      <c r="CF144" s="122"/>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4"/>
      <c r="DB144" s="125"/>
      <c r="DC144" s="126"/>
      <c r="DD144" s="125"/>
      <c r="DE144" s="125"/>
      <c r="DF144" s="401"/>
      <c r="DG144" s="125"/>
      <c r="DH144" s="125"/>
      <c r="DI144" s="125"/>
      <c r="DJ144" s="125"/>
    </row>
    <row r="145" spans="1:114" s="103" customFormat="1">
      <c r="A145" s="379"/>
      <c r="B145" s="118"/>
      <c r="C145" s="118"/>
      <c r="D145" s="118"/>
      <c r="E145" s="118"/>
      <c r="F145" s="118"/>
      <c r="G145" s="380"/>
      <c r="H145" s="380"/>
      <c r="I145" s="380"/>
      <c r="J145" s="380"/>
      <c r="K145" s="380"/>
      <c r="L145" s="380"/>
      <c r="M145" s="381"/>
      <c r="N145" s="381"/>
      <c r="O145" s="381"/>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c r="AK145" s="380"/>
      <c r="AL145" s="380"/>
      <c r="AM145" s="380"/>
      <c r="AN145" s="380"/>
      <c r="AO145" s="380"/>
      <c r="AP145" s="380"/>
      <c r="AQ145" s="380"/>
      <c r="AR145" s="380"/>
      <c r="AS145" s="380"/>
      <c r="AT145" s="380"/>
      <c r="AU145" s="380"/>
      <c r="AV145" s="380"/>
      <c r="AW145" s="380"/>
      <c r="AX145" s="380"/>
      <c r="AY145" s="380"/>
      <c r="AZ145" s="380"/>
      <c r="BA145" s="383"/>
      <c r="BB145" s="113"/>
      <c r="BC145" s="113"/>
      <c r="BD145" s="391"/>
      <c r="BE145" s="114"/>
      <c r="BF145" s="394"/>
      <c r="BG145" s="115"/>
      <c r="BH145" s="116"/>
      <c r="BI145" s="115"/>
      <c r="BJ145" s="117"/>
      <c r="BK145" s="116"/>
      <c r="BL145" s="117"/>
      <c r="BM145" s="116"/>
      <c r="BN145" s="117"/>
      <c r="BO145" s="116"/>
      <c r="BP145" s="117"/>
      <c r="BQ145" s="116"/>
      <c r="BR145" s="119"/>
      <c r="BS145" s="119"/>
      <c r="BT145" s="120"/>
      <c r="CA145" s="120"/>
      <c r="CB145" s="398"/>
      <c r="CC145" s="140"/>
      <c r="CD145" s="121"/>
      <c r="CE145" s="121"/>
      <c r="CF145" s="122"/>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4"/>
      <c r="DB145" s="125"/>
      <c r="DC145" s="126"/>
      <c r="DD145" s="125"/>
      <c r="DE145" s="125"/>
      <c r="DF145" s="401"/>
      <c r="DG145" s="125"/>
      <c r="DH145" s="125"/>
      <c r="DI145" s="125"/>
      <c r="DJ145" s="125"/>
    </row>
    <row r="146" spans="1:114" s="103" customFormat="1">
      <c r="A146" s="379"/>
      <c r="B146" s="118"/>
      <c r="C146" s="118"/>
      <c r="D146" s="118"/>
      <c r="E146" s="118"/>
      <c r="F146" s="118"/>
      <c r="G146" s="380"/>
      <c r="H146" s="380"/>
      <c r="I146" s="380"/>
      <c r="J146" s="380"/>
      <c r="K146" s="380"/>
      <c r="L146" s="380"/>
      <c r="M146" s="381"/>
      <c r="N146" s="381"/>
      <c r="O146" s="381"/>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380"/>
      <c r="AZ146" s="380"/>
      <c r="BA146" s="383"/>
      <c r="BB146" s="113"/>
      <c r="BC146" s="113"/>
      <c r="BD146" s="391"/>
      <c r="BE146" s="114"/>
      <c r="BF146" s="394"/>
      <c r="BG146" s="115"/>
      <c r="BH146" s="116"/>
      <c r="BI146" s="115"/>
      <c r="BJ146" s="117"/>
      <c r="BK146" s="116"/>
      <c r="BL146" s="117"/>
      <c r="BM146" s="116"/>
      <c r="BN146" s="117"/>
      <c r="BO146" s="116"/>
      <c r="BP146" s="117"/>
      <c r="BQ146" s="116"/>
      <c r="BR146" s="119"/>
      <c r="BS146" s="119"/>
      <c r="BT146" s="120"/>
      <c r="CA146" s="120"/>
      <c r="CB146" s="398"/>
      <c r="CC146" s="140"/>
      <c r="CD146" s="121"/>
      <c r="CE146" s="121"/>
      <c r="CF146" s="122"/>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4"/>
      <c r="DB146" s="125"/>
      <c r="DC146" s="126"/>
      <c r="DD146" s="125"/>
      <c r="DE146" s="125"/>
      <c r="DF146" s="401"/>
      <c r="DG146" s="125"/>
      <c r="DH146" s="125"/>
      <c r="DI146" s="125"/>
      <c r="DJ146" s="125"/>
    </row>
    <row r="147" spans="1:114" s="103" customFormat="1">
      <c r="A147" s="379"/>
      <c r="B147" s="118"/>
      <c r="C147" s="118"/>
      <c r="D147" s="118"/>
      <c r="E147" s="118"/>
      <c r="F147" s="118"/>
      <c r="G147" s="380"/>
      <c r="H147" s="380"/>
      <c r="I147" s="380"/>
      <c r="J147" s="380"/>
      <c r="K147" s="380"/>
      <c r="L147" s="380"/>
      <c r="M147" s="381"/>
      <c r="N147" s="381"/>
      <c r="O147" s="381"/>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3"/>
      <c r="BB147" s="113"/>
      <c r="BC147" s="113"/>
      <c r="BD147" s="391"/>
      <c r="BE147" s="114"/>
      <c r="BF147" s="394"/>
      <c r="BG147" s="115"/>
      <c r="BH147" s="116"/>
      <c r="BI147" s="115"/>
      <c r="BJ147" s="117"/>
      <c r="BK147" s="116"/>
      <c r="BL147" s="117"/>
      <c r="BM147" s="116"/>
      <c r="BN147" s="117"/>
      <c r="BO147" s="116"/>
      <c r="BP147" s="117"/>
      <c r="BQ147" s="116"/>
      <c r="BR147" s="119"/>
      <c r="BS147" s="119"/>
      <c r="BT147" s="120"/>
      <c r="CA147" s="120"/>
      <c r="CB147" s="398"/>
      <c r="CC147" s="140"/>
      <c r="CD147" s="121"/>
      <c r="CE147" s="121"/>
      <c r="CF147" s="122"/>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4"/>
      <c r="DB147" s="125"/>
      <c r="DC147" s="126"/>
      <c r="DD147" s="125"/>
      <c r="DE147" s="125"/>
      <c r="DF147" s="401"/>
      <c r="DG147" s="125"/>
      <c r="DH147" s="125"/>
      <c r="DI147" s="125"/>
      <c r="DJ147" s="125"/>
    </row>
    <row r="148" spans="1:114" s="103" customFormat="1">
      <c r="A148" s="379"/>
      <c r="B148" s="118"/>
      <c r="C148" s="118"/>
      <c r="D148" s="118"/>
      <c r="E148" s="118"/>
      <c r="F148" s="118"/>
      <c r="G148" s="380"/>
      <c r="H148" s="380"/>
      <c r="I148" s="380"/>
      <c r="J148" s="380"/>
      <c r="K148" s="380"/>
      <c r="L148" s="380"/>
      <c r="M148" s="381"/>
      <c r="N148" s="381"/>
      <c r="O148" s="381"/>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c r="BA148" s="383"/>
      <c r="BB148" s="113"/>
      <c r="BC148" s="113"/>
      <c r="BD148" s="391"/>
      <c r="BE148" s="114"/>
      <c r="BF148" s="394"/>
      <c r="BG148" s="115"/>
      <c r="BH148" s="116"/>
      <c r="BI148" s="115"/>
      <c r="BJ148" s="117"/>
      <c r="BK148" s="116"/>
      <c r="BL148" s="117"/>
      <c r="BM148" s="116"/>
      <c r="BN148" s="117"/>
      <c r="BO148" s="116"/>
      <c r="BP148" s="117"/>
      <c r="BQ148" s="116"/>
      <c r="BR148" s="119"/>
      <c r="BS148" s="119"/>
      <c r="BT148" s="120"/>
      <c r="CA148" s="120"/>
      <c r="CB148" s="398"/>
      <c r="CC148" s="140"/>
      <c r="CD148" s="121"/>
      <c r="CE148" s="121"/>
      <c r="CF148" s="122"/>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4"/>
      <c r="DB148" s="125"/>
      <c r="DC148" s="126"/>
      <c r="DD148" s="125"/>
      <c r="DE148" s="125"/>
      <c r="DF148" s="401"/>
      <c r="DG148" s="125"/>
      <c r="DH148" s="125"/>
      <c r="DI148" s="125"/>
      <c r="DJ148" s="125"/>
    </row>
    <row r="149" spans="1:114" s="103" customFormat="1">
      <c r="A149" s="379"/>
      <c r="B149" s="118"/>
      <c r="C149" s="118"/>
      <c r="D149" s="118"/>
      <c r="E149" s="118"/>
      <c r="F149" s="118"/>
      <c r="G149" s="380"/>
      <c r="H149" s="380"/>
      <c r="I149" s="380"/>
      <c r="J149" s="380"/>
      <c r="K149" s="380"/>
      <c r="L149" s="380"/>
      <c r="M149" s="381"/>
      <c r="N149" s="381"/>
      <c r="O149" s="381"/>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3"/>
      <c r="BB149" s="113"/>
      <c r="BC149" s="113"/>
      <c r="BD149" s="391"/>
      <c r="BE149" s="114"/>
      <c r="BF149" s="394"/>
      <c r="BG149" s="115"/>
      <c r="BH149" s="116"/>
      <c r="BI149" s="115"/>
      <c r="BJ149" s="117"/>
      <c r="BK149" s="116"/>
      <c r="BL149" s="117"/>
      <c r="BM149" s="116"/>
      <c r="BN149" s="117"/>
      <c r="BO149" s="116"/>
      <c r="BP149" s="117"/>
      <c r="BQ149" s="116"/>
      <c r="BR149" s="119"/>
      <c r="BS149" s="119"/>
      <c r="BT149" s="120"/>
      <c r="CA149" s="120"/>
      <c r="CB149" s="398"/>
      <c r="CC149" s="140"/>
      <c r="CD149" s="121"/>
      <c r="CE149" s="121"/>
      <c r="CF149" s="122"/>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4"/>
      <c r="DB149" s="125"/>
      <c r="DC149" s="126"/>
      <c r="DD149" s="125"/>
      <c r="DE149" s="125"/>
      <c r="DF149" s="401"/>
      <c r="DG149" s="125"/>
      <c r="DH149" s="125"/>
      <c r="DI149" s="125"/>
      <c r="DJ149" s="125"/>
    </row>
    <row r="150" spans="1:114" s="103" customFormat="1">
      <c r="A150" s="379"/>
      <c r="B150" s="118"/>
      <c r="C150" s="118"/>
      <c r="D150" s="118"/>
      <c r="E150" s="118"/>
      <c r="F150" s="118"/>
      <c r="G150" s="380"/>
      <c r="H150" s="380"/>
      <c r="I150" s="380"/>
      <c r="J150" s="380"/>
      <c r="K150" s="380"/>
      <c r="L150" s="380"/>
      <c r="M150" s="381"/>
      <c r="N150" s="381"/>
      <c r="O150" s="381"/>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c r="BA150" s="383"/>
      <c r="BB150" s="113"/>
      <c r="BC150" s="113"/>
      <c r="BD150" s="391"/>
      <c r="BE150" s="114"/>
      <c r="BF150" s="394"/>
      <c r="BG150" s="115"/>
      <c r="BH150" s="116"/>
      <c r="BI150" s="115"/>
      <c r="BJ150" s="117"/>
      <c r="BK150" s="116"/>
      <c r="BL150" s="117"/>
      <c r="BM150" s="116"/>
      <c r="BN150" s="117"/>
      <c r="BO150" s="116"/>
      <c r="BP150" s="117"/>
      <c r="BQ150" s="116"/>
      <c r="BR150" s="119"/>
      <c r="BS150" s="119"/>
      <c r="BT150" s="120"/>
      <c r="CA150" s="120"/>
      <c r="CB150" s="398"/>
      <c r="CC150" s="140"/>
      <c r="CD150" s="121"/>
      <c r="CE150" s="121"/>
      <c r="CF150" s="122"/>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4"/>
      <c r="DB150" s="125"/>
      <c r="DC150" s="126"/>
      <c r="DD150" s="125"/>
      <c r="DE150" s="125"/>
      <c r="DF150" s="401"/>
      <c r="DG150" s="125"/>
      <c r="DH150" s="125"/>
      <c r="DI150" s="125"/>
      <c r="DJ150" s="125"/>
    </row>
    <row r="151" spans="1:114" s="103" customFormat="1">
      <c r="A151" s="379"/>
      <c r="B151" s="118"/>
      <c r="C151" s="118"/>
      <c r="D151" s="118"/>
      <c r="E151" s="118"/>
      <c r="F151" s="118"/>
      <c r="G151" s="380"/>
      <c r="H151" s="380"/>
      <c r="I151" s="380"/>
      <c r="J151" s="380"/>
      <c r="K151" s="380"/>
      <c r="L151" s="380"/>
      <c r="M151" s="381"/>
      <c r="N151" s="381"/>
      <c r="O151" s="381"/>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0"/>
      <c r="BA151" s="383"/>
      <c r="BB151" s="113"/>
      <c r="BC151" s="113"/>
      <c r="BD151" s="391"/>
      <c r="BE151" s="114"/>
      <c r="BF151" s="394"/>
      <c r="BG151" s="115"/>
      <c r="BH151" s="116"/>
      <c r="BI151" s="115"/>
      <c r="BJ151" s="117"/>
      <c r="BK151" s="116"/>
      <c r="BL151" s="117"/>
      <c r="BM151" s="116"/>
      <c r="BN151" s="117"/>
      <c r="BO151" s="116"/>
      <c r="BP151" s="117"/>
      <c r="BQ151" s="116"/>
      <c r="BR151" s="119"/>
      <c r="BS151" s="119"/>
      <c r="BT151" s="120"/>
      <c r="CA151" s="120"/>
      <c r="CB151" s="398"/>
      <c r="CC151" s="140"/>
      <c r="CD151" s="121"/>
      <c r="CE151" s="121"/>
      <c r="CF151" s="122"/>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4"/>
      <c r="DB151" s="125"/>
      <c r="DC151" s="126"/>
      <c r="DD151" s="125"/>
      <c r="DE151" s="125"/>
      <c r="DF151" s="401"/>
      <c r="DG151" s="125"/>
      <c r="DH151" s="125"/>
      <c r="DI151" s="125"/>
      <c r="DJ151" s="125"/>
    </row>
    <row r="152" spans="1:114" s="103" customFormat="1">
      <c r="A152" s="379"/>
      <c r="B152" s="118"/>
      <c r="C152" s="118"/>
      <c r="D152" s="118"/>
      <c r="E152" s="118"/>
      <c r="F152" s="118"/>
      <c r="G152" s="380"/>
      <c r="H152" s="380"/>
      <c r="I152" s="380"/>
      <c r="J152" s="380"/>
      <c r="K152" s="380"/>
      <c r="L152" s="380"/>
      <c r="M152" s="381"/>
      <c r="N152" s="381"/>
      <c r="O152" s="381"/>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3"/>
      <c r="BB152" s="113"/>
      <c r="BC152" s="113"/>
      <c r="BD152" s="391"/>
      <c r="BE152" s="114"/>
      <c r="BF152" s="394"/>
      <c r="BG152" s="115"/>
      <c r="BH152" s="116"/>
      <c r="BI152" s="115"/>
      <c r="BJ152" s="117"/>
      <c r="BK152" s="116"/>
      <c r="BL152" s="117"/>
      <c r="BM152" s="116"/>
      <c r="BN152" s="117"/>
      <c r="BO152" s="116"/>
      <c r="BP152" s="117"/>
      <c r="BQ152" s="116"/>
      <c r="BR152" s="119"/>
      <c r="BS152" s="119"/>
      <c r="BT152" s="120"/>
      <c r="CA152" s="120"/>
      <c r="CB152" s="398"/>
      <c r="CC152" s="140"/>
      <c r="CD152" s="121"/>
      <c r="CE152" s="121"/>
      <c r="CF152" s="122"/>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4"/>
      <c r="DB152" s="125"/>
      <c r="DC152" s="126"/>
      <c r="DD152" s="125"/>
      <c r="DE152" s="125"/>
      <c r="DF152" s="401"/>
      <c r="DG152" s="125"/>
      <c r="DH152" s="125"/>
      <c r="DI152" s="125"/>
      <c r="DJ152" s="125"/>
    </row>
    <row r="153" spans="1:114" s="103" customFormat="1">
      <c r="A153" s="379"/>
      <c r="B153" s="118"/>
      <c r="C153" s="118"/>
      <c r="D153" s="118"/>
      <c r="E153" s="118"/>
      <c r="F153" s="118"/>
      <c r="G153" s="380"/>
      <c r="H153" s="380"/>
      <c r="I153" s="380"/>
      <c r="J153" s="380"/>
      <c r="K153" s="380"/>
      <c r="L153" s="380"/>
      <c r="M153" s="381"/>
      <c r="N153" s="381"/>
      <c r="O153" s="381"/>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3"/>
      <c r="BB153" s="113"/>
      <c r="BC153" s="113"/>
      <c r="BD153" s="391"/>
      <c r="BE153" s="114"/>
      <c r="BF153" s="394"/>
      <c r="BG153" s="115"/>
      <c r="BH153" s="116"/>
      <c r="BI153" s="115"/>
      <c r="BJ153" s="117"/>
      <c r="BK153" s="116"/>
      <c r="BL153" s="117"/>
      <c r="BM153" s="116"/>
      <c r="BN153" s="117"/>
      <c r="BO153" s="116"/>
      <c r="BP153" s="117"/>
      <c r="BQ153" s="116"/>
      <c r="BR153" s="119"/>
      <c r="BS153" s="119"/>
      <c r="BT153" s="120"/>
      <c r="CA153" s="120"/>
      <c r="CB153" s="398"/>
      <c r="CC153" s="140"/>
      <c r="CD153" s="121"/>
      <c r="CE153" s="121"/>
      <c r="CF153" s="122"/>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4"/>
      <c r="DB153" s="125"/>
      <c r="DC153" s="126"/>
      <c r="DD153" s="125"/>
      <c r="DE153" s="125"/>
      <c r="DF153" s="401"/>
      <c r="DG153" s="125"/>
      <c r="DH153" s="125"/>
      <c r="DI153" s="125"/>
      <c r="DJ153" s="125"/>
    </row>
    <row r="154" spans="1:114" s="103" customFormat="1">
      <c r="A154" s="379"/>
      <c r="B154" s="118"/>
      <c r="C154" s="118"/>
      <c r="D154" s="118"/>
      <c r="E154" s="118"/>
      <c r="F154" s="118"/>
      <c r="G154" s="380"/>
      <c r="H154" s="380"/>
      <c r="I154" s="380"/>
      <c r="J154" s="380"/>
      <c r="K154" s="380"/>
      <c r="L154" s="380"/>
      <c r="M154" s="381"/>
      <c r="N154" s="381"/>
      <c r="O154" s="381"/>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c r="BA154" s="383"/>
      <c r="BB154" s="113"/>
      <c r="BC154" s="113"/>
      <c r="BD154" s="391"/>
      <c r="BE154" s="114"/>
      <c r="BF154" s="394"/>
      <c r="BG154" s="115"/>
      <c r="BH154" s="116"/>
      <c r="BI154" s="115"/>
      <c r="BJ154" s="117"/>
      <c r="BK154" s="116"/>
      <c r="BL154" s="117"/>
      <c r="BM154" s="116"/>
      <c r="BN154" s="117"/>
      <c r="BO154" s="116"/>
      <c r="BP154" s="117"/>
      <c r="BQ154" s="116"/>
      <c r="BR154" s="119"/>
      <c r="BS154" s="119"/>
      <c r="BT154" s="120"/>
      <c r="CA154" s="120"/>
      <c r="CB154" s="398"/>
      <c r="CC154" s="140"/>
      <c r="CD154" s="121"/>
      <c r="CE154" s="121"/>
      <c r="CF154" s="122"/>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4"/>
      <c r="DB154" s="125"/>
      <c r="DC154" s="126"/>
      <c r="DD154" s="125"/>
      <c r="DE154" s="125"/>
      <c r="DF154" s="401"/>
      <c r="DG154" s="125"/>
      <c r="DH154" s="125"/>
      <c r="DI154" s="125"/>
      <c r="DJ154" s="125"/>
    </row>
    <row r="155" spans="1:114" s="103" customFormat="1">
      <c r="A155" s="379"/>
      <c r="B155" s="118"/>
      <c r="C155" s="118"/>
      <c r="D155" s="118"/>
      <c r="E155" s="118"/>
      <c r="F155" s="118"/>
      <c r="G155" s="380"/>
      <c r="H155" s="380"/>
      <c r="I155" s="380"/>
      <c r="J155" s="380"/>
      <c r="K155" s="380"/>
      <c r="L155" s="380"/>
      <c r="M155" s="381"/>
      <c r="N155" s="381"/>
      <c r="O155" s="381"/>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3"/>
      <c r="BB155" s="113"/>
      <c r="BC155" s="113"/>
      <c r="BD155" s="391"/>
      <c r="BE155" s="114"/>
      <c r="BF155" s="394"/>
      <c r="BG155" s="115"/>
      <c r="BH155" s="116"/>
      <c r="BI155" s="115"/>
      <c r="BJ155" s="117"/>
      <c r="BK155" s="116"/>
      <c r="BL155" s="117"/>
      <c r="BM155" s="116"/>
      <c r="BN155" s="117"/>
      <c r="BO155" s="116"/>
      <c r="BP155" s="117"/>
      <c r="BQ155" s="116"/>
      <c r="BR155" s="119"/>
      <c r="BS155" s="119"/>
      <c r="BT155" s="120"/>
      <c r="CA155" s="120"/>
      <c r="CB155" s="398"/>
      <c r="CC155" s="140"/>
      <c r="CD155" s="121"/>
      <c r="CE155" s="121"/>
      <c r="CF155" s="122"/>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4"/>
      <c r="DB155" s="125"/>
      <c r="DC155" s="126"/>
      <c r="DD155" s="125"/>
      <c r="DE155" s="125"/>
      <c r="DF155" s="401"/>
      <c r="DG155" s="125"/>
      <c r="DH155" s="125"/>
      <c r="DI155" s="125"/>
      <c r="DJ155" s="125"/>
    </row>
    <row r="156" spans="1:114" s="103" customFormat="1">
      <c r="A156" s="379"/>
      <c r="B156" s="118"/>
      <c r="C156" s="118"/>
      <c r="D156" s="118"/>
      <c r="E156" s="118"/>
      <c r="F156" s="118"/>
      <c r="G156" s="380"/>
      <c r="H156" s="380"/>
      <c r="I156" s="380"/>
      <c r="J156" s="380"/>
      <c r="K156" s="380"/>
      <c r="L156" s="380"/>
      <c r="M156" s="381"/>
      <c r="N156" s="381"/>
      <c r="O156" s="381"/>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380"/>
      <c r="AZ156" s="380"/>
      <c r="BA156" s="383"/>
      <c r="BB156" s="113"/>
      <c r="BC156" s="113"/>
      <c r="BD156" s="391"/>
      <c r="BE156" s="114"/>
      <c r="BF156" s="394"/>
      <c r="BG156" s="115"/>
      <c r="BH156" s="116"/>
      <c r="BI156" s="115"/>
      <c r="BJ156" s="117"/>
      <c r="BK156" s="116"/>
      <c r="BL156" s="117"/>
      <c r="BM156" s="116"/>
      <c r="BN156" s="117"/>
      <c r="BO156" s="116"/>
      <c r="BP156" s="117"/>
      <c r="BQ156" s="116"/>
      <c r="BR156" s="119"/>
      <c r="BS156" s="119"/>
      <c r="BT156" s="120"/>
      <c r="CA156" s="120"/>
      <c r="CB156" s="398"/>
      <c r="CC156" s="140"/>
      <c r="CD156" s="121"/>
      <c r="CE156" s="121"/>
      <c r="CF156" s="122"/>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4"/>
      <c r="DB156" s="125"/>
      <c r="DC156" s="126"/>
      <c r="DD156" s="125"/>
      <c r="DE156" s="125"/>
      <c r="DF156" s="401"/>
      <c r="DG156" s="125"/>
      <c r="DH156" s="125"/>
      <c r="DI156" s="125"/>
      <c r="DJ156" s="125"/>
    </row>
    <row r="157" spans="1:114" s="103" customFormat="1">
      <c r="A157" s="379"/>
      <c r="B157" s="118"/>
      <c r="C157" s="118"/>
      <c r="D157" s="118"/>
      <c r="E157" s="118"/>
      <c r="F157" s="118"/>
      <c r="G157" s="380"/>
      <c r="H157" s="380"/>
      <c r="I157" s="380"/>
      <c r="J157" s="380"/>
      <c r="K157" s="380"/>
      <c r="L157" s="380"/>
      <c r="M157" s="381"/>
      <c r="N157" s="381"/>
      <c r="O157" s="381"/>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3"/>
      <c r="BB157" s="113"/>
      <c r="BC157" s="113"/>
      <c r="BD157" s="391"/>
      <c r="BE157" s="114"/>
      <c r="BF157" s="394"/>
      <c r="BG157" s="115"/>
      <c r="BH157" s="116"/>
      <c r="BI157" s="115"/>
      <c r="BJ157" s="117"/>
      <c r="BK157" s="116"/>
      <c r="BL157" s="117"/>
      <c r="BM157" s="116"/>
      <c r="BN157" s="117"/>
      <c r="BO157" s="116"/>
      <c r="BP157" s="117"/>
      <c r="BQ157" s="116"/>
      <c r="BR157" s="119"/>
      <c r="BS157" s="119"/>
      <c r="BT157" s="120"/>
      <c r="CA157" s="120"/>
      <c r="CB157" s="398"/>
      <c r="CC157" s="140"/>
      <c r="CD157" s="121"/>
      <c r="CE157" s="121"/>
      <c r="CF157" s="122"/>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4"/>
      <c r="DB157" s="125"/>
      <c r="DC157" s="126"/>
      <c r="DD157" s="125"/>
      <c r="DE157" s="125"/>
      <c r="DF157" s="401"/>
      <c r="DG157" s="125"/>
      <c r="DH157" s="125"/>
      <c r="DI157" s="125"/>
      <c r="DJ157" s="125"/>
    </row>
    <row r="158" spans="1:114" s="103" customFormat="1">
      <c r="A158" s="379"/>
      <c r="B158" s="118"/>
      <c r="C158" s="118"/>
      <c r="D158" s="118"/>
      <c r="E158" s="118"/>
      <c r="F158" s="118"/>
      <c r="G158" s="380"/>
      <c r="H158" s="380"/>
      <c r="I158" s="380"/>
      <c r="J158" s="380"/>
      <c r="K158" s="380"/>
      <c r="L158" s="380"/>
      <c r="M158" s="381"/>
      <c r="N158" s="381"/>
      <c r="O158" s="381"/>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3"/>
      <c r="BB158" s="113"/>
      <c r="BC158" s="113"/>
      <c r="BD158" s="391"/>
      <c r="BE158" s="114"/>
      <c r="BF158" s="394"/>
      <c r="BG158" s="115"/>
      <c r="BH158" s="116"/>
      <c r="BI158" s="115"/>
      <c r="BJ158" s="117"/>
      <c r="BK158" s="116"/>
      <c r="BL158" s="117"/>
      <c r="BM158" s="116"/>
      <c r="BN158" s="117"/>
      <c r="BO158" s="116"/>
      <c r="BP158" s="117"/>
      <c r="BQ158" s="116"/>
      <c r="BR158" s="119"/>
      <c r="BS158" s="119"/>
      <c r="BT158" s="120"/>
      <c r="CA158" s="120"/>
      <c r="CB158" s="398"/>
      <c r="CC158" s="140"/>
      <c r="CD158" s="121"/>
      <c r="CE158" s="121"/>
      <c r="CF158" s="122"/>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4"/>
      <c r="DB158" s="125"/>
      <c r="DC158" s="126"/>
      <c r="DD158" s="125"/>
      <c r="DE158" s="125"/>
      <c r="DF158" s="401"/>
      <c r="DG158" s="125"/>
      <c r="DH158" s="125"/>
      <c r="DI158" s="125"/>
      <c r="DJ158" s="125"/>
    </row>
    <row r="159" spans="1:114" s="103" customFormat="1">
      <c r="A159" s="379"/>
      <c r="B159" s="118"/>
      <c r="C159" s="118"/>
      <c r="D159" s="118"/>
      <c r="E159" s="118"/>
      <c r="F159" s="118"/>
      <c r="G159" s="380"/>
      <c r="H159" s="380"/>
      <c r="I159" s="380"/>
      <c r="J159" s="380"/>
      <c r="K159" s="380"/>
      <c r="L159" s="380"/>
      <c r="M159" s="381"/>
      <c r="N159" s="381"/>
      <c r="O159" s="381"/>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380"/>
      <c r="BA159" s="383"/>
      <c r="BB159" s="113"/>
      <c r="BC159" s="113"/>
      <c r="BD159" s="391"/>
      <c r="BE159" s="114"/>
      <c r="BF159" s="394"/>
      <c r="BG159" s="115"/>
      <c r="BH159" s="116"/>
      <c r="BI159" s="115"/>
      <c r="BJ159" s="117"/>
      <c r="BK159" s="116"/>
      <c r="BL159" s="117"/>
      <c r="BM159" s="116"/>
      <c r="BN159" s="117"/>
      <c r="BO159" s="116"/>
      <c r="BP159" s="117"/>
      <c r="BQ159" s="116"/>
      <c r="BR159" s="119"/>
      <c r="BS159" s="119"/>
      <c r="BT159" s="120"/>
      <c r="CA159" s="120"/>
      <c r="CB159" s="398"/>
      <c r="CC159" s="140"/>
      <c r="CD159" s="121"/>
      <c r="CE159" s="121"/>
      <c r="CF159" s="122"/>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4"/>
      <c r="DB159" s="125"/>
      <c r="DC159" s="126"/>
      <c r="DD159" s="125"/>
      <c r="DE159" s="125"/>
      <c r="DF159" s="401"/>
      <c r="DG159" s="125"/>
      <c r="DH159" s="125"/>
      <c r="DI159" s="125"/>
      <c r="DJ159" s="125"/>
    </row>
    <row r="160" spans="1:114" s="103" customFormat="1">
      <c r="A160" s="379"/>
      <c r="B160" s="118"/>
      <c r="C160" s="118"/>
      <c r="D160" s="118"/>
      <c r="E160" s="118"/>
      <c r="F160" s="118"/>
      <c r="G160" s="380"/>
      <c r="H160" s="380"/>
      <c r="I160" s="380"/>
      <c r="J160" s="380"/>
      <c r="K160" s="380"/>
      <c r="L160" s="380"/>
      <c r="M160" s="381"/>
      <c r="N160" s="381"/>
      <c r="O160" s="381"/>
      <c r="P160" s="380"/>
      <c r="Q160" s="380"/>
      <c r="R160" s="380"/>
      <c r="S160" s="380"/>
      <c r="T160" s="380"/>
      <c r="U160" s="380"/>
      <c r="V160" s="380"/>
      <c r="W160" s="380"/>
      <c r="X160" s="380"/>
      <c r="Y160" s="380"/>
      <c r="Z160" s="380"/>
      <c r="AA160" s="380"/>
      <c r="AB160" s="380"/>
      <c r="AC160" s="380"/>
      <c r="AD160" s="380"/>
      <c r="AE160" s="380"/>
      <c r="AF160" s="380"/>
      <c r="AG160" s="380"/>
      <c r="AH160" s="380"/>
      <c r="AI160" s="380"/>
      <c r="AJ160" s="380"/>
      <c r="AK160" s="380"/>
      <c r="AL160" s="380"/>
      <c r="AM160" s="380"/>
      <c r="AN160" s="380"/>
      <c r="AO160" s="380"/>
      <c r="AP160" s="380"/>
      <c r="AQ160" s="380"/>
      <c r="AR160" s="380"/>
      <c r="AS160" s="380"/>
      <c r="AT160" s="380"/>
      <c r="AU160" s="380"/>
      <c r="AV160" s="380"/>
      <c r="AW160" s="380"/>
      <c r="AX160" s="380"/>
      <c r="AY160" s="380"/>
      <c r="AZ160" s="380"/>
      <c r="BA160" s="383"/>
      <c r="BB160" s="113"/>
      <c r="BC160" s="113"/>
      <c r="BD160" s="391"/>
      <c r="BE160" s="114"/>
      <c r="BF160" s="394"/>
      <c r="BG160" s="115"/>
      <c r="BH160" s="116"/>
      <c r="BI160" s="115"/>
      <c r="BJ160" s="117"/>
      <c r="BK160" s="116"/>
      <c r="BL160" s="117"/>
      <c r="BM160" s="116"/>
      <c r="BN160" s="117"/>
      <c r="BO160" s="116"/>
      <c r="BP160" s="117"/>
      <c r="BQ160" s="116"/>
      <c r="BR160" s="119"/>
      <c r="BS160" s="119"/>
      <c r="BT160" s="120"/>
      <c r="CA160" s="120"/>
      <c r="CB160" s="398"/>
      <c r="CC160" s="140"/>
      <c r="CD160" s="121"/>
      <c r="CE160" s="121"/>
      <c r="CF160" s="122"/>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4"/>
      <c r="DB160" s="125"/>
      <c r="DC160" s="126"/>
      <c r="DD160" s="125"/>
      <c r="DE160" s="125"/>
      <c r="DF160" s="401"/>
      <c r="DG160" s="125"/>
      <c r="DH160" s="125"/>
      <c r="DI160" s="125"/>
      <c r="DJ160" s="125"/>
    </row>
    <row r="161" spans="1:114" s="103" customFormat="1">
      <c r="A161" s="379"/>
      <c r="B161" s="118"/>
      <c r="C161" s="118"/>
      <c r="D161" s="118"/>
      <c r="E161" s="118"/>
      <c r="F161" s="118"/>
      <c r="G161" s="380"/>
      <c r="H161" s="380"/>
      <c r="I161" s="380"/>
      <c r="J161" s="380"/>
      <c r="K161" s="380"/>
      <c r="L161" s="380"/>
      <c r="M161" s="381"/>
      <c r="N161" s="381"/>
      <c r="O161" s="381"/>
      <c r="P161" s="380"/>
      <c r="Q161" s="380"/>
      <c r="R161" s="380"/>
      <c r="S161" s="380"/>
      <c r="T161" s="380"/>
      <c r="U161" s="380"/>
      <c r="V161" s="380"/>
      <c r="W161" s="380"/>
      <c r="X161" s="380"/>
      <c r="Y161" s="380"/>
      <c r="Z161" s="380"/>
      <c r="AA161" s="380"/>
      <c r="AB161" s="380"/>
      <c r="AC161" s="380"/>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0"/>
      <c r="AY161" s="380"/>
      <c r="AZ161" s="380"/>
      <c r="BA161" s="383"/>
      <c r="BB161" s="113"/>
      <c r="BC161" s="113"/>
      <c r="BD161" s="391"/>
      <c r="BE161" s="114"/>
      <c r="BF161" s="394"/>
      <c r="BG161" s="115"/>
      <c r="BH161" s="116"/>
      <c r="BI161" s="115"/>
      <c r="BJ161" s="117"/>
      <c r="BK161" s="116"/>
      <c r="BL161" s="117"/>
      <c r="BM161" s="116"/>
      <c r="BN161" s="117"/>
      <c r="BO161" s="116"/>
      <c r="BP161" s="117"/>
      <c r="BQ161" s="116"/>
      <c r="BR161" s="119"/>
      <c r="BS161" s="119"/>
      <c r="BT161" s="120"/>
      <c r="CA161" s="120"/>
      <c r="CB161" s="398"/>
      <c r="CC161" s="140"/>
      <c r="CD161" s="121"/>
      <c r="CE161" s="121"/>
      <c r="CF161" s="122"/>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4"/>
      <c r="DB161" s="125"/>
      <c r="DC161" s="126"/>
      <c r="DD161" s="125"/>
      <c r="DE161" s="125"/>
      <c r="DF161" s="401"/>
      <c r="DG161" s="125"/>
      <c r="DH161" s="125"/>
      <c r="DI161" s="125"/>
      <c r="DJ161" s="125"/>
    </row>
    <row r="162" spans="1:114" s="103" customFormat="1">
      <c r="A162" s="379"/>
      <c r="B162" s="118"/>
      <c r="C162" s="118"/>
      <c r="D162" s="118"/>
      <c r="E162" s="118"/>
      <c r="F162" s="118"/>
      <c r="G162" s="380"/>
      <c r="H162" s="380"/>
      <c r="I162" s="380"/>
      <c r="J162" s="380"/>
      <c r="K162" s="380"/>
      <c r="L162" s="380"/>
      <c r="M162" s="381"/>
      <c r="N162" s="381"/>
      <c r="O162" s="381"/>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0"/>
      <c r="AV162" s="380"/>
      <c r="AW162" s="380"/>
      <c r="AX162" s="380"/>
      <c r="AY162" s="380"/>
      <c r="AZ162" s="380"/>
      <c r="BA162" s="383"/>
      <c r="BB162" s="113"/>
      <c r="BC162" s="113"/>
      <c r="BD162" s="391"/>
      <c r="BE162" s="114"/>
      <c r="BF162" s="394"/>
      <c r="BG162" s="115"/>
      <c r="BH162" s="116"/>
      <c r="BI162" s="115"/>
      <c r="BJ162" s="117"/>
      <c r="BK162" s="116"/>
      <c r="BL162" s="117"/>
      <c r="BM162" s="116"/>
      <c r="BN162" s="117"/>
      <c r="BO162" s="116"/>
      <c r="BP162" s="117"/>
      <c r="BQ162" s="116"/>
      <c r="BR162" s="119"/>
      <c r="BS162" s="119"/>
      <c r="BT162" s="120"/>
      <c r="CA162" s="120"/>
      <c r="CB162" s="398"/>
      <c r="CC162" s="140"/>
      <c r="CD162" s="121"/>
      <c r="CE162" s="121"/>
      <c r="CF162" s="122"/>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4"/>
      <c r="DB162" s="125"/>
      <c r="DC162" s="126"/>
      <c r="DD162" s="125"/>
      <c r="DE162" s="125"/>
      <c r="DF162" s="401"/>
      <c r="DG162" s="125"/>
      <c r="DH162" s="125"/>
      <c r="DI162" s="125"/>
      <c r="DJ162" s="125"/>
    </row>
    <row r="163" spans="1:114" s="103" customFormat="1">
      <c r="A163" s="379"/>
      <c r="B163" s="118"/>
      <c r="C163" s="118"/>
      <c r="D163" s="118"/>
      <c r="E163" s="118"/>
      <c r="F163" s="118"/>
      <c r="G163" s="380"/>
      <c r="H163" s="380"/>
      <c r="I163" s="380"/>
      <c r="J163" s="380"/>
      <c r="K163" s="380"/>
      <c r="L163" s="380"/>
      <c r="M163" s="381"/>
      <c r="N163" s="381"/>
      <c r="O163" s="381"/>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0"/>
      <c r="AV163" s="380"/>
      <c r="AW163" s="380"/>
      <c r="AX163" s="380"/>
      <c r="AY163" s="380"/>
      <c r="AZ163" s="380"/>
      <c r="BA163" s="383"/>
      <c r="BB163" s="113"/>
      <c r="BC163" s="113"/>
      <c r="BD163" s="391"/>
      <c r="BE163" s="114"/>
      <c r="BF163" s="394"/>
      <c r="BG163" s="115"/>
      <c r="BH163" s="116"/>
      <c r="BI163" s="115"/>
      <c r="BJ163" s="117"/>
      <c r="BK163" s="116"/>
      <c r="BL163" s="117"/>
      <c r="BM163" s="116"/>
      <c r="BN163" s="117"/>
      <c r="BO163" s="116"/>
      <c r="BP163" s="117"/>
      <c r="BQ163" s="116"/>
      <c r="BR163" s="119"/>
      <c r="BS163" s="119"/>
      <c r="BT163" s="120"/>
      <c r="CA163" s="120"/>
      <c r="CB163" s="398"/>
      <c r="CC163" s="140"/>
      <c r="CD163" s="121"/>
      <c r="CE163" s="121"/>
      <c r="CF163" s="122"/>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4"/>
      <c r="DB163" s="125"/>
      <c r="DC163" s="126"/>
      <c r="DD163" s="125"/>
      <c r="DE163" s="125"/>
      <c r="DF163" s="401"/>
      <c r="DG163" s="125"/>
      <c r="DH163" s="125"/>
      <c r="DI163" s="125"/>
      <c r="DJ163" s="125"/>
    </row>
    <row r="164" spans="1:114" s="103" customFormat="1">
      <c r="A164" s="379"/>
      <c r="B164" s="118"/>
      <c r="C164" s="118"/>
      <c r="D164" s="118"/>
      <c r="E164" s="118"/>
      <c r="F164" s="118"/>
      <c r="G164" s="380"/>
      <c r="H164" s="380"/>
      <c r="I164" s="380"/>
      <c r="J164" s="380"/>
      <c r="K164" s="380"/>
      <c r="L164" s="380"/>
      <c r="M164" s="381"/>
      <c r="N164" s="381"/>
      <c r="O164" s="381"/>
      <c r="P164" s="380"/>
      <c r="Q164" s="380"/>
      <c r="R164" s="380"/>
      <c r="S164" s="380"/>
      <c r="T164" s="380"/>
      <c r="U164" s="380"/>
      <c r="V164" s="380"/>
      <c r="W164" s="380"/>
      <c r="X164" s="380"/>
      <c r="Y164" s="380"/>
      <c r="Z164" s="380"/>
      <c r="AA164" s="380"/>
      <c r="AB164" s="380"/>
      <c r="AC164" s="380"/>
      <c r="AD164" s="380"/>
      <c r="AE164" s="380"/>
      <c r="AF164" s="380"/>
      <c r="AG164" s="380"/>
      <c r="AH164" s="380"/>
      <c r="AI164" s="380"/>
      <c r="AJ164" s="380"/>
      <c r="AK164" s="380"/>
      <c r="AL164" s="380"/>
      <c r="AM164" s="380"/>
      <c r="AN164" s="380"/>
      <c r="AO164" s="380"/>
      <c r="AP164" s="380"/>
      <c r="AQ164" s="380"/>
      <c r="AR164" s="380"/>
      <c r="AS164" s="380"/>
      <c r="AT164" s="380"/>
      <c r="AU164" s="380"/>
      <c r="AV164" s="380"/>
      <c r="AW164" s="380"/>
      <c r="AX164" s="380"/>
      <c r="AY164" s="380"/>
      <c r="AZ164" s="380"/>
      <c r="BA164" s="383"/>
      <c r="BB164" s="113"/>
      <c r="BC164" s="113"/>
      <c r="BD164" s="391"/>
      <c r="BE164" s="114"/>
      <c r="BF164" s="394"/>
      <c r="BG164" s="115"/>
      <c r="BH164" s="116"/>
      <c r="BI164" s="115"/>
      <c r="BJ164" s="117"/>
      <c r="BK164" s="116"/>
      <c r="BL164" s="117"/>
      <c r="BM164" s="116"/>
      <c r="BN164" s="117"/>
      <c r="BO164" s="116"/>
      <c r="BP164" s="117"/>
      <c r="BQ164" s="116"/>
      <c r="BR164" s="119"/>
      <c r="BS164" s="119"/>
      <c r="BT164" s="120"/>
      <c r="CA164" s="120"/>
      <c r="CB164" s="398"/>
      <c r="CC164" s="140"/>
      <c r="CD164" s="121"/>
      <c r="CE164" s="121"/>
      <c r="CF164" s="122"/>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4"/>
      <c r="DB164" s="125"/>
      <c r="DC164" s="126"/>
      <c r="DD164" s="125"/>
      <c r="DE164" s="125"/>
      <c r="DF164" s="401"/>
      <c r="DG164" s="125"/>
      <c r="DH164" s="125"/>
      <c r="DI164" s="125"/>
      <c r="DJ164" s="125"/>
    </row>
    <row r="165" spans="1:114" s="103" customFormat="1">
      <c r="A165" s="379"/>
      <c r="B165" s="118"/>
      <c r="C165" s="118"/>
      <c r="D165" s="118"/>
      <c r="E165" s="118"/>
      <c r="F165" s="118"/>
      <c r="G165" s="380"/>
      <c r="H165" s="380"/>
      <c r="I165" s="380"/>
      <c r="J165" s="380"/>
      <c r="K165" s="380"/>
      <c r="L165" s="380"/>
      <c r="M165" s="381"/>
      <c r="N165" s="381"/>
      <c r="O165" s="381"/>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c r="AK165" s="380"/>
      <c r="AL165" s="380"/>
      <c r="AM165" s="380"/>
      <c r="AN165" s="380"/>
      <c r="AO165" s="380"/>
      <c r="AP165" s="380"/>
      <c r="AQ165" s="380"/>
      <c r="AR165" s="380"/>
      <c r="AS165" s="380"/>
      <c r="AT165" s="380"/>
      <c r="AU165" s="380"/>
      <c r="AV165" s="380"/>
      <c r="AW165" s="380"/>
      <c r="AX165" s="380"/>
      <c r="AY165" s="380"/>
      <c r="AZ165" s="380"/>
      <c r="BA165" s="383"/>
      <c r="BB165" s="113"/>
      <c r="BC165" s="113"/>
      <c r="BD165" s="391"/>
      <c r="BE165" s="114"/>
      <c r="BF165" s="394"/>
      <c r="BG165" s="115"/>
      <c r="BH165" s="116"/>
      <c r="BI165" s="115"/>
      <c r="BJ165" s="117"/>
      <c r="BK165" s="116"/>
      <c r="BL165" s="117"/>
      <c r="BM165" s="116"/>
      <c r="BN165" s="117"/>
      <c r="BO165" s="116"/>
      <c r="BP165" s="117"/>
      <c r="BQ165" s="116"/>
      <c r="BR165" s="119"/>
      <c r="BS165" s="119"/>
      <c r="BT165" s="120"/>
      <c r="CA165" s="120"/>
      <c r="CB165" s="398"/>
      <c r="CC165" s="140"/>
      <c r="CD165" s="121"/>
      <c r="CE165" s="121"/>
      <c r="CF165" s="122"/>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4"/>
      <c r="DB165" s="125"/>
      <c r="DC165" s="126"/>
      <c r="DD165" s="125"/>
      <c r="DE165" s="125"/>
      <c r="DF165" s="401"/>
      <c r="DG165" s="125"/>
      <c r="DH165" s="125"/>
      <c r="DI165" s="125"/>
      <c r="DJ165" s="125"/>
    </row>
    <row r="166" spans="1:114" s="103" customFormat="1">
      <c r="A166" s="379"/>
      <c r="B166" s="118"/>
      <c r="C166" s="118"/>
      <c r="D166" s="118"/>
      <c r="E166" s="118"/>
      <c r="F166" s="118"/>
      <c r="G166" s="380"/>
      <c r="H166" s="380"/>
      <c r="I166" s="380"/>
      <c r="J166" s="380"/>
      <c r="K166" s="380"/>
      <c r="L166" s="380"/>
      <c r="M166" s="381"/>
      <c r="N166" s="381"/>
      <c r="O166" s="381"/>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0"/>
      <c r="AS166" s="380"/>
      <c r="AT166" s="380"/>
      <c r="AU166" s="380"/>
      <c r="AV166" s="380"/>
      <c r="AW166" s="380"/>
      <c r="AX166" s="380"/>
      <c r="AY166" s="380"/>
      <c r="AZ166" s="380"/>
      <c r="BA166" s="383"/>
      <c r="BB166" s="113"/>
      <c r="BC166" s="113"/>
      <c r="BD166" s="391"/>
      <c r="BE166" s="114"/>
      <c r="BF166" s="394"/>
      <c r="BG166" s="115"/>
      <c r="BH166" s="116"/>
      <c r="BI166" s="115"/>
      <c r="BJ166" s="117"/>
      <c r="BK166" s="116"/>
      <c r="BL166" s="117"/>
      <c r="BM166" s="116"/>
      <c r="BN166" s="117"/>
      <c r="BO166" s="116"/>
      <c r="BP166" s="117"/>
      <c r="BQ166" s="116"/>
      <c r="BR166" s="119"/>
      <c r="BS166" s="119"/>
      <c r="BT166" s="120"/>
      <c r="CA166" s="120"/>
      <c r="CB166" s="398"/>
      <c r="CC166" s="140"/>
      <c r="CD166" s="121"/>
      <c r="CE166" s="121"/>
      <c r="CF166" s="122"/>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4"/>
      <c r="DB166" s="125"/>
      <c r="DC166" s="126"/>
      <c r="DD166" s="125"/>
      <c r="DE166" s="125"/>
      <c r="DF166" s="401"/>
      <c r="DG166" s="125"/>
      <c r="DH166" s="125"/>
      <c r="DI166" s="125"/>
      <c r="DJ166" s="125"/>
    </row>
    <row r="167" spans="1:114" s="103" customFormat="1">
      <c r="A167" s="379"/>
      <c r="B167" s="118"/>
      <c r="C167" s="118"/>
      <c r="D167" s="118"/>
      <c r="E167" s="118"/>
      <c r="F167" s="118"/>
      <c r="G167" s="380"/>
      <c r="H167" s="380"/>
      <c r="I167" s="380"/>
      <c r="J167" s="380"/>
      <c r="K167" s="380"/>
      <c r="L167" s="380"/>
      <c r="M167" s="381"/>
      <c r="N167" s="381"/>
      <c r="O167" s="381"/>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c r="AK167" s="380"/>
      <c r="AL167" s="380"/>
      <c r="AM167" s="380"/>
      <c r="AN167" s="380"/>
      <c r="AO167" s="380"/>
      <c r="AP167" s="380"/>
      <c r="AQ167" s="380"/>
      <c r="AR167" s="380"/>
      <c r="AS167" s="380"/>
      <c r="AT167" s="380"/>
      <c r="AU167" s="380"/>
      <c r="AV167" s="380"/>
      <c r="AW167" s="380"/>
      <c r="AX167" s="380"/>
      <c r="AY167" s="380"/>
      <c r="AZ167" s="380"/>
      <c r="BA167" s="383"/>
      <c r="BB167" s="113"/>
      <c r="BC167" s="113"/>
      <c r="BD167" s="391"/>
      <c r="BE167" s="114"/>
      <c r="BF167" s="394"/>
      <c r="BG167" s="115"/>
      <c r="BH167" s="116"/>
      <c r="BI167" s="115"/>
      <c r="BJ167" s="117"/>
      <c r="BK167" s="116"/>
      <c r="BL167" s="117"/>
      <c r="BM167" s="116"/>
      <c r="BN167" s="117"/>
      <c r="BO167" s="116"/>
      <c r="BP167" s="117"/>
      <c r="BQ167" s="116"/>
      <c r="BR167" s="119"/>
      <c r="BS167" s="119"/>
      <c r="BT167" s="120"/>
      <c r="CA167" s="120"/>
      <c r="CB167" s="398"/>
      <c r="CC167" s="140"/>
      <c r="CD167" s="121"/>
      <c r="CE167" s="121"/>
      <c r="CF167" s="122"/>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4"/>
      <c r="DB167" s="125"/>
      <c r="DC167" s="126"/>
      <c r="DD167" s="125"/>
      <c r="DE167" s="125"/>
      <c r="DF167" s="401"/>
      <c r="DG167" s="125"/>
      <c r="DH167" s="125"/>
      <c r="DI167" s="125"/>
      <c r="DJ167" s="125"/>
    </row>
    <row r="168" spans="1:114" s="103" customFormat="1">
      <c r="A168" s="379"/>
      <c r="B168" s="118"/>
      <c r="C168" s="118"/>
      <c r="D168" s="118"/>
      <c r="E168" s="118"/>
      <c r="F168" s="118"/>
      <c r="G168" s="380"/>
      <c r="H168" s="380"/>
      <c r="I168" s="380"/>
      <c r="J168" s="380"/>
      <c r="K168" s="380"/>
      <c r="L168" s="380"/>
      <c r="M168" s="381"/>
      <c r="N168" s="381"/>
      <c r="O168" s="381"/>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0"/>
      <c r="AO168" s="380"/>
      <c r="AP168" s="380"/>
      <c r="AQ168" s="380"/>
      <c r="AR168" s="380"/>
      <c r="AS168" s="380"/>
      <c r="AT168" s="380"/>
      <c r="AU168" s="380"/>
      <c r="AV168" s="380"/>
      <c r="AW168" s="380"/>
      <c r="AX168" s="380"/>
      <c r="AY168" s="380"/>
      <c r="AZ168" s="380"/>
      <c r="BA168" s="383"/>
      <c r="BB168" s="113"/>
      <c r="BC168" s="113"/>
      <c r="BD168" s="391"/>
      <c r="BE168" s="114"/>
      <c r="BF168" s="394"/>
      <c r="BG168" s="115"/>
      <c r="BH168" s="116"/>
      <c r="BI168" s="115"/>
      <c r="BJ168" s="117"/>
      <c r="BK168" s="116"/>
      <c r="BL168" s="117"/>
      <c r="BM168" s="116"/>
      <c r="BN168" s="117"/>
      <c r="BO168" s="116"/>
      <c r="BP168" s="117"/>
      <c r="BQ168" s="116"/>
      <c r="BR168" s="119"/>
      <c r="BS168" s="119"/>
      <c r="BT168" s="120"/>
      <c r="CA168" s="120"/>
      <c r="CB168" s="398"/>
      <c r="CC168" s="140"/>
      <c r="CD168" s="121"/>
      <c r="CE168" s="121"/>
      <c r="CF168" s="122"/>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4"/>
      <c r="DB168" s="125"/>
      <c r="DC168" s="126"/>
      <c r="DD168" s="125"/>
      <c r="DE168" s="125"/>
      <c r="DF168" s="401"/>
      <c r="DG168" s="125"/>
      <c r="DH168" s="125"/>
      <c r="DI168" s="125"/>
      <c r="DJ168" s="125"/>
    </row>
    <row r="169" spans="1:114" s="103" customFormat="1">
      <c r="A169" s="379"/>
      <c r="B169" s="118"/>
      <c r="C169" s="118"/>
      <c r="D169" s="118"/>
      <c r="E169" s="118"/>
      <c r="F169" s="118"/>
      <c r="G169" s="380"/>
      <c r="H169" s="380"/>
      <c r="I169" s="380"/>
      <c r="J169" s="380"/>
      <c r="K169" s="380"/>
      <c r="L169" s="380"/>
      <c r="M169" s="381"/>
      <c r="N169" s="381"/>
      <c r="O169" s="381"/>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80"/>
      <c r="AL169" s="380"/>
      <c r="AM169" s="380"/>
      <c r="AN169" s="380"/>
      <c r="AO169" s="380"/>
      <c r="AP169" s="380"/>
      <c r="AQ169" s="380"/>
      <c r="AR169" s="380"/>
      <c r="AS169" s="380"/>
      <c r="AT169" s="380"/>
      <c r="AU169" s="380"/>
      <c r="AV169" s="380"/>
      <c r="AW169" s="380"/>
      <c r="AX169" s="380"/>
      <c r="AY169" s="380"/>
      <c r="AZ169" s="380"/>
      <c r="BA169" s="383"/>
      <c r="BB169" s="113"/>
      <c r="BC169" s="113"/>
      <c r="BD169" s="391"/>
      <c r="BE169" s="114"/>
      <c r="BF169" s="394"/>
      <c r="BG169" s="115"/>
      <c r="BH169" s="116"/>
      <c r="BI169" s="115"/>
      <c r="BJ169" s="117"/>
      <c r="BK169" s="116"/>
      <c r="BL169" s="117"/>
      <c r="BM169" s="116"/>
      <c r="BN169" s="117"/>
      <c r="BO169" s="116"/>
      <c r="BP169" s="117"/>
      <c r="BQ169" s="116"/>
      <c r="BR169" s="119"/>
      <c r="BS169" s="119"/>
      <c r="BT169" s="120"/>
      <c r="CA169" s="120"/>
      <c r="CB169" s="398"/>
      <c r="CC169" s="140"/>
      <c r="CD169" s="121"/>
      <c r="CE169" s="121"/>
      <c r="CF169" s="122"/>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4"/>
      <c r="DB169" s="125"/>
      <c r="DC169" s="126"/>
      <c r="DD169" s="125"/>
      <c r="DE169" s="125"/>
      <c r="DF169" s="401"/>
      <c r="DG169" s="125"/>
      <c r="DH169" s="125"/>
      <c r="DI169" s="125"/>
      <c r="DJ169" s="125"/>
    </row>
    <row r="170" spans="1:114" s="103" customFormat="1">
      <c r="A170" s="379"/>
      <c r="B170" s="118"/>
      <c r="C170" s="118"/>
      <c r="D170" s="118"/>
      <c r="E170" s="118"/>
      <c r="F170" s="118"/>
      <c r="G170" s="380"/>
      <c r="H170" s="380"/>
      <c r="I170" s="380"/>
      <c r="J170" s="380"/>
      <c r="K170" s="380"/>
      <c r="L170" s="380"/>
      <c r="M170" s="381"/>
      <c r="N170" s="381"/>
      <c r="O170" s="381"/>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380"/>
      <c r="AL170" s="380"/>
      <c r="AM170" s="380"/>
      <c r="AN170" s="380"/>
      <c r="AO170" s="380"/>
      <c r="AP170" s="380"/>
      <c r="AQ170" s="380"/>
      <c r="AR170" s="380"/>
      <c r="AS170" s="380"/>
      <c r="AT170" s="380"/>
      <c r="AU170" s="380"/>
      <c r="AV170" s="380"/>
      <c r="AW170" s="380"/>
      <c r="AX170" s="380"/>
      <c r="AY170" s="380"/>
      <c r="AZ170" s="380"/>
      <c r="BA170" s="383"/>
      <c r="BB170" s="113"/>
      <c r="BC170" s="113"/>
      <c r="BD170" s="391"/>
      <c r="BE170" s="114"/>
      <c r="BF170" s="394"/>
      <c r="BG170" s="115"/>
      <c r="BH170" s="116"/>
      <c r="BI170" s="115"/>
      <c r="BJ170" s="117"/>
      <c r="BK170" s="116"/>
      <c r="BL170" s="117"/>
      <c r="BM170" s="116"/>
      <c r="BN170" s="117"/>
      <c r="BO170" s="116"/>
      <c r="BP170" s="117"/>
      <c r="BQ170" s="116"/>
      <c r="BR170" s="119"/>
      <c r="BS170" s="119"/>
      <c r="BT170" s="120"/>
      <c r="CA170" s="120"/>
      <c r="CB170" s="398"/>
      <c r="CC170" s="140"/>
      <c r="CD170" s="121"/>
      <c r="CE170" s="121"/>
      <c r="CF170" s="122"/>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4"/>
      <c r="DB170" s="125"/>
      <c r="DC170" s="126"/>
      <c r="DD170" s="125"/>
      <c r="DE170" s="125"/>
      <c r="DF170" s="401"/>
      <c r="DG170" s="125"/>
      <c r="DH170" s="125"/>
      <c r="DI170" s="125"/>
      <c r="DJ170" s="125"/>
    </row>
    <row r="171" spans="1:114" s="103" customFormat="1">
      <c r="A171" s="379"/>
      <c r="B171" s="118"/>
      <c r="C171" s="118"/>
      <c r="D171" s="118"/>
      <c r="E171" s="118"/>
      <c r="F171" s="118"/>
      <c r="G171" s="380"/>
      <c r="H171" s="380"/>
      <c r="I171" s="380"/>
      <c r="J171" s="380"/>
      <c r="K171" s="380"/>
      <c r="L171" s="380"/>
      <c r="M171" s="381"/>
      <c r="N171" s="381"/>
      <c r="O171" s="381"/>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380"/>
      <c r="AL171" s="380"/>
      <c r="AM171" s="380"/>
      <c r="AN171" s="380"/>
      <c r="AO171" s="380"/>
      <c r="AP171" s="380"/>
      <c r="AQ171" s="380"/>
      <c r="AR171" s="380"/>
      <c r="AS171" s="380"/>
      <c r="AT171" s="380"/>
      <c r="AU171" s="380"/>
      <c r="AV171" s="380"/>
      <c r="AW171" s="380"/>
      <c r="AX171" s="380"/>
      <c r="AY171" s="380"/>
      <c r="AZ171" s="380"/>
      <c r="BA171" s="383"/>
      <c r="BB171" s="113"/>
      <c r="BC171" s="113"/>
      <c r="BD171" s="391"/>
      <c r="BE171" s="114"/>
      <c r="BF171" s="394"/>
      <c r="BG171" s="115"/>
      <c r="BH171" s="116"/>
      <c r="BI171" s="115"/>
      <c r="BJ171" s="117"/>
      <c r="BK171" s="116"/>
      <c r="BL171" s="117"/>
      <c r="BM171" s="116"/>
      <c r="BN171" s="117"/>
      <c r="BO171" s="116"/>
      <c r="BP171" s="117"/>
      <c r="BQ171" s="116"/>
      <c r="BR171" s="119"/>
      <c r="BS171" s="119"/>
      <c r="BT171" s="120"/>
      <c r="CA171" s="120"/>
      <c r="CB171" s="398"/>
      <c r="CC171" s="140"/>
      <c r="CD171" s="121"/>
      <c r="CE171" s="121"/>
      <c r="CF171" s="122"/>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4"/>
      <c r="DB171" s="125"/>
      <c r="DC171" s="126"/>
      <c r="DD171" s="125"/>
      <c r="DE171" s="125"/>
      <c r="DF171" s="401"/>
      <c r="DG171" s="125"/>
      <c r="DH171" s="125"/>
      <c r="DI171" s="125"/>
      <c r="DJ171" s="125"/>
    </row>
    <row r="172" spans="1:114" s="103" customFormat="1">
      <c r="A172" s="379"/>
      <c r="B172" s="118"/>
      <c r="C172" s="118"/>
      <c r="D172" s="118"/>
      <c r="E172" s="118"/>
      <c r="F172" s="118"/>
      <c r="G172" s="380"/>
      <c r="H172" s="380"/>
      <c r="I172" s="380"/>
      <c r="J172" s="380"/>
      <c r="K172" s="380"/>
      <c r="L172" s="380"/>
      <c r="M172" s="381"/>
      <c r="N172" s="381"/>
      <c r="O172" s="381"/>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380"/>
      <c r="AL172" s="380"/>
      <c r="AM172" s="380"/>
      <c r="AN172" s="380"/>
      <c r="AO172" s="380"/>
      <c r="AP172" s="380"/>
      <c r="AQ172" s="380"/>
      <c r="AR172" s="380"/>
      <c r="AS172" s="380"/>
      <c r="AT172" s="380"/>
      <c r="AU172" s="380"/>
      <c r="AV172" s="380"/>
      <c r="AW172" s="380"/>
      <c r="AX172" s="380"/>
      <c r="AY172" s="380"/>
      <c r="AZ172" s="380"/>
      <c r="BA172" s="383"/>
      <c r="BB172" s="113"/>
      <c r="BC172" s="113"/>
      <c r="BD172" s="391"/>
      <c r="BE172" s="114"/>
      <c r="BF172" s="394"/>
      <c r="BG172" s="115"/>
      <c r="BH172" s="116"/>
      <c r="BI172" s="115"/>
      <c r="BJ172" s="117"/>
      <c r="BK172" s="116"/>
      <c r="BL172" s="117"/>
      <c r="BM172" s="116"/>
      <c r="BN172" s="117"/>
      <c r="BO172" s="116"/>
      <c r="BP172" s="117"/>
      <c r="BQ172" s="116"/>
      <c r="BR172" s="119"/>
      <c r="BS172" s="119"/>
      <c r="BT172" s="120"/>
      <c r="CA172" s="120"/>
      <c r="CB172" s="398"/>
      <c r="CC172" s="140"/>
      <c r="CD172" s="121"/>
      <c r="CE172" s="121"/>
      <c r="CF172" s="122"/>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4"/>
      <c r="DB172" s="125"/>
      <c r="DC172" s="126"/>
      <c r="DD172" s="125"/>
      <c r="DE172" s="125"/>
      <c r="DF172" s="401"/>
      <c r="DG172" s="125"/>
      <c r="DH172" s="125"/>
      <c r="DI172" s="125"/>
      <c r="DJ172" s="125"/>
    </row>
    <row r="173" spans="1:114" s="103" customFormat="1">
      <c r="A173" s="379"/>
      <c r="B173" s="118"/>
      <c r="C173" s="118"/>
      <c r="D173" s="118"/>
      <c r="E173" s="118"/>
      <c r="F173" s="118"/>
      <c r="G173" s="380"/>
      <c r="H173" s="380"/>
      <c r="I173" s="380"/>
      <c r="J173" s="380"/>
      <c r="K173" s="380"/>
      <c r="L173" s="380"/>
      <c r="M173" s="381"/>
      <c r="N173" s="381"/>
      <c r="O173" s="381"/>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c r="BA173" s="383"/>
      <c r="BB173" s="113"/>
      <c r="BC173" s="113"/>
      <c r="BD173" s="391"/>
      <c r="BE173" s="114"/>
      <c r="BF173" s="394"/>
      <c r="BG173" s="115"/>
      <c r="BH173" s="116"/>
      <c r="BI173" s="115"/>
      <c r="BJ173" s="117"/>
      <c r="BK173" s="116"/>
      <c r="BL173" s="117"/>
      <c r="BM173" s="116"/>
      <c r="BN173" s="117"/>
      <c r="BO173" s="116"/>
      <c r="BP173" s="117"/>
      <c r="BQ173" s="116"/>
      <c r="BR173" s="119"/>
      <c r="BS173" s="119"/>
      <c r="BT173" s="120"/>
      <c r="CA173" s="120"/>
      <c r="CB173" s="398"/>
      <c r="CC173" s="140"/>
      <c r="CD173" s="121"/>
      <c r="CE173" s="121"/>
      <c r="CF173" s="122"/>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4"/>
      <c r="DB173" s="125"/>
      <c r="DC173" s="126"/>
      <c r="DD173" s="125"/>
      <c r="DE173" s="125"/>
      <c r="DF173" s="401"/>
      <c r="DG173" s="125"/>
      <c r="DH173" s="125"/>
      <c r="DI173" s="125"/>
      <c r="DJ173" s="125"/>
    </row>
    <row r="174" spans="1:114" s="103" customFormat="1">
      <c r="A174" s="379"/>
      <c r="B174" s="118"/>
      <c r="C174" s="118"/>
      <c r="D174" s="118"/>
      <c r="E174" s="118"/>
      <c r="F174" s="118"/>
      <c r="G174" s="380"/>
      <c r="H174" s="380"/>
      <c r="I174" s="380"/>
      <c r="J174" s="380"/>
      <c r="K174" s="380"/>
      <c r="L174" s="380"/>
      <c r="M174" s="381"/>
      <c r="N174" s="381"/>
      <c r="O174" s="381"/>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0"/>
      <c r="BA174" s="383"/>
      <c r="BB174" s="113"/>
      <c r="BC174" s="113"/>
      <c r="BD174" s="391"/>
      <c r="BE174" s="114"/>
      <c r="BF174" s="394"/>
      <c r="BG174" s="115"/>
      <c r="BH174" s="116"/>
      <c r="BI174" s="115"/>
      <c r="BJ174" s="117"/>
      <c r="BK174" s="116"/>
      <c r="BL174" s="117"/>
      <c r="BM174" s="116"/>
      <c r="BN174" s="117"/>
      <c r="BO174" s="116"/>
      <c r="BP174" s="117"/>
      <c r="BQ174" s="116"/>
      <c r="BR174" s="119"/>
      <c r="BS174" s="119"/>
      <c r="BT174" s="120"/>
      <c r="CA174" s="120"/>
      <c r="CB174" s="398"/>
      <c r="CC174" s="140"/>
      <c r="CD174" s="121"/>
      <c r="CE174" s="121"/>
      <c r="CF174" s="122"/>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4"/>
      <c r="DB174" s="125"/>
      <c r="DC174" s="126"/>
      <c r="DD174" s="125"/>
      <c r="DE174" s="125"/>
      <c r="DF174" s="401"/>
      <c r="DG174" s="125"/>
      <c r="DH174" s="125"/>
      <c r="DI174" s="125"/>
      <c r="DJ174" s="125"/>
    </row>
    <row r="175" spans="1:114" s="103" customFormat="1">
      <c r="A175" s="379"/>
      <c r="B175" s="118"/>
      <c r="C175" s="118"/>
      <c r="D175" s="118"/>
      <c r="E175" s="118"/>
      <c r="F175" s="118"/>
      <c r="G175" s="380"/>
      <c r="H175" s="380"/>
      <c r="I175" s="380"/>
      <c r="J175" s="380"/>
      <c r="K175" s="380"/>
      <c r="L175" s="380"/>
      <c r="M175" s="381"/>
      <c r="N175" s="381"/>
      <c r="O175" s="381"/>
      <c r="P175" s="380"/>
      <c r="Q175" s="380"/>
      <c r="R175" s="380"/>
      <c r="S175" s="380"/>
      <c r="T175" s="380"/>
      <c r="U175" s="380"/>
      <c r="V175" s="380"/>
      <c r="W175" s="380"/>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0"/>
      <c r="BA175" s="383"/>
      <c r="BB175" s="113"/>
      <c r="BC175" s="113"/>
      <c r="BD175" s="391"/>
      <c r="BE175" s="114"/>
      <c r="BF175" s="394"/>
      <c r="BG175" s="115"/>
      <c r="BH175" s="116"/>
      <c r="BI175" s="115"/>
      <c r="BJ175" s="117"/>
      <c r="BK175" s="116"/>
      <c r="BL175" s="117"/>
      <c r="BM175" s="116"/>
      <c r="BN175" s="117"/>
      <c r="BO175" s="116"/>
      <c r="BP175" s="117"/>
      <c r="BQ175" s="116"/>
      <c r="BR175" s="119"/>
      <c r="BS175" s="119"/>
      <c r="BT175" s="120"/>
      <c r="CA175" s="120"/>
      <c r="CB175" s="398"/>
      <c r="CC175" s="140"/>
      <c r="CD175" s="121"/>
      <c r="CE175" s="121"/>
      <c r="CF175" s="122"/>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4"/>
      <c r="DB175" s="125"/>
      <c r="DC175" s="126"/>
      <c r="DD175" s="125"/>
      <c r="DE175" s="125"/>
      <c r="DF175" s="401"/>
      <c r="DG175" s="125"/>
      <c r="DH175" s="125"/>
      <c r="DI175" s="125"/>
      <c r="DJ175" s="125"/>
    </row>
    <row r="176" spans="1:114" s="103" customFormat="1">
      <c r="A176" s="379"/>
      <c r="B176" s="118"/>
      <c r="C176" s="118"/>
      <c r="D176" s="118"/>
      <c r="E176" s="118"/>
      <c r="F176" s="118"/>
      <c r="G176" s="380"/>
      <c r="H176" s="380"/>
      <c r="I176" s="380"/>
      <c r="J176" s="380"/>
      <c r="K176" s="380"/>
      <c r="L176" s="380"/>
      <c r="M176" s="381"/>
      <c r="N176" s="381"/>
      <c r="O176" s="381"/>
      <c r="P176" s="380"/>
      <c r="Q176" s="380"/>
      <c r="R176" s="380"/>
      <c r="S176" s="380"/>
      <c r="T176" s="380"/>
      <c r="U176" s="380"/>
      <c r="V176" s="380"/>
      <c r="W176" s="380"/>
      <c r="X176" s="380"/>
      <c r="Y176" s="380"/>
      <c r="Z176" s="380"/>
      <c r="AA176" s="380"/>
      <c r="AB176" s="380"/>
      <c r="AC176" s="380"/>
      <c r="AD176" s="380"/>
      <c r="AE176" s="380"/>
      <c r="AF176" s="380"/>
      <c r="AG176" s="380"/>
      <c r="AH176" s="380"/>
      <c r="AI176" s="380"/>
      <c r="AJ176" s="380"/>
      <c r="AK176" s="380"/>
      <c r="AL176" s="380"/>
      <c r="AM176" s="380"/>
      <c r="AN176" s="380"/>
      <c r="AO176" s="380"/>
      <c r="AP176" s="380"/>
      <c r="AQ176" s="380"/>
      <c r="AR176" s="380"/>
      <c r="AS176" s="380"/>
      <c r="AT176" s="380"/>
      <c r="AU176" s="380"/>
      <c r="AV176" s="380"/>
      <c r="AW176" s="380"/>
      <c r="AX176" s="380"/>
      <c r="AY176" s="380"/>
      <c r="AZ176" s="380"/>
      <c r="BA176" s="383"/>
      <c r="BB176" s="113"/>
      <c r="BC176" s="113"/>
      <c r="BD176" s="391"/>
      <c r="BE176" s="114"/>
      <c r="BF176" s="394"/>
      <c r="BG176" s="115"/>
      <c r="BH176" s="116"/>
      <c r="BI176" s="115"/>
      <c r="BJ176" s="117"/>
      <c r="BK176" s="116"/>
      <c r="BL176" s="117"/>
      <c r="BM176" s="116"/>
      <c r="BN176" s="117"/>
      <c r="BO176" s="116"/>
      <c r="BP176" s="117"/>
      <c r="BQ176" s="116"/>
      <c r="BR176" s="119"/>
      <c r="BS176" s="119"/>
      <c r="BT176" s="120"/>
      <c r="CA176" s="120"/>
      <c r="CB176" s="398"/>
      <c r="CC176" s="140"/>
      <c r="CD176" s="121"/>
      <c r="CE176" s="121"/>
      <c r="CF176" s="122"/>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4"/>
      <c r="DB176" s="125"/>
      <c r="DC176" s="126"/>
      <c r="DD176" s="125"/>
      <c r="DE176" s="125"/>
      <c r="DF176" s="401"/>
      <c r="DG176" s="125"/>
      <c r="DH176" s="125"/>
      <c r="DI176" s="125"/>
      <c r="DJ176" s="125"/>
    </row>
    <row r="177" spans="1:114" s="103" customFormat="1">
      <c r="A177" s="379"/>
      <c r="B177" s="118"/>
      <c r="C177" s="118"/>
      <c r="D177" s="118"/>
      <c r="E177" s="118"/>
      <c r="F177" s="118"/>
      <c r="G177" s="380"/>
      <c r="H177" s="380"/>
      <c r="I177" s="380"/>
      <c r="J177" s="380"/>
      <c r="K177" s="380"/>
      <c r="L177" s="380"/>
      <c r="M177" s="381"/>
      <c r="N177" s="381"/>
      <c r="O177" s="381"/>
      <c r="P177" s="380"/>
      <c r="Q177" s="380"/>
      <c r="R177" s="380"/>
      <c r="S177" s="380"/>
      <c r="T177" s="380"/>
      <c r="U177" s="380"/>
      <c r="V177" s="380"/>
      <c r="W177" s="380"/>
      <c r="X177" s="380"/>
      <c r="Y177" s="380"/>
      <c r="Z177" s="380"/>
      <c r="AA177" s="380"/>
      <c r="AB177" s="380"/>
      <c r="AC177" s="380"/>
      <c r="AD177" s="380"/>
      <c r="AE177" s="380"/>
      <c r="AF177" s="380"/>
      <c r="AG177" s="380"/>
      <c r="AH177" s="380"/>
      <c r="AI177" s="380"/>
      <c r="AJ177" s="380"/>
      <c r="AK177" s="380"/>
      <c r="AL177" s="380"/>
      <c r="AM177" s="380"/>
      <c r="AN177" s="380"/>
      <c r="AO177" s="380"/>
      <c r="AP177" s="380"/>
      <c r="AQ177" s="380"/>
      <c r="AR177" s="380"/>
      <c r="AS177" s="380"/>
      <c r="AT177" s="380"/>
      <c r="AU177" s="380"/>
      <c r="AV177" s="380"/>
      <c r="AW177" s="380"/>
      <c r="AX177" s="380"/>
      <c r="AY177" s="380"/>
      <c r="AZ177" s="380"/>
      <c r="BA177" s="383"/>
      <c r="BB177" s="113"/>
      <c r="BC177" s="113"/>
      <c r="BD177" s="391"/>
      <c r="BE177" s="114"/>
      <c r="BF177" s="394"/>
      <c r="BG177" s="115"/>
      <c r="BH177" s="116"/>
      <c r="BI177" s="115"/>
      <c r="BJ177" s="117"/>
      <c r="BK177" s="116"/>
      <c r="BL177" s="117"/>
      <c r="BM177" s="116"/>
      <c r="BN177" s="117"/>
      <c r="BO177" s="116"/>
      <c r="BP177" s="117"/>
      <c r="BQ177" s="116"/>
      <c r="BR177" s="119"/>
      <c r="BS177" s="119"/>
      <c r="BT177" s="120"/>
      <c r="CA177" s="120"/>
      <c r="CB177" s="398"/>
      <c r="CC177" s="140"/>
      <c r="CD177" s="121"/>
      <c r="CE177" s="121"/>
      <c r="CF177" s="122"/>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4"/>
      <c r="DB177" s="125"/>
      <c r="DC177" s="126"/>
      <c r="DD177" s="125"/>
      <c r="DE177" s="125"/>
      <c r="DF177" s="401"/>
      <c r="DG177" s="125"/>
      <c r="DH177" s="125"/>
      <c r="DI177" s="125"/>
      <c r="DJ177" s="125"/>
    </row>
    <row r="178" spans="1:114" s="103" customFormat="1">
      <c r="A178" s="379"/>
      <c r="B178" s="118"/>
      <c r="C178" s="118"/>
      <c r="D178" s="118"/>
      <c r="E178" s="118"/>
      <c r="F178" s="118"/>
      <c r="G178" s="380"/>
      <c r="H178" s="380"/>
      <c r="I178" s="380"/>
      <c r="J178" s="380"/>
      <c r="K178" s="380"/>
      <c r="L178" s="380"/>
      <c r="M178" s="381"/>
      <c r="N178" s="381"/>
      <c r="O178" s="381"/>
      <c r="P178" s="380"/>
      <c r="Q178" s="380"/>
      <c r="R178" s="380"/>
      <c r="S178" s="380"/>
      <c r="T178" s="380"/>
      <c r="U178" s="380"/>
      <c r="V178" s="380"/>
      <c r="W178" s="380"/>
      <c r="X178" s="380"/>
      <c r="Y178" s="380"/>
      <c r="Z178" s="380"/>
      <c r="AA178" s="380"/>
      <c r="AB178" s="380"/>
      <c r="AC178" s="380"/>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0"/>
      <c r="AY178" s="380"/>
      <c r="AZ178" s="380"/>
      <c r="BA178" s="383"/>
      <c r="BB178" s="113"/>
      <c r="BC178" s="113"/>
      <c r="BD178" s="391"/>
      <c r="BE178" s="114"/>
      <c r="BF178" s="394"/>
      <c r="BG178" s="115"/>
      <c r="BH178" s="116"/>
      <c r="BI178" s="115"/>
      <c r="BJ178" s="117"/>
      <c r="BK178" s="116"/>
      <c r="BL178" s="117"/>
      <c r="BM178" s="116"/>
      <c r="BN178" s="117"/>
      <c r="BO178" s="116"/>
      <c r="BP178" s="117"/>
      <c r="BQ178" s="116"/>
      <c r="BR178" s="119"/>
      <c r="BS178" s="119"/>
      <c r="BT178" s="120"/>
      <c r="CA178" s="120"/>
      <c r="CB178" s="398"/>
      <c r="CC178" s="140"/>
      <c r="CD178" s="121"/>
      <c r="CE178" s="121"/>
      <c r="CF178" s="122"/>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4"/>
      <c r="DB178" s="125"/>
      <c r="DC178" s="126"/>
      <c r="DD178" s="125"/>
      <c r="DE178" s="125"/>
      <c r="DF178" s="401"/>
      <c r="DG178" s="125"/>
      <c r="DH178" s="125"/>
      <c r="DI178" s="125"/>
      <c r="DJ178" s="125"/>
    </row>
    <row r="179" spans="1:114" s="103" customFormat="1">
      <c r="A179" s="379"/>
      <c r="B179" s="118"/>
      <c r="C179" s="118"/>
      <c r="D179" s="118"/>
      <c r="E179" s="118"/>
      <c r="F179" s="118"/>
      <c r="G179" s="380"/>
      <c r="H179" s="380"/>
      <c r="I179" s="380"/>
      <c r="J179" s="380"/>
      <c r="K179" s="380"/>
      <c r="L179" s="380"/>
      <c r="M179" s="381"/>
      <c r="N179" s="381"/>
      <c r="O179" s="381"/>
      <c r="P179" s="380"/>
      <c r="Q179" s="380"/>
      <c r="R179" s="380"/>
      <c r="S179" s="380"/>
      <c r="T179" s="380"/>
      <c r="U179" s="380"/>
      <c r="V179" s="380"/>
      <c r="W179" s="380"/>
      <c r="X179" s="380"/>
      <c r="Y179" s="380"/>
      <c r="Z179" s="380"/>
      <c r="AA179" s="380"/>
      <c r="AB179" s="380"/>
      <c r="AC179" s="380"/>
      <c r="AD179" s="380"/>
      <c r="AE179" s="380"/>
      <c r="AF179" s="380"/>
      <c r="AG179" s="380"/>
      <c r="AH179" s="380"/>
      <c r="AI179" s="380"/>
      <c r="AJ179" s="380"/>
      <c r="AK179" s="380"/>
      <c r="AL179" s="380"/>
      <c r="AM179" s="380"/>
      <c r="AN179" s="380"/>
      <c r="AO179" s="380"/>
      <c r="AP179" s="380"/>
      <c r="AQ179" s="380"/>
      <c r="AR179" s="380"/>
      <c r="AS179" s="380"/>
      <c r="AT179" s="380"/>
      <c r="AU179" s="380"/>
      <c r="AV179" s="380"/>
      <c r="AW179" s="380"/>
      <c r="AX179" s="380"/>
      <c r="AY179" s="380"/>
      <c r="AZ179" s="380"/>
      <c r="BA179" s="383"/>
      <c r="BB179" s="113"/>
      <c r="BC179" s="113"/>
      <c r="BD179" s="391"/>
      <c r="BE179" s="114"/>
      <c r="BF179" s="394"/>
      <c r="BG179" s="115"/>
      <c r="BH179" s="116"/>
      <c r="BI179" s="115"/>
      <c r="BJ179" s="117"/>
      <c r="BK179" s="116"/>
      <c r="BL179" s="117"/>
      <c r="BM179" s="116"/>
      <c r="BN179" s="117"/>
      <c r="BO179" s="116"/>
      <c r="BP179" s="117"/>
      <c r="BQ179" s="116"/>
      <c r="BR179" s="119"/>
      <c r="BS179" s="119"/>
      <c r="BT179" s="120"/>
      <c r="CA179" s="120"/>
      <c r="CB179" s="398"/>
      <c r="CC179" s="140"/>
      <c r="CD179" s="121"/>
      <c r="CE179" s="121"/>
      <c r="CF179" s="122"/>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4"/>
      <c r="DB179" s="125"/>
      <c r="DC179" s="126"/>
      <c r="DD179" s="125"/>
      <c r="DE179" s="125"/>
      <c r="DF179" s="401"/>
      <c r="DG179" s="125"/>
      <c r="DH179" s="125"/>
      <c r="DI179" s="125"/>
      <c r="DJ179" s="125"/>
    </row>
    <row r="180" spans="1:114" s="103" customFormat="1">
      <c r="A180" s="379"/>
      <c r="B180" s="118"/>
      <c r="C180" s="118"/>
      <c r="D180" s="118"/>
      <c r="E180" s="118"/>
      <c r="F180" s="118"/>
      <c r="G180" s="380"/>
      <c r="H180" s="380"/>
      <c r="I180" s="380"/>
      <c r="J180" s="380"/>
      <c r="K180" s="380"/>
      <c r="L180" s="380"/>
      <c r="M180" s="381"/>
      <c r="N180" s="381"/>
      <c r="O180" s="381"/>
      <c r="P180" s="380"/>
      <c r="Q180" s="380"/>
      <c r="R180" s="380"/>
      <c r="S180" s="380"/>
      <c r="T180" s="380"/>
      <c r="U180" s="380"/>
      <c r="V180" s="380"/>
      <c r="W180" s="380"/>
      <c r="X180" s="380"/>
      <c r="Y180" s="380"/>
      <c r="Z180" s="380"/>
      <c r="AA180" s="380"/>
      <c r="AB180" s="380"/>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380"/>
      <c r="AZ180" s="380"/>
      <c r="BA180" s="383"/>
      <c r="BB180" s="113"/>
      <c r="BC180" s="113"/>
      <c r="BD180" s="391"/>
      <c r="BE180" s="114"/>
      <c r="BF180" s="394"/>
      <c r="BG180" s="115"/>
      <c r="BH180" s="116"/>
      <c r="BI180" s="115"/>
      <c r="BJ180" s="117"/>
      <c r="BK180" s="116"/>
      <c r="BL180" s="117"/>
      <c r="BM180" s="116"/>
      <c r="BN180" s="117"/>
      <c r="BO180" s="116"/>
      <c r="BP180" s="117"/>
      <c r="BQ180" s="116"/>
      <c r="BR180" s="119"/>
      <c r="BS180" s="119"/>
      <c r="BT180" s="120"/>
      <c r="CA180" s="120"/>
      <c r="CB180" s="398"/>
      <c r="CC180" s="140"/>
      <c r="CD180" s="121"/>
      <c r="CE180" s="121"/>
      <c r="CF180" s="122"/>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4"/>
      <c r="DB180" s="125"/>
      <c r="DC180" s="126"/>
      <c r="DD180" s="125"/>
      <c r="DE180" s="125"/>
      <c r="DF180" s="401"/>
      <c r="DG180" s="125"/>
      <c r="DH180" s="125"/>
      <c r="DI180" s="125"/>
      <c r="DJ180" s="125"/>
    </row>
    <row r="181" spans="1:114" s="103" customFormat="1">
      <c r="A181" s="379"/>
      <c r="B181" s="118"/>
      <c r="C181" s="118"/>
      <c r="D181" s="118"/>
      <c r="E181" s="118"/>
      <c r="F181" s="118"/>
      <c r="G181" s="380"/>
      <c r="H181" s="380"/>
      <c r="I181" s="380"/>
      <c r="J181" s="380"/>
      <c r="K181" s="380"/>
      <c r="L181" s="380"/>
      <c r="M181" s="381"/>
      <c r="N181" s="381"/>
      <c r="O181" s="381"/>
      <c r="P181" s="380"/>
      <c r="Q181" s="380"/>
      <c r="R181" s="380"/>
      <c r="S181" s="380"/>
      <c r="T181" s="380"/>
      <c r="U181" s="380"/>
      <c r="V181" s="380"/>
      <c r="W181" s="380"/>
      <c r="X181" s="380"/>
      <c r="Y181" s="380"/>
      <c r="Z181" s="380"/>
      <c r="AA181" s="380"/>
      <c r="AB181" s="380"/>
      <c r="AC181" s="380"/>
      <c r="AD181" s="380"/>
      <c r="AE181" s="380"/>
      <c r="AF181" s="380"/>
      <c r="AG181" s="380"/>
      <c r="AH181" s="380"/>
      <c r="AI181" s="380"/>
      <c r="AJ181" s="380"/>
      <c r="AK181" s="380"/>
      <c r="AL181" s="380"/>
      <c r="AM181" s="380"/>
      <c r="AN181" s="380"/>
      <c r="AO181" s="380"/>
      <c r="AP181" s="380"/>
      <c r="AQ181" s="380"/>
      <c r="AR181" s="380"/>
      <c r="AS181" s="380"/>
      <c r="AT181" s="380"/>
      <c r="AU181" s="380"/>
      <c r="AV181" s="380"/>
      <c r="AW181" s="380"/>
      <c r="AX181" s="380"/>
      <c r="AY181" s="380"/>
      <c r="AZ181" s="380"/>
      <c r="BA181" s="383"/>
      <c r="BB181" s="113"/>
      <c r="BC181" s="113"/>
      <c r="BD181" s="391"/>
      <c r="BE181" s="114"/>
      <c r="BF181" s="394"/>
      <c r="BG181" s="115"/>
      <c r="BH181" s="116"/>
      <c r="BI181" s="115"/>
      <c r="BJ181" s="117"/>
      <c r="BK181" s="116"/>
      <c r="BL181" s="117"/>
      <c r="BM181" s="116"/>
      <c r="BN181" s="117"/>
      <c r="BO181" s="116"/>
      <c r="BP181" s="117"/>
      <c r="BQ181" s="116"/>
      <c r="BR181" s="119"/>
      <c r="BS181" s="119"/>
      <c r="BT181" s="120"/>
      <c r="CA181" s="120"/>
      <c r="CB181" s="398"/>
      <c r="CC181" s="140"/>
      <c r="CD181" s="121"/>
      <c r="CE181" s="121"/>
      <c r="CF181" s="122"/>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4"/>
      <c r="DB181" s="125"/>
      <c r="DC181" s="126"/>
      <c r="DD181" s="125"/>
      <c r="DE181" s="125"/>
      <c r="DF181" s="401"/>
      <c r="DG181" s="125"/>
      <c r="DH181" s="125"/>
      <c r="DI181" s="125"/>
      <c r="DJ181" s="125"/>
    </row>
    <row r="182" spans="1:114" s="103" customFormat="1">
      <c r="A182" s="379"/>
      <c r="B182" s="118"/>
      <c r="C182" s="118"/>
      <c r="D182" s="118"/>
      <c r="E182" s="118"/>
      <c r="F182" s="118"/>
      <c r="G182" s="380"/>
      <c r="H182" s="380"/>
      <c r="I182" s="380"/>
      <c r="J182" s="380"/>
      <c r="K182" s="380"/>
      <c r="L182" s="380"/>
      <c r="M182" s="381"/>
      <c r="N182" s="381"/>
      <c r="O182" s="381"/>
      <c r="P182" s="380"/>
      <c r="Q182" s="380"/>
      <c r="R182" s="380"/>
      <c r="S182" s="380"/>
      <c r="T182" s="380"/>
      <c r="U182" s="380"/>
      <c r="V182" s="380"/>
      <c r="W182" s="380"/>
      <c r="X182" s="380"/>
      <c r="Y182" s="380"/>
      <c r="Z182" s="380"/>
      <c r="AA182" s="380"/>
      <c r="AB182" s="380"/>
      <c r="AC182" s="380"/>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0"/>
      <c r="AZ182" s="380"/>
      <c r="BA182" s="383"/>
      <c r="BB182" s="113"/>
      <c r="BC182" s="113"/>
      <c r="BD182" s="391"/>
      <c r="BE182" s="114"/>
      <c r="BF182" s="394"/>
      <c r="BG182" s="115"/>
      <c r="BH182" s="116"/>
      <c r="BI182" s="115"/>
      <c r="BJ182" s="117"/>
      <c r="BK182" s="116"/>
      <c r="BL182" s="117"/>
      <c r="BM182" s="116"/>
      <c r="BN182" s="117"/>
      <c r="BO182" s="116"/>
      <c r="BP182" s="117"/>
      <c r="BQ182" s="116"/>
      <c r="BR182" s="119"/>
      <c r="BS182" s="119"/>
      <c r="BT182" s="120"/>
      <c r="CA182" s="120"/>
      <c r="CB182" s="398"/>
      <c r="CC182" s="140"/>
      <c r="CD182" s="121"/>
      <c r="CE182" s="121"/>
      <c r="CF182" s="122"/>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4"/>
      <c r="DB182" s="125"/>
      <c r="DC182" s="126"/>
      <c r="DD182" s="125"/>
      <c r="DE182" s="125"/>
      <c r="DF182" s="401"/>
      <c r="DG182" s="125"/>
      <c r="DH182" s="125"/>
      <c r="DI182" s="125"/>
      <c r="DJ182" s="125"/>
    </row>
    <row r="183" spans="1:114" s="103" customFormat="1">
      <c r="A183" s="379"/>
      <c r="B183" s="118"/>
      <c r="C183" s="118"/>
      <c r="D183" s="118"/>
      <c r="E183" s="118"/>
      <c r="F183" s="118"/>
      <c r="G183" s="380"/>
      <c r="H183" s="380"/>
      <c r="I183" s="380"/>
      <c r="J183" s="380"/>
      <c r="K183" s="380"/>
      <c r="L183" s="380"/>
      <c r="M183" s="381"/>
      <c r="N183" s="381"/>
      <c r="O183" s="381"/>
      <c r="P183" s="380"/>
      <c r="Q183" s="380"/>
      <c r="R183" s="380"/>
      <c r="S183" s="380"/>
      <c r="T183" s="380"/>
      <c r="U183" s="380"/>
      <c r="V183" s="380"/>
      <c r="W183" s="380"/>
      <c r="X183" s="380"/>
      <c r="Y183" s="380"/>
      <c r="Z183" s="380"/>
      <c r="AA183" s="380"/>
      <c r="AB183" s="380"/>
      <c r="AC183" s="380"/>
      <c r="AD183" s="380"/>
      <c r="AE183" s="380"/>
      <c r="AF183" s="380"/>
      <c r="AG183" s="380"/>
      <c r="AH183" s="380"/>
      <c r="AI183" s="380"/>
      <c r="AJ183" s="380"/>
      <c r="AK183" s="380"/>
      <c r="AL183" s="380"/>
      <c r="AM183" s="380"/>
      <c r="AN183" s="380"/>
      <c r="AO183" s="380"/>
      <c r="AP183" s="380"/>
      <c r="AQ183" s="380"/>
      <c r="AR183" s="380"/>
      <c r="AS183" s="380"/>
      <c r="AT183" s="380"/>
      <c r="AU183" s="380"/>
      <c r="AV183" s="380"/>
      <c r="AW183" s="380"/>
      <c r="AX183" s="380"/>
      <c r="AY183" s="380"/>
      <c r="AZ183" s="380"/>
      <c r="BA183" s="383"/>
      <c r="BB183" s="113"/>
      <c r="BC183" s="113"/>
      <c r="BD183" s="391"/>
      <c r="BE183" s="114"/>
      <c r="BF183" s="394"/>
      <c r="BG183" s="115"/>
      <c r="BH183" s="116"/>
      <c r="BI183" s="115"/>
      <c r="BJ183" s="117"/>
      <c r="BK183" s="116"/>
      <c r="BL183" s="117"/>
      <c r="BM183" s="116"/>
      <c r="BN183" s="117"/>
      <c r="BO183" s="116"/>
      <c r="BP183" s="117"/>
      <c r="BQ183" s="116"/>
      <c r="BR183" s="119"/>
      <c r="BS183" s="119"/>
      <c r="BT183" s="120"/>
      <c r="CA183" s="120"/>
      <c r="CB183" s="398"/>
      <c r="CC183" s="140"/>
      <c r="CD183" s="121"/>
      <c r="CE183" s="121"/>
      <c r="CF183" s="122"/>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4"/>
      <c r="DB183" s="125"/>
      <c r="DC183" s="126"/>
      <c r="DD183" s="125"/>
      <c r="DE183" s="125"/>
      <c r="DF183" s="401"/>
      <c r="DG183" s="125"/>
      <c r="DH183" s="125"/>
      <c r="DI183" s="125"/>
      <c r="DJ183" s="125"/>
    </row>
    <row r="184" spans="1:114" s="103" customFormat="1">
      <c r="A184" s="379"/>
      <c r="B184" s="118"/>
      <c r="C184" s="118"/>
      <c r="D184" s="118"/>
      <c r="E184" s="118"/>
      <c r="F184" s="118"/>
      <c r="G184" s="380"/>
      <c r="H184" s="380"/>
      <c r="I184" s="380"/>
      <c r="J184" s="380"/>
      <c r="K184" s="380"/>
      <c r="L184" s="380"/>
      <c r="M184" s="381"/>
      <c r="N184" s="381"/>
      <c r="O184" s="381"/>
      <c r="P184" s="380"/>
      <c r="Q184" s="380"/>
      <c r="R184" s="380"/>
      <c r="S184" s="380"/>
      <c r="T184" s="380"/>
      <c r="U184" s="380"/>
      <c r="V184" s="380"/>
      <c r="W184" s="380"/>
      <c r="X184" s="380"/>
      <c r="Y184" s="380"/>
      <c r="Z184" s="380"/>
      <c r="AA184" s="380"/>
      <c r="AB184" s="380"/>
      <c r="AC184" s="380"/>
      <c r="AD184" s="380"/>
      <c r="AE184" s="380"/>
      <c r="AF184" s="380"/>
      <c r="AG184" s="380"/>
      <c r="AH184" s="380"/>
      <c r="AI184" s="380"/>
      <c r="AJ184" s="380"/>
      <c r="AK184" s="380"/>
      <c r="AL184" s="380"/>
      <c r="AM184" s="380"/>
      <c r="AN184" s="380"/>
      <c r="AO184" s="380"/>
      <c r="AP184" s="380"/>
      <c r="AQ184" s="380"/>
      <c r="AR184" s="380"/>
      <c r="AS184" s="380"/>
      <c r="AT184" s="380"/>
      <c r="AU184" s="380"/>
      <c r="AV184" s="380"/>
      <c r="AW184" s="380"/>
      <c r="AX184" s="380"/>
      <c r="AY184" s="380"/>
      <c r="AZ184" s="380"/>
      <c r="BA184" s="383"/>
      <c r="BB184" s="113"/>
      <c r="BC184" s="113"/>
      <c r="BD184" s="391"/>
      <c r="BE184" s="114"/>
      <c r="BF184" s="394"/>
      <c r="BG184" s="115"/>
      <c r="BH184" s="116"/>
      <c r="BI184" s="115"/>
      <c r="BJ184" s="117"/>
      <c r="BK184" s="116"/>
      <c r="BL184" s="117"/>
      <c r="BM184" s="116"/>
      <c r="BN184" s="117"/>
      <c r="BO184" s="116"/>
      <c r="BP184" s="117"/>
      <c r="BQ184" s="116"/>
      <c r="BR184" s="119"/>
      <c r="BS184" s="119"/>
      <c r="BT184" s="120"/>
      <c r="CA184" s="120"/>
      <c r="CB184" s="398"/>
      <c r="CC184" s="140"/>
      <c r="CD184" s="121"/>
      <c r="CE184" s="121"/>
      <c r="CF184" s="122"/>
      <c r="CG184" s="123"/>
      <c r="CH184" s="123"/>
      <c r="CI184" s="123"/>
      <c r="CJ184" s="123"/>
      <c r="CK184" s="123"/>
      <c r="CL184" s="123"/>
      <c r="CM184" s="123"/>
      <c r="CN184" s="123"/>
      <c r="CO184" s="123"/>
      <c r="CP184" s="123"/>
      <c r="CQ184" s="123"/>
      <c r="CR184" s="123"/>
      <c r="CS184" s="123"/>
      <c r="CT184" s="123"/>
      <c r="CU184" s="123"/>
      <c r="CV184" s="123"/>
      <c r="CW184" s="123"/>
      <c r="CX184" s="123"/>
      <c r="CY184" s="123"/>
      <c r="CZ184" s="123"/>
      <c r="DA184" s="124"/>
      <c r="DB184" s="125"/>
      <c r="DC184" s="126"/>
      <c r="DD184" s="125"/>
      <c r="DE184" s="125"/>
      <c r="DF184" s="401"/>
      <c r="DG184" s="125"/>
      <c r="DH184" s="125"/>
      <c r="DI184" s="125"/>
      <c r="DJ184" s="125"/>
    </row>
    <row r="185" spans="1:114" s="103" customFormat="1">
      <c r="A185" s="379"/>
      <c r="B185" s="118"/>
      <c r="C185" s="118"/>
      <c r="D185" s="118"/>
      <c r="E185" s="118"/>
      <c r="F185" s="118"/>
      <c r="G185" s="380"/>
      <c r="H185" s="380"/>
      <c r="I185" s="380"/>
      <c r="J185" s="380"/>
      <c r="K185" s="380"/>
      <c r="L185" s="380"/>
      <c r="M185" s="381"/>
      <c r="N185" s="381"/>
      <c r="O185" s="381"/>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380"/>
      <c r="AL185" s="380"/>
      <c r="AM185" s="380"/>
      <c r="AN185" s="380"/>
      <c r="AO185" s="380"/>
      <c r="AP185" s="380"/>
      <c r="AQ185" s="380"/>
      <c r="AR185" s="380"/>
      <c r="AS185" s="380"/>
      <c r="AT185" s="380"/>
      <c r="AU185" s="380"/>
      <c r="AV185" s="380"/>
      <c r="AW185" s="380"/>
      <c r="AX185" s="380"/>
      <c r="AY185" s="380"/>
      <c r="AZ185" s="380"/>
      <c r="BA185" s="383"/>
      <c r="BB185" s="113"/>
      <c r="BC185" s="113"/>
      <c r="BD185" s="391"/>
      <c r="BE185" s="114"/>
      <c r="BF185" s="394"/>
      <c r="BG185" s="115"/>
      <c r="BH185" s="116"/>
      <c r="BI185" s="115"/>
      <c r="BJ185" s="117"/>
      <c r="BK185" s="116"/>
      <c r="BL185" s="117"/>
      <c r="BM185" s="116"/>
      <c r="BN185" s="117"/>
      <c r="BO185" s="116"/>
      <c r="BP185" s="117"/>
      <c r="BQ185" s="116"/>
      <c r="BR185" s="119"/>
      <c r="BS185" s="119"/>
      <c r="BT185" s="120"/>
      <c r="CA185" s="120"/>
      <c r="CB185" s="398"/>
      <c r="CC185" s="140"/>
      <c r="CD185" s="121"/>
      <c r="CE185" s="121"/>
      <c r="CF185" s="122"/>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4"/>
      <c r="DB185" s="125"/>
      <c r="DC185" s="126"/>
      <c r="DD185" s="125"/>
      <c r="DE185" s="125"/>
      <c r="DF185" s="401"/>
      <c r="DG185" s="125"/>
      <c r="DH185" s="125"/>
      <c r="DI185" s="125"/>
      <c r="DJ185" s="125"/>
    </row>
    <row r="186" spans="1:114" s="103" customFormat="1">
      <c r="A186" s="379"/>
      <c r="B186" s="118"/>
      <c r="C186" s="118"/>
      <c r="D186" s="118"/>
      <c r="E186" s="118"/>
      <c r="F186" s="118"/>
      <c r="G186" s="380"/>
      <c r="H186" s="380"/>
      <c r="I186" s="380"/>
      <c r="J186" s="380"/>
      <c r="K186" s="380"/>
      <c r="L186" s="380"/>
      <c r="M186" s="381"/>
      <c r="N186" s="381"/>
      <c r="O186" s="381"/>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0"/>
      <c r="BA186" s="383"/>
      <c r="BB186" s="113"/>
      <c r="BC186" s="113"/>
      <c r="BD186" s="391"/>
      <c r="BE186" s="114"/>
      <c r="BF186" s="394"/>
      <c r="BG186" s="115"/>
      <c r="BH186" s="116"/>
      <c r="BI186" s="115"/>
      <c r="BJ186" s="117"/>
      <c r="BK186" s="116"/>
      <c r="BL186" s="117"/>
      <c r="BM186" s="116"/>
      <c r="BN186" s="117"/>
      <c r="BO186" s="116"/>
      <c r="BP186" s="117"/>
      <c r="BQ186" s="116"/>
      <c r="BR186" s="119"/>
      <c r="BS186" s="119"/>
      <c r="BT186" s="120"/>
      <c r="CA186" s="120"/>
      <c r="CB186" s="398"/>
      <c r="CC186" s="140"/>
      <c r="CD186" s="121"/>
      <c r="CE186" s="121"/>
      <c r="CF186" s="122"/>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4"/>
      <c r="DB186" s="125"/>
      <c r="DC186" s="126"/>
      <c r="DD186" s="125"/>
      <c r="DE186" s="125"/>
      <c r="DF186" s="401"/>
      <c r="DG186" s="125"/>
      <c r="DH186" s="125"/>
      <c r="DI186" s="125"/>
      <c r="DJ186" s="125"/>
    </row>
    <row r="187" spans="1:114" s="103" customFormat="1">
      <c r="A187" s="379"/>
      <c r="B187" s="118"/>
      <c r="C187" s="118"/>
      <c r="D187" s="118"/>
      <c r="E187" s="118"/>
      <c r="F187" s="118"/>
      <c r="G187" s="380"/>
      <c r="H187" s="380"/>
      <c r="I187" s="380"/>
      <c r="J187" s="380"/>
      <c r="K187" s="380"/>
      <c r="L187" s="380"/>
      <c r="M187" s="381"/>
      <c r="N187" s="381"/>
      <c r="O187" s="381"/>
      <c r="P187" s="380"/>
      <c r="Q187" s="380"/>
      <c r="R187" s="380"/>
      <c r="S187" s="380"/>
      <c r="T187" s="380"/>
      <c r="U187" s="380"/>
      <c r="V187" s="380"/>
      <c r="W187" s="380"/>
      <c r="X187" s="380"/>
      <c r="Y187" s="380"/>
      <c r="Z187" s="380"/>
      <c r="AA187" s="380"/>
      <c r="AB187" s="380"/>
      <c r="AC187" s="380"/>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0"/>
      <c r="AY187" s="380"/>
      <c r="AZ187" s="380"/>
      <c r="BA187" s="383"/>
      <c r="BB187" s="113"/>
      <c r="BC187" s="113"/>
      <c r="BD187" s="391"/>
      <c r="BE187" s="114"/>
      <c r="BF187" s="394"/>
      <c r="BG187" s="115"/>
      <c r="BH187" s="116"/>
      <c r="BI187" s="115"/>
      <c r="BJ187" s="117"/>
      <c r="BK187" s="116"/>
      <c r="BL187" s="117"/>
      <c r="BM187" s="116"/>
      <c r="BN187" s="117"/>
      <c r="BO187" s="116"/>
      <c r="BP187" s="117"/>
      <c r="BQ187" s="116"/>
      <c r="BR187" s="119"/>
      <c r="BS187" s="119"/>
      <c r="BT187" s="120"/>
      <c r="CA187" s="120"/>
      <c r="CB187" s="398"/>
      <c r="CC187" s="140"/>
      <c r="CD187" s="121"/>
      <c r="CE187" s="121"/>
      <c r="CF187" s="122"/>
      <c r="CG187" s="123"/>
      <c r="CH187" s="123"/>
      <c r="CI187" s="123"/>
      <c r="CJ187" s="123"/>
      <c r="CK187" s="123"/>
      <c r="CL187" s="123"/>
      <c r="CM187" s="123"/>
      <c r="CN187" s="123"/>
      <c r="CO187" s="123"/>
      <c r="CP187" s="123"/>
      <c r="CQ187" s="123"/>
      <c r="CR187" s="123"/>
      <c r="CS187" s="123"/>
      <c r="CT187" s="123"/>
      <c r="CU187" s="123"/>
      <c r="CV187" s="123"/>
      <c r="CW187" s="123"/>
      <c r="CX187" s="123"/>
      <c r="CY187" s="123"/>
      <c r="CZ187" s="123"/>
      <c r="DA187" s="124"/>
      <c r="DB187" s="125"/>
      <c r="DC187" s="126"/>
      <c r="DD187" s="125"/>
      <c r="DE187" s="125"/>
      <c r="DF187" s="401"/>
      <c r="DG187" s="125"/>
      <c r="DH187" s="125"/>
      <c r="DI187" s="125"/>
      <c r="DJ187" s="125"/>
    </row>
    <row r="188" spans="1:114" s="103" customFormat="1">
      <c r="A188" s="379"/>
      <c r="B188" s="118"/>
      <c r="C188" s="118"/>
      <c r="D188" s="118"/>
      <c r="E188" s="118"/>
      <c r="F188" s="118"/>
      <c r="G188" s="380"/>
      <c r="H188" s="380"/>
      <c r="I188" s="380"/>
      <c r="J188" s="380"/>
      <c r="K188" s="380"/>
      <c r="L188" s="380"/>
      <c r="M188" s="381"/>
      <c r="N188" s="381"/>
      <c r="O188" s="381"/>
      <c r="P188" s="380"/>
      <c r="Q188" s="380"/>
      <c r="R188" s="380"/>
      <c r="S188" s="380"/>
      <c r="T188" s="380"/>
      <c r="U188" s="380"/>
      <c r="V188" s="380"/>
      <c r="W188" s="380"/>
      <c r="X188" s="380"/>
      <c r="Y188" s="380"/>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c r="AV188" s="380"/>
      <c r="AW188" s="380"/>
      <c r="AX188" s="380"/>
      <c r="AY188" s="380"/>
      <c r="AZ188" s="380"/>
      <c r="BA188" s="383"/>
      <c r="BB188" s="113"/>
      <c r="BC188" s="113"/>
      <c r="BD188" s="391"/>
      <c r="BE188" s="114"/>
      <c r="BF188" s="394"/>
      <c r="BG188" s="115"/>
      <c r="BH188" s="116"/>
      <c r="BI188" s="115"/>
      <c r="BJ188" s="117"/>
      <c r="BK188" s="116"/>
      <c r="BL188" s="117"/>
      <c r="BM188" s="116"/>
      <c r="BN188" s="117"/>
      <c r="BO188" s="116"/>
      <c r="BP188" s="117"/>
      <c r="BQ188" s="116"/>
      <c r="BR188" s="119"/>
      <c r="BS188" s="119"/>
      <c r="BT188" s="120"/>
      <c r="CA188" s="120"/>
      <c r="CB188" s="398"/>
      <c r="CC188" s="140"/>
      <c r="CD188" s="121"/>
      <c r="CE188" s="121"/>
      <c r="CF188" s="122"/>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4"/>
      <c r="DB188" s="125"/>
      <c r="DC188" s="126"/>
      <c r="DD188" s="125"/>
      <c r="DE188" s="125"/>
      <c r="DF188" s="401"/>
      <c r="DG188" s="125"/>
      <c r="DH188" s="125"/>
      <c r="DI188" s="125"/>
      <c r="DJ188" s="125"/>
    </row>
    <row r="189" spans="1:114" s="103" customFormat="1">
      <c r="A189" s="379"/>
      <c r="B189" s="118"/>
      <c r="C189" s="118"/>
      <c r="D189" s="118"/>
      <c r="E189" s="118"/>
      <c r="F189" s="118"/>
      <c r="G189" s="380"/>
      <c r="H189" s="380"/>
      <c r="I189" s="380"/>
      <c r="J189" s="380"/>
      <c r="K189" s="380"/>
      <c r="L189" s="380"/>
      <c r="M189" s="381"/>
      <c r="N189" s="381"/>
      <c r="O189" s="381"/>
      <c r="P189" s="380"/>
      <c r="Q189" s="380"/>
      <c r="R189" s="380"/>
      <c r="S189" s="380"/>
      <c r="T189" s="380"/>
      <c r="U189" s="380"/>
      <c r="V189" s="380"/>
      <c r="W189" s="380"/>
      <c r="X189" s="380"/>
      <c r="Y189" s="380"/>
      <c r="Z189" s="380"/>
      <c r="AA189" s="380"/>
      <c r="AB189" s="380"/>
      <c r="AC189" s="380"/>
      <c r="AD189" s="380"/>
      <c r="AE189" s="380"/>
      <c r="AF189" s="380"/>
      <c r="AG189" s="380"/>
      <c r="AH189" s="380"/>
      <c r="AI189" s="380"/>
      <c r="AJ189" s="380"/>
      <c r="AK189" s="380"/>
      <c r="AL189" s="380"/>
      <c r="AM189" s="380"/>
      <c r="AN189" s="380"/>
      <c r="AO189" s="380"/>
      <c r="AP189" s="380"/>
      <c r="AQ189" s="380"/>
      <c r="AR189" s="380"/>
      <c r="AS189" s="380"/>
      <c r="AT189" s="380"/>
      <c r="AU189" s="380"/>
      <c r="AV189" s="380"/>
      <c r="AW189" s="380"/>
      <c r="AX189" s="380"/>
      <c r="AY189" s="380"/>
      <c r="AZ189" s="380"/>
      <c r="BA189" s="383"/>
      <c r="BB189" s="113"/>
      <c r="BC189" s="113"/>
      <c r="BD189" s="391"/>
      <c r="BE189" s="114"/>
      <c r="BF189" s="394"/>
      <c r="BG189" s="115"/>
      <c r="BH189" s="116"/>
      <c r="BI189" s="115"/>
      <c r="BJ189" s="117"/>
      <c r="BK189" s="116"/>
      <c r="BL189" s="117"/>
      <c r="BM189" s="116"/>
      <c r="BN189" s="117"/>
      <c r="BO189" s="116"/>
      <c r="BP189" s="117"/>
      <c r="BQ189" s="116"/>
      <c r="BR189" s="119"/>
      <c r="BS189" s="119"/>
      <c r="BT189" s="120"/>
      <c r="CA189" s="120"/>
      <c r="CB189" s="398"/>
      <c r="CC189" s="140"/>
      <c r="CD189" s="121"/>
      <c r="CE189" s="121"/>
      <c r="CF189" s="122"/>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4"/>
      <c r="DB189" s="125"/>
      <c r="DC189" s="126"/>
      <c r="DD189" s="125"/>
      <c r="DE189" s="125"/>
      <c r="DF189" s="401"/>
      <c r="DG189" s="125"/>
      <c r="DH189" s="125"/>
      <c r="DI189" s="125"/>
      <c r="DJ189" s="125"/>
    </row>
    <row r="190" spans="1:114" s="103" customFormat="1">
      <c r="A190" s="379"/>
      <c r="B190" s="118"/>
      <c r="C190" s="118"/>
      <c r="D190" s="118"/>
      <c r="E190" s="118"/>
      <c r="F190" s="118"/>
      <c r="G190" s="380"/>
      <c r="H190" s="380"/>
      <c r="I190" s="380"/>
      <c r="J190" s="380"/>
      <c r="K190" s="380"/>
      <c r="L190" s="380"/>
      <c r="M190" s="381"/>
      <c r="N190" s="381"/>
      <c r="O190" s="381"/>
      <c r="P190" s="380"/>
      <c r="Q190" s="380"/>
      <c r="R190" s="380"/>
      <c r="S190" s="380"/>
      <c r="T190" s="380"/>
      <c r="U190" s="380"/>
      <c r="V190" s="380"/>
      <c r="W190" s="380"/>
      <c r="X190" s="380"/>
      <c r="Y190" s="380"/>
      <c r="Z190" s="380"/>
      <c r="AA190" s="380"/>
      <c r="AB190" s="380"/>
      <c r="AC190" s="380"/>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c r="AX190" s="380"/>
      <c r="AY190" s="380"/>
      <c r="AZ190" s="380"/>
      <c r="BA190" s="383"/>
      <c r="BB190" s="113"/>
      <c r="BC190" s="113"/>
      <c r="BD190" s="391"/>
      <c r="BE190" s="114"/>
      <c r="BF190" s="394"/>
      <c r="BG190" s="115"/>
      <c r="BH190" s="116"/>
      <c r="BI190" s="115"/>
      <c r="BJ190" s="117"/>
      <c r="BK190" s="116"/>
      <c r="BL190" s="117"/>
      <c r="BM190" s="116"/>
      <c r="BN190" s="117"/>
      <c r="BO190" s="116"/>
      <c r="BP190" s="117"/>
      <c r="BQ190" s="116"/>
      <c r="BR190" s="119"/>
      <c r="BS190" s="119"/>
      <c r="BT190" s="120"/>
      <c r="CA190" s="120"/>
      <c r="CB190" s="398"/>
      <c r="CC190" s="140"/>
      <c r="CD190" s="121"/>
      <c r="CE190" s="121"/>
      <c r="CF190" s="122"/>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4"/>
      <c r="DB190" s="125"/>
      <c r="DC190" s="126"/>
      <c r="DD190" s="125"/>
      <c r="DE190" s="125"/>
      <c r="DF190" s="401"/>
      <c r="DG190" s="125"/>
      <c r="DH190" s="125"/>
      <c r="DI190" s="125"/>
      <c r="DJ190" s="125"/>
    </row>
    <row r="191" spans="1:114" s="103" customFormat="1">
      <c r="A191" s="379"/>
      <c r="B191" s="118"/>
      <c r="C191" s="118"/>
      <c r="D191" s="118"/>
      <c r="E191" s="118"/>
      <c r="F191" s="118"/>
      <c r="G191" s="380"/>
      <c r="H191" s="380"/>
      <c r="I191" s="380"/>
      <c r="J191" s="380"/>
      <c r="K191" s="380"/>
      <c r="L191" s="380"/>
      <c r="M191" s="381"/>
      <c r="N191" s="381"/>
      <c r="O191" s="381"/>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3"/>
      <c r="BB191" s="113"/>
      <c r="BC191" s="113"/>
      <c r="BD191" s="391"/>
      <c r="BE191" s="114"/>
      <c r="BF191" s="394"/>
      <c r="BG191" s="115"/>
      <c r="BH191" s="116"/>
      <c r="BI191" s="115"/>
      <c r="BJ191" s="117"/>
      <c r="BK191" s="116"/>
      <c r="BL191" s="117"/>
      <c r="BM191" s="116"/>
      <c r="BN191" s="117"/>
      <c r="BO191" s="116"/>
      <c r="BP191" s="117"/>
      <c r="BQ191" s="116"/>
      <c r="BR191" s="119"/>
      <c r="BS191" s="119"/>
      <c r="BT191" s="120"/>
      <c r="CA191" s="120"/>
      <c r="CB191" s="398"/>
      <c r="CC191" s="140"/>
      <c r="CD191" s="121"/>
      <c r="CE191" s="121"/>
      <c r="CF191" s="122"/>
      <c r="CG191" s="123"/>
      <c r="CH191" s="123"/>
      <c r="CI191" s="123"/>
      <c r="CJ191" s="123"/>
      <c r="CK191" s="123"/>
      <c r="CL191" s="123"/>
      <c r="CM191" s="123"/>
      <c r="CN191" s="123"/>
      <c r="CO191" s="123"/>
      <c r="CP191" s="123"/>
      <c r="CQ191" s="123"/>
      <c r="CR191" s="123"/>
      <c r="CS191" s="123"/>
      <c r="CT191" s="123"/>
      <c r="CU191" s="123"/>
      <c r="CV191" s="123"/>
      <c r="CW191" s="123"/>
      <c r="CX191" s="123"/>
      <c r="CY191" s="123"/>
      <c r="CZ191" s="123"/>
      <c r="DA191" s="124"/>
      <c r="DB191" s="125"/>
      <c r="DC191" s="126"/>
      <c r="DD191" s="125"/>
      <c r="DE191" s="125"/>
      <c r="DF191" s="401"/>
      <c r="DG191" s="125"/>
      <c r="DH191" s="125"/>
      <c r="DI191" s="125"/>
      <c r="DJ191" s="125"/>
    </row>
    <row r="192" spans="1:114" s="103" customFormat="1">
      <c r="A192" s="379"/>
      <c r="B192" s="118"/>
      <c r="C192" s="118"/>
      <c r="D192" s="118"/>
      <c r="E192" s="118"/>
      <c r="F192" s="118"/>
      <c r="G192" s="380"/>
      <c r="H192" s="380"/>
      <c r="I192" s="380"/>
      <c r="J192" s="380"/>
      <c r="K192" s="380"/>
      <c r="L192" s="380"/>
      <c r="M192" s="381"/>
      <c r="N192" s="381"/>
      <c r="O192" s="381"/>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3"/>
      <c r="BB192" s="113"/>
      <c r="BC192" s="113"/>
      <c r="BD192" s="391"/>
      <c r="BE192" s="114"/>
      <c r="BF192" s="394"/>
      <c r="BG192" s="115"/>
      <c r="BH192" s="116"/>
      <c r="BI192" s="115"/>
      <c r="BJ192" s="117"/>
      <c r="BK192" s="116"/>
      <c r="BL192" s="117"/>
      <c r="BM192" s="116"/>
      <c r="BN192" s="117"/>
      <c r="BO192" s="116"/>
      <c r="BP192" s="117"/>
      <c r="BQ192" s="116"/>
      <c r="BR192" s="119"/>
      <c r="BS192" s="119"/>
      <c r="BT192" s="120"/>
      <c r="CA192" s="120"/>
      <c r="CB192" s="398"/>
      <c r="CC192" s="140"/>
      <c r="CD192" s="121"/>
      <c r="CE192" s="121"/>
      <c r="CF192" s="122"/>
      <c r="CG192" s="123"/>
      <c r="CH192" s="123"/>
      <c r="CI192" s="123"/>
      <c r="CJ192" s="123"/>
      <c r="CK192" s="123"/>
      <c r="CL192" s="123"/>
      <c r="CM192" s="123"/>
      <c r="CN192" s="123"/>
      <c r="CO192" s="123"/>
      <c r="CP192" s="123"/>
      <c r="CQ192" s="123"/>
      <c r="CR192" s="123"/>
      <c r="CS192" s="123"/>
      <c r="CT192" s="123"/>
      <c r="CU192" s="123"/>
      <c r="CV192" s="123"/>
      <c r="CW192" s="123"/>
      <c r="CX192" s="123"/>
      <c r="CY192" s="123"/>
      <c r="CZ192" s="123"/>
      <c r="DA192" s="124"/>
      <c r="DB192" s="125"/>
      <c r="DC192" s="126"/>
      <c r="DD192" s="125"/>
      <c r="DE192" s="125"/>
      <c r="DF192" s="401"/>
      <c r="DG192" s="125"/>
      <c r="DH192" s="125"/>
      <c r="DI192" s="125"/>
      <c r="DJ192" s="125"/>
    </row>
    <row r="193" spans="1:114" s="103" customFormat="1">
      <c r="A193" s="379"/>
      <c r="B193" s="118"/>
      <c r="C193" s="118"/>
      <c r="D193" s="118"/>
      <c r="E193" s="118"/>
      <c r="F193" s="118"/>
      <c r="G193" s="380"/>
      <c r="H193" s="380"/>
      <c r="I193" s="380"/>
      <c r="J193" s="380"/>
      <c r="K193" s="380"/>
      <c r="L193" s="380"/>
      <c r="M193" s="381"/>
      <c r="N193" s="381"/>
      <c r="O193" s="381"/>
      <c r="P193" s="380"/>
      <c r="Q193" s="380"/>
      <c r="R193" s="380"/>
      <c r="S193" s="380"/>
      <c r="T193" s="380"/>
      <c r="U193" s="380"/>
      <c r="V193" s="380"/>
      <c r="W193" s="380"/>
      <c r="X193" s="380"/>
      <c r="Y193" s="380"/>
      <c r="Z193" s="380"/>
      <c r="AA193" s="380"/>
      <c r="AB193" s="380"/>
      <c r="AC193" s="380"/>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c r="AY193" s="380"/>
      <c r="AZ193" s="380"/>
      <c r="BA193" s="383"/>
      <c r="BB193" s="113"/>
      <c r="BC193" s="113"/>
      <c r="BD193" s="391"/>
      <c r="BE193" s="114"/>
      <c r="BF193" s="394"/>
      <c r="BG193" s="115"/>
      <c r="BH193" s="116"/>
      <c r="BI193" s="115"/>
      <c r="BJ193" s="117"/>
      <c r="BK193" s="116"/>
      <c r="BL193" s="117"/>
      <c r="BM193" s="116"/>
      <c r="BN193" s="117"/>
      <c r="BO193" s="116"/>
      <c r="BP193" s="117"/>
      <c r="BQ193" s="116"/>
      <c r="BR193" s="119"/>
      <c r="BS193" s="119"/>
      <c r="BT193" s="120"/>
      <c r="CA193" s="120"/>
      <c r="CB193" s="398"/>
      <c r="CC193" s="140"/>
      <c r="CD193" s="121"/>
      <c r="CE193" s="121"/>
      <c r="CF193" s="122"/>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4"/>
      <c r="DB193" s="125"/>
      <c r="DC193" s="126"/>
      <c r="DD193" s="125"/>
      <c r="DE193" s="125"/>
      <c r="DF193" s="401"/>
      <c r="DG193" s="125"/>
      <c r="DH193" s="125"/>
      <c r="DI193" s="125"/>
      <c r="DJ193" s="125"/>
    </row>
    <row r="194" spans="1:114" s="103" customFormat="1">
      <c r="A194" s="379"/>
      <c r="B194" s="118"/>
      <c r="C194" s="118"/>
      <c r="D194" s="118"/>
      <c r="E194" s="118"/>
      <c r="F194" s="118"/>
      <c r="G194" s="380"/>
      <c r="H194" s="380"/>
      <c r="I194" s="380"/>
      <c r="J194" s="380"/>
      <c r="K194" s="380"/>
      <c r="L194" s="380"/>
      <c r="M194" s="381"/>
      <c r="N194" s="381"/>
      <c r="O194" s="381"/>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3"/>
      <c r="BB194" s="113"/>
      <c r="BC194" s="113"/>
      <c r="BD194" s="391"/>
      <c r="BE194" s="114"/>
      <c r="BF194" s="394"/>
      <c r="BG194" s="115"/>
      <c r="BH194" s="116"/>
      <c r="BI194" s="115"/>
      <c r="BJ194" s="117"/>
      <c r="BK194" s="116"/>
      <c r="BL194" s="117"/>
      <c r="BM194" s="116"/>
      <c r="BN194" s="117"/>
      <c r="BO194" s="116"/>
      <c r="BP194" s="117"/>
      <c r="BQ194" s="116"/>
      <c r="BR194" s="119"/>
      <c r="BS194" s="119"/>
      <c r="BT194" s="120"/>
      <c r="CA194" s="120"/>
      <c r="CB194" s="398"/>
      <c r="CC194" s="140"/>
      <c r="CD194" s="121"/>
      <c r="CE194" s="121"/>
      <c r="CF194" s="122"/>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4"/>
      <c r="DB194" s="125"/>
      <c r="DC194" s="126"/>
      <c r="DD194" s="125"/>
      <c r="DE194" s="125"/>
      <c r="DF194" s="401"/>
      <c r="DG194" s="125"/>
      <c r="DH194" s="125"/>
      <c r="DI194" s="125"/>
      <c r="DJ194" s="125"/>
    </row>
    <row r="195" spans="1:114" s="103" customFormat="1">
      <c r="A195" s="379"/>
      <c r="B195" s="118"/>
      <c r="C195" s="118"/>
      <c r="D195" s="118"/>
      <c r="E195" s="118"/>
      <c r="F195" s="118"/>
      <c r="G195" s="380"/>
      <c r="H195" s="380"/>
      <c r="I195" s="380"/>
      <c r="J195" s="380"/>
      <c r="K195" s="380"/>
      <c r="L195" s="380"/>
      <c r="M195" s="381"/>
      <c r="N195" s="381"/>
      <c r="O195" s="381"/>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0"/>
      <c r="BA195" s="383"/>
      <c r="BB195" s="113"/>
      <c r="BC195" s="113"/>
      <c r="BD195" s="391"/>
      <c r="BE195" s="114"/>
      <c r="BF195" s="394"/>
      <c r="BG195" s="115"/>
      <c r="BH195" s="116"/>
      <c r="BI195" s="115"/>
      <c r="BJ195" s="117"/>
      <c r="BK195" s="116"/>
      <c r="BL195" s="117"/>
      <c r="BM195" s="116"/>
      <c r="BN195" s="117"/>
      <c r="BO195" s="116"/>
      <c r="BP195" s="117"/>
      <c r="BQ195" s="116"/>
      <c r="BR195" s="119"/>
      <c r="BS195" s="119"/>
      <c r="BT195" s="120"/>
      <c r="CA195" s="120"/>
      <c r="CB195" s="398"/>
      <c r="CC195" s="140"/>
      <c r="CD195" s="121"/>
      <c r="CE195" s="121"/>
      <c r="CF195" s="122"/>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4"/>
      <c r="DB195" s="125"/>
      <c r="DC195" s="126"/>
      <c r="DD195" s="125"/>
      <c r="DE195" s="125"/>
      <c r="DF195" s="401"/>
      <c r="DG195" s="125"/>
      <c r="DH195" s="125"/>
      <c r="DI195" s="125"/>
      <c r="DJ195" s="125"/>
    </row>
  </sheetData>
  <sheetProtection autoFilter="0"/>
  <autoFilter ref="A5:AMN125">
    <filterColumn colId="101">
      <customFilters>
        <customFilter operator="notEqual" val=" "/>
      </customFilters>
    </filterColumn>
  </autoFilter>
  <mergeCells count="80">
    <mergeCell ref="BP2:BP4"/>
    <mergeCell ref="BS2:BS4"/>
    <mergeCell ref="BR2:BR4"/>
    <mergeCell ref="CT2:CT4"/>
    <mergeCell ref="CA2:CA4"/>
    <mergeCell ref="CD2:CD4"/>
    <mergeCell ref="CE2:CE4"/>
    <mergeCell ref="BQ2:BQ4"/>
    <mergeCell ref="CJ2:CP4"/>
    <mergeCell ref="CC2:CC4"/>
    <mergeCell ref="CB2:CB4"/>
    <mergeCell ref="BT2:BT4"/>
    <mergeCell ref="BU2:BU4"/>
    <mergeCell ref="BV2:BV4"/>
    <mergeCell ref="BW2:BW4"/>
    <mergeCell ref="BX2:BX4"/>
    <mergeCell ref="BM2:BM4"/>
    <mergeCell ref="BN2:BN4"/>
    <mergeCell ref="BE2:BE4"/>
    <mergeCell ref="BG2:BG4"/>
    <mergeCell ref="BH2:BH4"/>
    <mergeCell ref="BI2:BI4"/>
    <mergeCell ref="BJ2:BJ4"/>
    <mergeCell ref="BK2:BK4"/>
    <mergeCell ref="BA2:BA4"/>
    <mergeCell ref="BD2:BD4"/>
    <mergeCell ref="BF2:BF4"/>
    <mergeCell ref="BB2:BB4"/>
    <mergeCell ref="BC2:BC4"/>
    <mergeCell ref="DF2:DF4"/>
    <mergeCell ref="DG2:DG4"/>
    <mergeCell ref="CW2:CW4"/>
    <mergeCell ref="DE2:DE4"/>
    <mergeCell ref="DB2:DB4"/>
    <mergeCell ref="DC2:DC4"/>
    <mergeCell ref="DD2:DD4"/>
    <mergeCell ref="DI2:DI4"/>
    <mergeCell ref="DJ2:DJ4"/>
    <mergeCell ref="CF2:CF4"/>
    <mergeCell ref="CG2:CG4"/>
    <mergeCell ref="CH2:CH4"/>
    <mergeCell ref="CQ2:CQ4"/>
    <mergeCell ref="DA2:DA4"/>
    <mergeCell ref="DH2:DH4"/>
    <mergeCell ref="CZ2:CZ4"/>
    <mergeCell ref="CX2:CX4"/>
    <mergeCell ref="CY2:CY4"/>
    <mergeCell ref="CR2:CR4"/>
    <mergeCell ref="CU2:CU4"/>
    <mergeCell ref="CS2:CS4"/>
    <mergeCell ref="CI2:CI4"/>
    <mergeCell ref="CV2:CV4"/>
    <mergeCell ref="A2:A4"/>
    <mergeCell ref="B2:B4"/>
    <mergeCell ref="C2:C4"/>
    <mergeCell ref="D2:D4"/>
    <mergeCell ref="E2:E4"/>
    <mergeCell ref="F2:F4"/>
    <mergeCell ref="K2:K4"/>
    <mergeCell ref="L2:L4"/>
    <mergeCell ref="G2:G4"/>
    <mergeCell ref="H2:H4"/>
    <mergeCell ref="I2:I4"/>
    <mergeCell ref="J2:J4"/>
    <mergeCell ref="BY2:BY4"/>
    <mergeCell ref="BZ2:BZ4"/>
    <mergeCell ref="M2:S3"/>
    <mergeCell ref="U3:AA3"/>
    <mergeCell ref="AB3:AH3"/>
    <mergeCell ref="U2:AH2"/>
    <mergeCell ref="AJ3:AP3"/>
    <mergeCell ref="AJ2:AW2"/>
    <mergeCell ref="T2:T4"/>
    <mergeCell ref="AY2:AY4"/>
    <mergeCell ref="AZ2:AZ4"/>
    <mergeCell ref="AI2:AI4"/>
    <mergeCell ref="AX2:AX4"/>
    <mergeCell ref="AQ3:AW3"/>
    <mergeCell ref="BO2:BO4"/>
    <mergeCell ref="BL2:BL4"/>
  </mergeCells>
  <phoneticPr fontId="18" type="noConversion"/>
  <printOptions horizontalCentered="1"/>
  <pageMargins left="0.19685039370078741" right="0.19685039370078741" top="0.19685039370078741" bottom="0.19685039370078741" header="0.39370078740157483" footer="0"/>
  <pageSetup paperSize="8" scale="60" fitToWidth="0" orientation="landscape" r:id="rId1"/>
  <headerFooter alignWithMargins="0">
    <oddFooter>第 &amp;P 頁，共 &amp;N 頁</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7">
    <tabColor rgb="FFFFCCFF"/>
  </sheetPr>
  <dimension ref="A1:AMJ143"/>
  <sheetViews>
    <sheetView zoomScale="55" zoomScaleNormal="55" zoomScaleSheetLayoutView="40" workbookViewId="0">
      <pane xSplit="9" ySplit="5" topLeftCell="J6" activePane="bottomRight" state="frozen"/>
      <selection pane="topRight" activeCell="J1" sqref="J1"/>
      <selection pane="bottomLeft" activeCell="A6" sqref="A6"/>
      <selection pane="bottomRight" activeCell="J1" sqref="J1:J1048576"/>
    </sheetView>
  </sheetViews>
  <sheetFormatPr defaultColWidth="9" defaultRowHeight="19.5"/>
  <cols>
    <col min="1" max="1" width="8.875" style="384" customWidth="1"/>
    <col min="2" max="3" width="3.875" style="81" customWidth="1"/>
    <col min="4" max="4" width="8.5" style="81" customWidth="1"/>
    <col min="5" max="6" width="20.5" style="81" customWidth="1"/>
    <col min="7" max="7" width="15.875" style="385" customWidth="1"/>
    <col min="8" max="8" width="36" style="430" customWidth="1"/>
    <col min="9" max="9" width="53.125" style="430" customWidth="1"/>
    <col min="10" max="10" width="17.125" style="385" customWidth="1"/>
    <col min="11" max="11" width="22.375" style="385" customWidth="1"/>
    <col min="12" max="12" width="19.5" style="385" customWidth="1"/>
    <col min="13" max="14" width="15.5" style="386" customWidth="1"/>
    <col min="15" max="17" width="16.875" style="387" customWidth="1"/>
    <col min="18" max="19" width="16.875" style="385" customWidth="1"/>
    <col min="20" max="20" width="17.875" style="385" customWidth="1"/>
    <col min="21" max="22" width="14.875" style="429" customWidth="1"/>
    <col min="23" max="29" width="13.375" style="429" customWidth="1"/>
    <col min="30" max="34" width="12.875" style="429" customWidth="1"/>
    <col min="35" max="35" width="18.125" style="429" customWidth="1"/>
    <col min="36" max="37" width="14.625" style="385" customWidth="1"/>
    <col min="38" max="42" width="15.875" style="385" customWidth="1"/>
    <col min="43" max="44" width="14.125" style="385" customWidth="1"/>
    <col min="45" max="49" width="12.875" style="385" customWidth="1"/>
    <col min="50" max="50" width="18.375" style="385" customWidth="1"/>
    <col min="51" max="51" width="20.125" style="4" customWidth="1"/>
    <col min="52" max="52" width="23.125" style="4" customWidth="1"/>
    <col min="53" max="53" width="27.875" style="389" customWidth="1"/>
    <col min="54" max="54" width="23.125" style="6" customWidth="1"/>
    <col min="55" max="55" width="23.125" style="74" customWidth="1"/>
    <col min="56" max="56" width="23.125" style="392" customWidth="1"/>
    <col min="57" max="57" width="23.125" style="76" customWidth="1"/>
    <col min="58" max="58" width="24.5" style="395" customWidth="1"/>
    <col min="59" max="59" width="24.5" style="74" customWidth="1"/>
    <col min="60" max="60" width="23.125" style="348" customWidth="1"/>
    <col min="61" max="61" width="23.125" style="77" customWidth="1"/>
    <col min="62" max="62" width="23.125" style="436" customWidth="1"/>
    <col min="63" max="63" width="23.125" style="75" customWidth="1"/>
    <col min="64" max="64" width="23.125" style="436" customWidth="1"/>
    <col min="65" max="65" width="23.125" style="75" customWidth="1"/>
    <col min="66" max="66" width="23.125" style="79" customWidth="1"/>
    <col min="67" max="67" width="23.125" style="75" customWidth="1"/>
    <col min="68" max="68" width="23.125" style="79" customWidth="1"/>
    <col min="69" max="69" width="23.125" style="75" customWidth="1"/>
    <col min="70" max="70" width="23.125" style="81" customWidth="1"/>
    <col min="71" max="71" width="23.125" style="5" customWidth="1"/>
    <col min="72" max="72" width="18.375" style="289" customWidth="1"/>
    <col min="73" max="78" width="9" style="2"/>
    <col min="79" max="79" width="18.375" style="289" customWidth="1"/>
    <col min="80" max="80" width="31" style="399" customWidth="1"/>
    <col min="81" max="81" width="39.5" style="141" customWidth="1"/>
    <col min="82" max="83" width="26.5" style="804" customWidth="1"/>
    <col min="84" max="84" width="20.875" style="12" customWidth="1"/>
    <col min="85" max="85" width="26.5" style="10" customWidth="1"/>
    <col min="86" max="86" width="22" style="10" customWidth="1"/>
    <col min="87" max="94" width="24.875" style="10" customWidth="1"/>
    <col min="95" max="104" width="26.5" style="10" customWidth="1"/>
    <col min="105" max="105" width="26.5" style="11" customWidth="1"/>
    <col min="106" max="106" width="26.5" style="72" customWidth="1"/>
    <col min="107" max="107" width="26.5" style="73" customWidth="1"/>
    <col min="108" max="109" width="26.5" style="72" customWidth="1"/>
    <col min="110" max="110" width="30" style="207" customWidth="1"/>
    <col min="111" max="111" width="32.25" style="72" customWidth="1"/>
    <col min="112" max="114" width="26.5" style="72" customWidth="1"/>
    <col min="115" max="978" width="9" style="2"/>
    <col min="979" max="979" width="9" style="2" customWidth="1"/>
    <col min="980" max="16384" width="9" style="2"/>
  </cols>
  <sheetData>
    <row r="1" spans="1:1024" s="400" customFormat="1" ht="33" thickBot="1">
      <c r="A1" s="365" t="s">
        <v>1868</v>
      </c>
      <c r="B1" s="366"/>
      <c r="C1" s="366"/>
      <c r="D1" s="366"/>
      <c r="E1" s="366"/>
      <c r="F1" s="366"/>
      <c r="G1" s="368"/>
      <c r="H1" s="418"/>
      <c r="I1" s="418"/>
      <c r="J1" s="369"/>
      <c r="K1" s="369"/>
      <c r="L1" s="368"/>
      <c r="M1" s="370"/>
      <c r="N1" s="370"/>
      <c r="O1" s="370"/>
      <c r="P1" s="370"/>
      <c r="Q1" s="370"/>
      <c r="R1" s="368"/>
      <c r="S1" s="368"/>
      <c r="T1" s="368"/>
      <c r="U1" s="369"/>
      <c r="V1" s="369"/>
      <c r="W1" s="369"/>
      <c r="X1" s="369"/>
      <c r="Y1" s="369"/>
      <c r="Z1" s="369"/>
      <c r="AA1" s="369"/>
      <c r="AB1" s="369"/>
      <c r="AC1" s="369"/>
      <c r="AD1" s="369"/>
      <c r="AE1" s="369"/>
      <c r="AF1" s="369"/>
      <c r="AG1" s="369"/>
      <c r="AH1" s="369"/>
      <c r="AI1" s="369"/>
      <c r="AJ1" s="368"/>
      <c r="AK1" s="368"/>
      <c r="AL1" s="368"/>
      <c r="AM1" s="368"/>
      <c r="AN1" s="368"/>
      <c r="AO1" s="368"/>
      <c r="AP1" s="368"/>
      <c r="AQ1" s="368"/>
      <c r="AR1" s="368"/>
      <c r="AS1" s="368"/>
      <c r="AT1" s="368"/>
      <c r="AU1" s="368"/>
      <c r="AV1" s="368"/>
      <c r="AW1" s="368"/>
      <c r="AX1" s="368"/>
      <c r="AY1" s="368"/>
      <c r="AZ1" s="368"/>
      <c r="BA1" s="371"/>
      <c r="BB1" s="404"/>
      <c r="BC1" s="438"/>
      <c r="BD1" s="432"/>
      <c r="BE1" s="432"/>
      <c r="BF1" s="435"/>
      <c r="BG1" s="404"/>
      <c r="BH1" s="78"/>
      <c r="BI1" s="406"/>
      <c r="BJ1" s="78"/>
      <c r="BK1" s="80"/>
      <c r="BL1" s="80"/>
      <c r="BM1" s="80"/>
      <c r="BN1" s="80"/>
      <c r="BO1" s="80"/>
      <c r="BP1" s="80"/>
      <c r="BQ1" s="80"/>
      <c r="BR1" s="80"/>
      <c r="BS1" s="80"/>
      <c r="BT1" s="439"/>
      <c r="CA1" s="439"/>
      <c r="CB1" s="397"/>
      <c r="CC1" s="408"/>
      <c r="CD1" s="440"/>
      <c r="CE1" s="440"/>
      <c r="CF1" s="410"/>
      <c r="CG1" s="411"/>
      <c r="CH1" s="411"/>
      <c r="CI1" s="411"/>
      <c r="CJ1" s="411"/>
      <c r="CK1" s="411"/>
      <c r="CL1" s="411"/>
      <c r="CM1" s="411"/>
      <c r="CN1" s="411"/>
      <c r="CO1" s="411"/>
      <c r="CP1" s="411"/>
      <c r="CQ1" s="411"/>
      <c r="CR1" s="411"/>
      <c r="CS1" s="411"/>
      <c r="CT1" s="411"/>
      <c r="CU1" s="411"/>
      <c r="CV1" s="411"/>
      <c r="CW1" s="411"/>
      <c r="CX1" s="411"/>
      <c r="CY1" s="411"/>
      <c r="CZ1" s="411"/>
      <c r="DA1" s="411"/>
      <c r="DB1" s="441"/>
      <c r="DC1" s="442"/>
      <c r="DD1" s="441"/>
      <c r="DE1" s="441"/>
      <c r="DF1" s="443"/>
    </row>
    <row r="2" spans="1:1024" s="414" customFormat="1" ht="18.600000000000001" customHeight="1" thickBot="1">
      <c r="A2" s="960" t="s">
        <v>1821</v>
      </c>
      <c r="B2" s="949" t="s">
        <v>1822</v>
      </c>
      <c r="C2" s="949" t="s">
        <v>1823</v>
      </c>
      <c r="D2" s="949" t="s">
        <v>1824</v>
      </c>
      <c r="E2" s="949" t="s">
        <v>1825</v>
      </c>
      <c r="F2" s="1021" t="s">
        <v>1622</v>
      </c>
      <c r="G2" s="949" t="s">
        <v>1826</v>
      </c>
      <c r="H2" s="956" t="s">
        <v>1827</v>
      </c>
      <c r="I2" s="956" t="s">
        <v>1828</v>
      </c>
      <c r="J2" s="949" t="s">
        <v>1829</v>
      </c>
      <c r="K2" s="949" t="s">
        <v>1830</v>
      </c>
      <c r="L2" s="949" t="s">
        <v>1831</v>
      </c>
      <c r="M2" s="1024" t="s">
        <v>1832</v>
      </c>
      <c r="N2" s="1025"/>
      <c r="O2" s="1025"/>
      <c r="P2" s="1025"/>
      <c r="Q2" s="1025"/>
      <c r="R2" s="1025"/>
      <c r="S2" s="1026"/>
      <c r="T2" s="949" t="s">
        <v>1833</v>
      </c>
      <c r="U2" s="942" t="s">
        <v>1834</v>
      </c>
      <c r="V2" s="943"/>
      <c r="W2" s="943"/>
      <c r="X2" s="943"/>
      <c r="Y2" s="943"/>
      <c r="Z2" s="943"/>
      <c r="AA2" s="943"/>
      <c r="AB2" s="943"/>
      <c r="AC2" s="943"/>
      <c r="AD2" s="943"/>
      <c r="AE2" s="943"/>
      <c r="AF2" s="943"/>
      <c r="AG2" s="943"/>
      <c r="AH2" s="944"/>
      <c r="AI2" s="949" t="s">
        <v>1835</v>
      </c>
      <c r="AJ2" s="942" t="s">
        <v>1836</v>
      </c>
      <c r="AK2" s="943"/>
      <c r="AL2" s="943"/>
      <c r="AM2" s="943"/>
      <c r="AN2" s="943"/>
      <c r="AO2" s="943"/>
      <c r="AP2" s="943"/>
      <c r="AQ2" s="943"/>
      <c r="AR2" s="943"/>
      <c r="AS2" s="943"/>
      <c r="AT2" s="943"/>
      <c r="AU2" s="943"/>
      <c r="AV2" s="943"/>
      <c r="AW2" s="944"/>
      <c r="AX2" s="949" t="s">
        <v>1837</v>
      </c>
      <c r="AY2" s="947" t="s">
        <v>1838</v>
      </c>
      <c r="AZ2" s="947" t="s">
        <v>1839</v>
      </c>
      <c r="BA2" s="988" t="s">
        <v>1840</v>
      </c>
      <c r="BB2" s="988" t="s">
        <v>533</v>
      </c>
      <c r="BC2" s="988" t="s">
        <v>534</v>
      </c>
      <c r="BD2" s="990" t="s">
        <v>1841</v>
      </c>
      <c r="BE2" s="994" t="s">
        <v>816</v>
      </c>
      <c r="BF2" s="991" t="s">
        <v>1842</v>
      </c>
      <c r="BG2" s="995" t="s">
        <v>913</v>
      </c>
      <c r="BH2" s="999" t="s">
        <v>853</v>
      </c>
      <c r="BI2" s="999" t="s">
        <v>852</v>
      </c>
      <c r="BJ2" s="1018" t="s">
        <v>536</v>
      </c>
      <c r="BK2" s="1018" t="s">
        <v>537</v>
      </c>
      <c r="BL2" s="1018" t="s">
        <v>1843</v>
      </c>
      <c r="BM2" s="1018" t="s">
        <v>914</v>
      </c>
      <c r="BN2" s="928" t="s">
        <v>1844</v>
      </c>
      <c r="BO2" s="928" t="s">
        <v>539</v>
      </c>
      <c r="BP2" s="928" t="s">
        <v>1845</v>
      </c>
      <c r="BQ2" s="928" t="s">
        <v>541</v>
      </c>
      <c r="BR2" s="928" t="s">
        <v>542</v>
      </c>
      <c r="BS2" s="928" t="s">
        <v>543</v>
      </c>
      <c r="BT2" s="928" t="s">
        <v>495</v>
      </c>
      <c r="BU2" s="928" t="s">
        <v>3739</v>
      </c>
      <c r="BV2" s="928" t="s">
        <v>3740</v>
      </c>
      <c r="BW2" s="928" t="s">
        <v>3744</v>
      </c>
      <c r="BX2" s="928" t="s">
        <v>3745</v>
      </c>
      <c r="BY2" s="928" t="s">
        <v>3741</v>
      </c>
      <c r="BZ2" s="928" t="s">
        <v>3742</v>
      </c>
      <c r="CA2" s="1001" t="s">
        <v>2591</v>
      </c>
      <c r="CB2" s="1016" t="s">
        <v>13</v>
      </c>
      <c r="CC2" s="1016" t="s">
        <v>521</v>
      </c>
      <c r="CD2" s="1030" t="s">
        <v>2436</v>
      </c>
      <c r="CE2" s="1030" t="s">
        <v>2436</v>
      </c>
      <c r="CF2" s="967" t="s">
        <v>1846</v>
      </c>
      <c r="CG2" s="967" t="s">
        <v>1847</v>
      </c>
      <c r="CH2" s="967" t="s">
        <v>1848</v>
      </c>
      <c r="CI2" s="967" t="s">
        <v>1849</v>
      </c>
      <c r="CJ2" s="1007" t="s">
        <v>1001</v>
      </c>
      <c r="CK2" s="1008"/>
      <c r="CL2" s="1008"/>
      <c r="CM2" s="1008"/>
      <c r="CN2" s="1008"/>
      <c r="CO2" s="1008"/>
      <c r="CP2" s="1009"/>
      <c r="CQ2" s="969" t="s">
        <v>497</v>
      </c>
      <c r="CR2" s="969" t="s">
        <v>915</v>
      </c>
      <c r="CS2" s="973" t="s">
        <v>916</v>
      </c>
      <c r="CT2" s="973" t="s">
        <v>2589</v>
      </c>
      <c r="CU2" s="969" t="s">
        <v>909</v>
      </c>
      <c r="CV2" s="976" t="s">
        <v>917</v>
      </c>
      <c r="CW2" s="983" t="s">
        <v>1850</v>
      </c>
      <c r="CX2" s="971" t="s">
        <v>3898</v>
      </c>
      <c r="CY2" s="967" t="s">
        <v>1851</v>
      </c>
      <c r="CZ2" s="971" t="s">
        <v>1852</v>
      </c>
      <c r="DA2" s="971" t="s">
        <v>1853</v>
      </c>
      <c r="DB2" s="985" t="s">
        <v>1854</v>
      </c>
      <c r="DC2" s="985" t="s">
        <v>1855</v>
      </c>
      <c r="DD2" s="985" t="s">
        <v>1856</v>
      </c>
      <c r="DE2" s="985" t="s">
        <v>1857</v>
      </c>
      <c r="DF2" s="977" t="s">
        <v>1858</v>
      </c>
      <c r="DG2" s="980" t="s">
        <v>20</v>
      </c>
      <c r="DH2" s="962" t="s">
        <v>20</v>
      </c>
      <c r="DI2" s="962" t="s">
        <v>20</v>
      </c>
      <c r="DJ2" s="962" t="s">
        <v>20</v>
      </c>
    </row>
    <row r="3" spans="1:1024" s="414" customFormat="1" ht="18.600000000000001" customHeight="1" thickBot="1">
      <c r="A3" s="961"/>
      <c r="B3" s="950"/>
      <c r="C3" s="950"/>
      <c r="D3" s="950"/>
      <c r="E3" s="950"/>
      <c r="F3" s="1022"/>
      <c r="G3" s="950"/>
      <c r="H3" s="957"/>
      <c r="I3" s="957"/>
      <c r="J3" s="950"/>
      <c r="K3" s="950"/>
      <c r="L3" s="950"/>
      <c r="M3" s="1027"/>
      <c r="N3" s="1028"/>
      <c r="O3" s="1028"/>
      <c r="P3" s="1028"/>
      <c r="Q3" s="1028"/>
      <c r="R3" s="1028"/>
      <c r="S3" s="1029"/>
      <c r="T3" s="950"/>
      <c r="U3" s="939" t="s">
        <v>1859</v>
      </c>
      <c r="V3" s="940"/>
      <c r="W3" s="940"/>
      <c r="X3" s="940"/>
      <c r="Y3" s="940"/>
      <c r="Z3" s="940"/>
      <c r="AA3" s="941"/>
      <c r="AB3" s="939" t="s">
        <v>1860</v>
      </c>
      <c r="AC3" s="940"/>
      <c r="AD3" s="940"/>
      <c r="AE3" s="940"/>
      <c r="AF3" s="940"/>
      <c r="AG3" s="940"/>
      <c r="AH3" s="941"/>
      <c r="AI3" s="950"/>
      <c r="AJ3" s="939" t="s">
        <v>1859</v>
      </c>
      <c r="AK3" s="940"/>
      <c r="AL3" s="940"/>
      <c r="AM3" s="940"/>
      <c r="AN3" s="940"/>
      <c r="AO3" s="940"/>
      <c r="AP3" s="941"/>
      <c r="AQ3" s="939" t="s">
        <v>1860</v>
      </c>
      <c r="AR3" s="940"/>
      <c r="AS3" s="940"/>
      <c r="AT3" s="940"/>
      <c r="AU3" s="940"/>
      <c r="AV3" s="940"/>
      <c r="AW3" s="941"/>
      <c r="AX3" s="950"/>
      <c r="AY3" s="948"/>
      <c r="AZ3" s="948"/>
      <c r="BA3" s="989"/>
      <c r="BB3" s="989"/>
      <c r="BC3" s="989"/>
      <c r="BD3" s="990"/>
      <c r="BE3" s="994"/>
      <c r="BF3" s="992"/>
      <c r="BG3" s="996"/>
      <c r="BH3" s="1000"/>
      <c r="BI3" s="1000"/>
      <c r="BJ3" s="1019"/>
      <c r="BK3" s="1019"/>
      <c r="BL3" s="1019"/>
      <c r="BM3" s="1019"/>
      <c r="BN3" s="929"/>
      <c r="BO3" s="929"/>
      <c r="BP3" s="929"/>
      <c r="BQ3" s="929"/>
      <c r="BR3" s="929"/>
      <c r="BS3" s="929"/>
      <c r="BT3" s="929"/>
      <c r="BU3" s="929"/>
      <c r="BV3" s="929"/>
      <c r="BW3" s="929"/>
      <c r="BX3" s="929"/>
      <c r="BY3" s="929"/>
      <c r="BZ3" s="929"/>
      <c r="CA3" s="1002"/>
      <c r="CB3" s="1017"/>
      <c r="CC3" s="1017"/>
      <c r="CD3" s="1031"/>
      <c r="CE3" s="1031"/>
      <c r="CF3" s="968"/>
      <c r="CG3" s="968"/>
      <c r="CH3" s="968"/>
      <c r="CI3" s="968"/>
      <c r="CJ3" s="1010"/>
      <c r="CK3" s="1011"/>
      <c r="CL3" s="1011"/>
      <c r="CM3" s="1011"/>
      <c r="CN3" s="1011"/>
      <c r="CO3" s="1011"/>
      <c r="CP3" s="1012"/>
      <c r="CQ3" s="970"/>
      <c r="CR3" s="970"/>
      <c r="CS3" s="974"/>
      <c r="CT3" s="974"/>
      <c r="CU3" s="970"/>
      <c r="CV3" s="970"/>
      <c r="CW3" s="984"/>
      <c r="CX3" s="972"/>
      <c r="CY3" s="972"/>
      <c r="CZ3" s="972"/>
      <c r="DA3" s="972"/>
      <c r="DB3" s="986"/>
      <c r="DC3" s="986"/>
      <c r="DD3" s="986"/>
      <c r="DE3" s="986"/>
      <c r="DF3" s="978"/>
      <c r="DG3" s="981"/>
      <c r="DH3" s="963"/>
      <c r="DI3" s="963"/>
      <c r="DJ3" s="963"/>
    </row>
    <row r="4" spans="1:1024" s="414" customFormat="1">
      <c r="A4" s="961"/>
      <c r="B4" s="950"/>
      <c r="C4" s="950"/>
      <c r="D4" s="950"/>
      <c r="E4" s="950"/>
      <c r="F4" s="1023"/>
      <c r="G4" s="950"/>
      <c r="H4" s="957"/>
      <c r="I4" s="957"/>
      <c r="J4" s="950"/>
      <c r="K4" s="950"/>
      <c r="L4" s="950"/>
      <c r="M4" s="653" t="s">
        <v>851</v>
      </c>
      <c r="N4" s="653">
        <v>108</v>
      </c>
      <c r="O4" s="653" t="s">
        <v>2471</v>
      </c>
      <c r="P4" s="653" t="s">
        <v>2440</v>
      </c>
      <c r="Q4" s="653">
        <v>109</v>
      </c>
      <c r="R4" s="653" t="s">
        <v>2472</v>
      </c>
      <c r="S4" s="871" t="s">
        <v>3576</v>
      </c>
      <c r="T4" s="950"/>
      <c r="U4" s="653" t="s">
        <v>522</v>
      </c>
      <c r="V4" s="653">
        <v>108</v>
      </c>
      <c r="W4" s="653" t="s">
        <v>2471</v>
      </c>
      <c r="X4" s="653" t="s">
        <v>2440</v>
      </c>
      <c r="Y4" s="653">
        <v>109</v>
      </c>
      <c r="Z4" s="653" t="s">
        <v>2472</v>
      </c>
      <c r="AA4" s="871" t="s">
        <v>3576</v>
      </c>
      <c r="AB4" s="653" t="s">
        <v>522</v>
      </c>
      <c r="AC4" s="653">
        <v>108</v>
      </c>
      <c r="AD4" s="653" t="s">
        <v>2471</v>
      </c>
      <c r="AE4" s="653" t="s">
        <v>2440</v>
      </c>
      <c r="AF4" s="653">
        <v>109</v>
      </c>
      <c r="AG4" s="653" t="s">
        <v>2472</v>
      </c>
      <c r="AH4" s="871" t="s">
        <v>3576</v>
      </c>
      <c r="AI4" s="950"/>
      <c r="AJ4" s="654" t="s">
        <v>522</v>
      </c>
      <c r="AK4" s="653">
        <v>108</v>
      </c>
      <c r="AL4" s="654" t="s">
        <v>2474</v>
      </c>
      <c r="AM4" s="653" t="s">
        <v>2440</v>
      </c>
      <c r="AN4" s="653">
        <v>109</v>
      </c>
      <c r="AO4" s="653" t="s">
        <v>2472</v>
      </c>
      <c r="AP4" s="871" t="s">
        <v>3576</v>
      </c>
      <c r="AQ4" s="654" t="s">
        <v>522</v>
      </c>
      <c r="AR4" s="653">
        <v>108</v>
      </c>
      <c r="AS4" s="654" t="s">
        <v>2474</v>
      </c>
      <c r="AT4" s="653" t="s">
        <v>2440</v>
      </c>
      <c r="AU4" s="653">
        <v>109</v>
      </c>
      <c r="AV4" s="653" t="s">
        <v>2472</v>
      </c>
      <c r="AW4" s="871" t="s">
        <v>3576</v>
      </c>
      <c r="AX4" s="950"/>
      <c r="AY4" s="948"/>
      <c r="AZ4" s="948"/>
      <c r="BA4" s="989"/>
      <c r="BB4" s="989"/>
      <c r="BC4" s="989"/>
      <c r="BD4" s="990"/>
      <c r="BE4" s="994"/>
      <c r="BF4" s="993"/>
      <c r="BG4" s="996"/>
      <c r="BH4" s="1000"/>
      <c r="BI4" s="1000"/>
      <c r="BJ4" s="1020"/>
      <c r="BK4" s="1020"/>
      <c r="BL4" s="1020"/>
      <c r="BM4" s="1020"/>
      <c r="BN4" s="929"/>
      <c r="BO4" s="929"/>
      <c r="BP4" s="929"/>
      <c r="BQ4" s="929"/>
      <c r="BR4" s="929"/>
      <c r="BS4" s="929"/>
      <c r="BT4" s="929"/>
      <c r="BU4" s="929"/>
      <c r="BV4" s="929"/>
      <c r="BW4" s="929"/>
      <c r="BX4" s="929"/>
      <c r="BY4" s="929"/>
      <c r="BZ4" s="929"/>
      <c r="CA4" s="1003"/>
      <c r="CB4" s="1017"/>
      <c r="CC4" s="1017"/>
      <c r="CD4" s="1032"/>
      <c r="CE4" s="1032"/>
      <c r="CF4" s="968"/>
      <c r="CG4" s="968"/>
      <c r="CH4" s="968"/>
      <c r="CI4" s="968"/>
      <c r="CJ4" s="1013"/>
      <c r="CK4" s="1014"/>
      <c r="CL4" s="1014"/>
      <c r="CM4" s="1014"/>
      <c r="CN4" s="1014"/>
      <c r="CO4" s="1014"/>
      <c r="CP4" s="1015"/>
      <c r="CQ4" s="970"/>
      <c r="CR4" s="970"/>
      <c r="CS4" s="975"/>
      <c r="CT4" s="975"/>
      <c r="CU4" s="970"/>
      <c r="CV4" s="970"/>
      <c r="CW4" s="984"/>
      <c r="CX4" s="972"/>
      <c r="CY4" s="972"/>
      <c r="CZ4" s="972"/>
      <c r="DA4" s="972"/>
      <c r="DB4" s="987"/>
      <c r="DC4" s="987"/>
      <c r="DD4" s="987"/>
      <c r="DE4" s="987"/>
      <c r="DF4" s="979"/>
      <c r="DG4" s="982"/>
      <c r="DH4" s="964"/>
      <c r="DI4" s="964"/>
      <c r="DJ4" s="964"/>
    </row>
    <row r="5" spans="1:1024" s="686" customFormat="1" ht="96.6" customHeight="1">
      <c r="A5" s="670" t="s">
        <v>2530</v>
      </c>
      <c r="B5" s="671" t="s">
        <v>990</v>
      </c>
      <c r="C5" s="671" t="s">
        <v>991</v>
      </c>
      <c r="D5" s="671" t="s">
        <v>846</v>
      </c>
      <c r="E5" s="170" t="s">
        <v>843</v>
      </c>
      <c r="F5" s="170" t="s">
        <v>2531</v>
      </c>
      <c r="G5" s="170" t="s">
        <v>844</v>
      </c>
      <c r="H5" s="169" t="s">
        <v>845</v>
      </c>
      <c r="I5" s="169" t="s">
        <v>812</v>
      </c>
      <c r="J5" s="170" t="s">
        <v>847</v>
      </c>
      <c r="K5" s="170" t="s">
        <v>901</v>
      </c>
      <c r="L5" s="170" t="s">
        <v>902</v>
      </c>
      <c r="M5" s="170" t="s">
        <v>903</v>
      </c>
      <c r="N5" s="170" t="s">
        <v>2532</v>
      </c>
      <c r="O5" s="170" t="s">
        <v>904</v>
      </c>
      <c r="P5" s="170" t="s">
        <v>2469</v>
      </c>
      <c r="Q5" s="170" t="s">
        <v>2523</v>
      </c>
      <c r="R5" s="170" t="s">
        <v>2473</v>
      </c>
      <c r="S5" s="170" t="s">
        <v>3575</v>
      </c>
      <c r="T5" s="170" t="s">
        <v>848</v>
      </c>
      <c r="U5" s="170" t="s">
        <v>905</v>
      </c>
      <c r="V5" s="170" t="s">
        <v>2524</v>
      </c>
      <c r="W5" s="170" t="s">
        <v>906</v>
      </c>
      <c r="X5" s="170" t="s">
        <v>2496</v>
      </c>
      <c r="Y5" s="170" t="s">
        <v>2525</v>
      </c>
      <c r="Z5" s="170" t="s">
        <v>2498</v>
      </c>
      <c r="AA5" s="170" t="s">
        <v>3577</v>
      </c>
      <c r="AB5" s="170" t="s">
        <v>907</v>
      </c>
      <c r="AC5" s="170" t="s">
        <v>2526</v>
      </c>
      <c r="AD5" s="170" t="s">
        <v>908</v>
      </c>
      <c r="AE5" s="170" t="s">
        <v>2500</v>
      </c>
      <c r="AF5" s="170" t="s">
        <v>2527</v>
      </c>
      <c r="AG5" s="170" t="s">
        <v>2502</v>
      </c>
      <c r="AH5" s="170" t="s">
        <v>3578</v>
      </c>
      <c r="AI5" s="170" t="s">
        <v>849</v>
      </c>
      <c r="AJ5" s="170" t="s">
        <v>2533</v>
      </c>
      <c r="AK5" s="170" t="s">
        <v>2534</v>
      </c>
      <c r="AL5" s="170" t="s">
        <v>2535</v>
      </c>
      <c r="AM5" s="170" t="s">
        <v>2487</v>
      </c>
      <c r="AN5" s="170" t="s">
        <v>2536</v>
      </c>
      <c r="AO5" s="170" t="s">
        <v>2489</v>
      </c>
      <c r="AP5" s="170" t="s">
        <v>3579</v>
      </c>
      <c r="AQ5" s="170" t="s">
        <v>2537</v>
      </c>
      <c r="AR5" s="170" t="s">
        <v>2538</v>
      </c>
      <c r="AS5" s="170" t="s">
        <v>2539</v>
      </c>
      <c r="AT5" s="170" t="s">
        <v>2491</v>
      </c>
      <c r="AU5" s="170" t="s">
        <v>2540</v>
      </c>
      <c r="AV5" s="170" t="s">
        <v>2493</v>
      </c>
      <c r="AW5" s="170" t="s">
        <v>3580</v>
      </c>
      <c r="AX5" s="170" t="s">
        <v>850</v>
      </c>
      <c r="AY5" s="672" t="s">
        <v>889</v>
      </c>
      <c r="AZ5" s="672" t="s">
        <v>2541</v>
      </c>
      <c r="BA5" s="673" t="s">
        <v>2542</v>
      </c>
      <c r="BB5" s="673" t="s">
        <v>2543</v>
      </c>
      <c r="BC5" s="673" t="s">
        <v>2544</v>
      </c>
      <c r="BD5" s="674" t="s">
        <v>2545</v>
      </c>
      <c r="BE5" s="674" t="s">
        <v>2546</v>
      </c>
      <c r="BF5" s="193" t="s">
        <v>2547</v>
      </c>
      <c r="BG5" s="193" t="s">
        <v>2547</v>
      </c>
      <c r="BH5" s="675" t="s">
        <v>2548</v>
      </c>
      <c r="BI5" s="675" t="s">
        <v>2549</v>
      </c>
      <c r="BJ5" s="676" t="s">
        <v>2550</v>
      </c>
      <c r="BK5" s="676" t="s">
        <v>2551</v>
      </c>
      <c r="BL5" s="676" t="s">
        <v>2552</v>
      </c>
      <c r="BM5" s="676" t="s">
        <v>2553</v>
      </c>
      <c r="BN5" s="677" t="s">
        <v>2554</v>
      </c>
      <c r="BO5" s="677" t="s">
        <v>2555</v>
      </c>
      <c r="BP5" s="677" t="s">
        <v>2556</v>
      </c>
      <c r="BQ5" s="677" t="s">
        <v>2557</v>
      </c>
      <c r="BR5" s="677" t="s">
        <v>2558</v>
      </c>
      <c r="BS5" s="677" t="s">
        <v>2559</v>
      </c>
      <c r="BT5" s="810" t="s">
        <v>495</v>
      </c>
      <c r="BU5" s="887" t="s">
        <v>3743</v>
      </c>
      <c r="BV5" s="887" t="s">
        <v>3740</v>
      </c>
      <c r="BW5" s="887" t="s">
        <v>3747</v>
      </c>
      <c r="BX5" s="887" t="s">
        <v>3746</v>
      </c>
      <c r="BY5" s="887" t="s">
        <v>3741</v>
      </c>
      <c r="BZ5" s="887" t="s">
        <v>3742</v>
      </c>
      <c r="CA5" s="688" t="s">
        <v>2591</v>
      </c>
      <c r="CB5" s="299" t="s">
        <v>13</v>
      </c>
      <c r="CC5" s="531" t="s">
        <v>2560</v>
      </c>
      <c r="CD5" s="678" t="s">
        <v>2561</v>
      </c>
      <c r="CE5" s="678" t="s">
        <v>2562</v>
      </c>
      <c r="CF5" s="171" t="s">
        <v>2563</v>
      </c>
      <c r="CG5" s="171" t="s">
        <v>2564</v>
      </c>
      <c r="CH5" s="679" t="s">
        <v>2565</v>
      </c>
      <c r="CI5" s="679" t="s">
        <v>2566</v>
      </c>
      <c r="CJ5" s="171" t="s">
        <v>2567</v>
      </c>
      <c r="CK5" s="171" t="s">
        <v>2568</v>
      </c>
      <c r="CL5" s="171" t="s">
        <v>2569</v>
      </c>
      <c r="CM5" s="171" t="s">
        <v>2570</v>
      </c>
      <c r="CN5" s="171" t="s">
        <v>2571</v>
      </c>
      <c r="CO5" s="171" t="s">
        <v>2572</v>
      </c>
      <c r="CP5" s="171" t="s">
        <v>2573</v>
      </c>
      <c r="CQ5" s="680" t="s">
        <v>502</v>
      </c>
      <c r="CR5" s="680" t="s">
        <v>502</v>
      </c>
      <c r="CS5" s="680" t="s">
        <v>502</v>
      </c>
      <c r="CT5" s="302" t="s">
        <v>503</v>
      </c>
      <c r="CU5" s="680" t="s">
        <v>503</v>
      </c>
      <c r="CV5" s="680" t="s">
        <v>503</v>
      </c>
      <c r="CW5" s="681" t="s">
        <v>2574</v>
      </c>
      <c r="CX5" s="304" t="s">
        <v>3902</v>
      </c>
      <c r="CY5" s="682" t="s">
        <v>2575</v>
      </c>
      <c r="CZ5" s="682" t="s">
        <v>2576</v>
      </c>
      <c r="DA5" s="682" t="s">
        <v>2577</v>
      </c>
      <c r="DB5" s="679" t="s">
        <v>2578</v>
      </c>
      <c r="DC5" s="679" t="s">
        <v>2579</v>
      </c>
      <c r="DD5" s="679" t="s">
        <v>2580</v>
      </c>
      <c r="DE5" s="679" t="s">
        <v>2581</v>
      </c>
      <c r="DF5" s="683" t="s">
        <v>2582</v>
      </c>
      <c r="DG5" s="684" t="s">
        <v>2583</v>
      </c>
      <c r="DH5" s="685" t="s">
        <v>2584</v>
      </c>
      <c r="DI5" s="685" t="s">
        <v>2585</v>
      </c>
      <c r="DJ5" s="685" t="s">
        <v>2586</v>
      </c>
    </row>
    <row r="6" spans="1:1024" s="92" customFormat="1" ht="58.5" customHeight="1">
      <c r="A6" s="194">
        <v>1</v>
      </c>
      <c r="B6" s="195" t="s">
        <v>1330</v>
      </c>
      <c r="C6" s="195" t="s">
        <v>1331</v>
      </c>
      <c r="D6" s="419" t="s">
        <v>1332</v>
      </c>
      <c r="E6" s="201" t="s">
        <v>1780</v>
      </c>
      <c r="F6" s="201" t="s">
        <v>1780</v>
      </c>
      <c r="G6" s="305" t="s">
        <v>2463</v>
      </c>
      <c r="H6" s="420" t="s">
        <v>1333</v>
      </c>
      <c r="I6" s="423" t="s">
        <v>1334</v>
      </c>
      <c r="J6" s="349">
        <f>K6+SUM(AB6:AH6)+T6+SUM(AQ6:AW6)</f>
        <v>78000</v>
      </c>
      <c r="K6" s="349">
        <f>L6+AI6</f>
        <v>76920</v>
      </c>
      <c r="L6" s="349">
        <f>SUM(M6:S6)</f>
        <v>72000</v>
      </c>
      <c r="M6" s="349">
        <v>32400</v>
      </c>
      <c r="N6" s="349"/>
      <c r="O6" s="349"/>
      <c r="P6" s="349">
        <v>32400</v>
      </c>
      <c r="Q6" s="349"/>
      <c r="R6" s="349"/>
      <c r="S6" s="349">
        <v>7200</v>
      </c>
      <c r="T6" s="349">
        <f>SUM(U6:AA6)</f>
        <v>0</v>
      </c>
      <c r="U6" s="349">
        <v>0</v>
      </c>
      <c r="V6" s="349"/>
      <c r="W6" s="349"/>
      <c r="X6" s="349">
        <v>0</v>
      </c>
      <c r="Y6" s="349"/>
      <c r="Z6" s="349"/>
      <c r="AA6" s="349">
        <v>0</v>
      </c>
      <c r="AB6" s="349"/>
      <c r="AC6" s="349"/>
      <c r="AD6" s="349"/>
      <c r="AE6" s="349"/>
      <c r="AF6" s="349"/>
      <c r="AG6" s="349"/>
      <c r="AH6" s="349"/>
      <c r="AI6" s="349">
        <f>SUM(AJ6:AP6)</f>
        <v>4920</v>
      </c>
      <c r="AJ6" s="349">
        <v>2214</v>
      </c>
      <c r="AK6" s="349"/>
      <c r="AL6" s="349"/>
      <c r="AM6" s="349">
        <v>2214</v>
      </c>
      <c r="AN6" s="349"/>
      <c r="AO6" s="349"/>
      <c r="AP6" s="349">
        <v>492</v>
      </c>
      <c r="AQ6" s="349">
        <v>540</v>
      </c>
      <c r="AR6" s="349"/>
      <c r="AS6" s="349">
        <v>540</v>
      </c>
      <c r="AT6" s="349"/>
      <c r="AU6" s="349"/>
      <c r="AV6" s="349"/>
      <c r="AW6" s="349"/>
      <c r="AX6" s="349">
        <f>SUM(AJ6:AW6)</f>
        <v>6000</v>
      </c>
      <c r="AY6" s="605"/>
      <c r="AZ6" s="605"/>
      <c r="BA6" s="172" t="s">
        <v>939</v>
      </c>
      <c r="BB6" s="534" t="s">
        <v>939</v>
      </c>
      <c r="BC6" s="538" t="s">
        <v>944</v>
      </c>
      <c r="BD6" s="172">
        <f>BE6</f>
        <v>43298</v>
      </c>
      <c r="BE6" s="534">
        <v>43298</v>
      </c>
      <c r="BF6" s="172">
        <f>BG6</f>
        <v>43298</v>
      </c>
      <c r="BG6" s="534">
        <v>43298</v>
      </c>
      <c r="BH6" s="534" t="s">
        <v>939</v>
      </c>
      <c r="BI6" s="534" t="s">
        <v>939</v>
      </c>
      <c r="BJ6" s="172">
        <v>43404</v>
      </c>
      <c r="BK6" s="534">
        <v>43430</v>
      </c>
      <c r="BL6" s="172">
        <v>43434</v>
      </c>
      <c r="BM6" s="534">
        <v>43454</v>
      </c>
      <c r="BN6" s="172">
        <v>43511</v>
      </c>
      <c r="BO6" s="534"/>
      <c r="BP6" s="534">
        <v>43830</v>
      </c>
      <c r="BQ6" s="534"/>
      <c r="BR6" s="540"/>
      <c r="BS6" s="855"/>
      <c r="BT6" s="538" t="s">
        <v>3008</v>
      </c>
      <c r="BU6" s="538" t="s">
        <v>3748</v>
      </c>
      <c r="BV6" s="538" t="s">
        <v>3749</v>
      </c>
      <c r="BW6" s="538" t="s">
        <v>3750</v>
      </c>
      <c r="BX6" s="538" t="s">
        <v>3750</v>
      </c>
      <c r="BY6" s="538" t="s">
        <v>3750</v>
      </c>
      <c r="BZ6" s="538" t="s">
        <v>3750</v>
      </c>
      <c r="CA6" s="691">
        <v>0.5</v>
      </c>
      <c r="CB6" s="692"/>
      <c r="CC6" s="827" t="s">
        <v>3009</v>
      </c>
      <c r="CD6" s="802"/>
      <c r="CE6" s="802"/>
      <c r="CF6" s="606">
        <v>1440</v>
      </c>
      <c r="CG6" s="607">
        <v>95</v>
      </c>
      <c r="CH6" s="689">
        <f>BS6*CF6</f>
        <v>0</v>
      </c>
      <c r="CI6" s="690">
        <f>BS6*CG6</f>
        <v>0</v>
      </c>
      <c r="CJ6" s="461"/>
      <c r="CK6" s="461"/>
      <c r="CL6" s="461"/>
      <c r="CM6" s="461"/>
      <c r="CN6" s="461"/>
      <c r="CO6" s="461">
        <v>1</v>
      </c>
      <c r="CP6" s="461"/>
      <c r="CQ6" s="444">
        <v>74473377</v>
      </c>
      <c r="CR6" s="444">
        <v>74398000</v>
      </c>
      <c r="CS6" s="444">
        <v>74398000</v>
      </c>
      <c r="CT6" s="444">
        <v>76818812</v>
      </c>
      <c r="CU6" s="444"/>
      <c r="CV6" s="444"/>
      <c r="CW6" s="608"/>
      <c r="CX6" s="608"/>
      <c r="CY6" s="609"/>
      <c r="CZ6" s="608"/>
      <c r="DA6" s="608" t="s">
        <v>3583</v>
      </c>
      <c r="DB6" s="610"/>
      <c r="DC6" s="610"/>
      <c r="DD6" s="610"/>
      <c r="DE6" s="610"/>
      <c r="DF6" s="611" t="s">
        <v>1818</v>
      </c>
      <c r="DG6" s="544" t="s">
        <v>3279</v>
      </c>
      <c r="DH6" s="545" t="s">
        <v>3280</v>
      </c>
      <c r="DI6" s="545" t="s">
        <v>3281</v>
      </c>
      <c r="DJ6" s="545"/>
    </row>
    <row r="7" spans="1:1024" s="95" customFormat="1" ht="78">
      <c r="A7" s="194">
        <v>2</v>
      </c>
      <c r="B7" s="195" t="s">
        <v>1330</v>
      </c>
      <c r="C7" s="195" t="s">
        <v>1331</v>
      </c>
      <c r="D7" s="419" t="s">
        <v>1335</v>
      </c>
      <c r="E7" s="201" t="s">
        <v>1780</v>
      </c>
      <c r="F7" s="201" t="s">
        <v>1780</v>
      </c>
      <c r="G7" s="305" t="s">
        <v>2463</v>
      </c>
      <c r="H7" s="420" t="s">
        <v>1336</v>
      </c>
      <c r="I7" s="423" t="s">
        <v>1337</v>
      </c>
      <c r="J7" s="349">
        <f>K7+SUM(AB7:AH7)+T7+SUM(AQ7:AW7)</f>
        <v>35200</v>
      </c>
      <c r="K7" s="349">
        <f t="shared" ref="K7:K70" si="0">L7+AI7</f>
        <v>34444</v>
      </c>
      <c r="L7" s="349">
        <f t="shared" ref="L7:L70" si="1">SUM(M7:S7)</f>
        <v>31000</v>
      </c>
      <c r="M7" s="349">
        <v>13950</v>
      </c>
      <c r="N7" s="349"/>
      <c r="O7" s="349"/>
      <c r="P7" s="349">
        <v>13950</v>
      </c>
      <c r="Q7" s="349"/>
      <c r="R7" s="349"/>
      <c r="S7" s="349">
        <v>3100</v>
      </c>
      <c r="T7" s="349">
        <f t="shared" ref="T7:T70" si="2">SUM(U7:AA7)</f>
        <v>0</v>
      </c>
      <c r="U7" s="349">
        <v>0</v>
      </c>
      <c r="V7" s="349"/>
      <c r="W7" s="349"/>
      <c r="X7" s="349">
        <v>0</v>
      </c>
      <c r="Y7" s="349"/>
      <c r="Z7" s="349"/>
      <c r="AA7" s="349">
        <v>0</v>
      </c>
      <c r="AB7" s="349"/>
      <c r="AC7" s="349"/>
      <c r="AD7" s="349"/>
      <c r="AE7" s="349"/>
      <c r="AF7" s="349"/>
      <c r="AG7" s="349"/>
      <c r="AH7" s="349"/>
      <c r="AI7" s="349">
        <f t="shared" ref="AI7:AI70" si="3">SUM(AJ7:AP7)</f>
        <v>3444</v>
      </c>
      <c r="AJ7" s="349">
        <v>1550</v>
      </c>
      <c r="AK7" s="349"/>
      <c r="AL7" s="349"/>
      <c r="AM7" s="349">
        <v>1550</v>
      </c>
      <c r="AN7" s="349"/>
      <c r="AO7" s="349"/>
      <c r="AP7" s="349">
        <v>344</v>
      </c>
      <c r="AQ7" s="349">
        <v>378</v>
      </c>
      <c r="AR7" s="349"/>
      <c r="AS7" s="349">
        <v>378</v>
      </c>
      <c r="AT7" s="349"/>
      <c r="AU7" s="349"/>
      <c r="AV7" s="349"/>
      <c r="AW7" s="349"/>
      <c r="AX7" s="349">
        <f t="shared" ref="AX7:AX70" si="4">SUM(AJ7:AW7)</f>
        <v>4200</v>
      </c>
      <c r="AY7" s="605"/>
      <c r="AZ7" s="605"/>
      <c r="BA7" s="172" t="s">
        <v>939</v>
      </c>
      <c r="BB7" s="534" t="s">
        <v>939</v>
      </c>
      <c r="BC7" s="538" t="s">
        <v>944</v>
      </c>
      <c r="BD7" s="172">
        <f>BE7</f>
        <v>42914</v>
      </c>
      <c r="BE7" s="534">
        <v>42914</v>
      </c>
      <c r="BF7" s="172">
        <f>BG7</f>
        <v>42914</v>
      </c>
      <c r="BG7" s="534">
        <v>42914</v>
      </c>
      <c r="BH7" s="534" t="s">
        <v>939</v>
      </c>
      <c r="BI7" s="534" t="s">
        <v>939</v>
      </c>
      <c r="BJ7" s="172">
        <v>43404</v>
      </c>
      <c r="BK7" s="534">
        <v>43420</v>
      </c>
      <c r="BL7" s="172">
        <v>43434</v>
      </c>
      <c r="BM7" s="534">
        <v>43439</v>
      </c>
      <c r="BN7" s="172">
        <v>43480</v>
      </c>
      <c r="BO7" s="534"/>
      <c r="BP7" s="534">
        <v>43738</v>
      </c>
      <c r="BQ7" s="534"/>
      <c r="BR7" s="540"/>
      <c r="BS7" s="540"/>
      <c r="BT7" s="538" t="s">
        <v>3008</v>
      </c>
      <c r="BU7" s="538" t="s">
        <v>3751</v>
      </c>
      <c r="BV7" s="538" t="s">
        <v>3752</v>
      </c>
      <c r="BW7" s="538">
        <v>328464.06699999998</v>
      </c>
      <c r="BX7" s="538">
        <v>2745032.2059999998</v>
      </c>
      <c r="BY7" s="538" t="s">
        <v>3753</v>
      </c>
      <c r="BZ7" s="538" t="s">
        <v>2807</v>
      </c>
      <c r="CA7" s="691">
        <v>0.5</v>
      </c>
      <c r="CB7" s="692"/>
      <c r="CC7" s="539" t="s">
        <v>3010</v>
      </c>
      <c r="CD7" s="802"/>
      <c r="CE7" s="802"/>
      <c r="CF7" s="606">
        <v>1400</v>
      </c>
      <c r="CG7" s="607">
        <v>15</v>
      </c>
      <c r="CH7" s="689">
        <f t="shared" ref="CH7:CH63" si="5">BS7*CF7</f>
        <v>0</v>
      </c>
      <c r="CI7" s="690">
        <f t="shared" ref="CI7:CI63" si="6">BS7*CG7</f>
        <v>0</v>
      </c>
      <c r="CJ7" s="461"/>
      <c r="CK7" s="461"/>
      <c r="CL7" s="461"/>
      <c r="CM7" s="461"/>
      <c r="CN7" s="461"/>
      <c r="CO7" s="461">
        <v>3</v>
      </c>
      <c r="CP7" s="461"/>
      <c r="CQ7" s="444">
        <v>32751125</v>
      </c>
      <c r="CR7" s="444">
        <v>31100000</v>
      </c>
      <c r="CS7" s="444">
        <v>31100000</v>
      </c>
      <c r="CT7" s="444">
        <v>32150360.362159088</v>
      </c>
      <c r="CU7" s="444"/>
      <c r="CV7" s="444"/>
      <c r="CW7" s="608"/>
      <c r="CX7" s="608"/>
      <c r="CY7" s="608"/>
      <c r="CZ7" s="608"/>
      <c r="DA7" s="608" t="s">
        <v>3583</v>
      </c>
      <c r="DB7" s="610"/>
      <c r="DC7" s="610"/>
      <c r="DD7" s="610"/>
      <c r="DE7" s="610"/>
      <c r="DF7" s="611" t="s">
        <v>1819</v>
      </c>
      <c r="DG7" s="544" t="s">
        <v>3282</v>
      </c>
      <c r="DH7" s="545" t="s">
        <v>3283</v>
      </c>
      <c r="DI7" s="545" t="s">
        <v>3284</v>
      </c>
      <c r="DJ7" s="545"/>
      <c r="AMJ7" s="94"/>
    </row>
    <row r="8" spans="1:1024" s="97" customFormat="1" ht="84.6" customHeight="1">
      <c r="A8" s="96">
        <v>1</v>
      </c>
      <c r="B8" s="197" t="s">
        <v>1338</v>
      </c>
      <c r="C8" s="174" t="s">
        <v>1339</v>
      </c>
      <c r="D8" s="174" t="s">
        <v>1340</v>
      </c>
      <c r="E8" s="197" t="s">
        <v>1341</v>
      </c>
      <c r="F8" s="232" t="s">
        <v>1625</v>
      </c>
      <c r="G8" s="198" t="s">
        <v>1342</v>
      </c>
      <c r="H8" s="421" t="s">
        <v>1343</v>
      </c>
      <c r="I8" s="423" t="s">
        <v>1577</v>
      </c>
      <c r="J8" s="349">
        <f t="shared" ref="J8:J70" si="7">K8+SUM(AB8:AH8)+T8+SUM(AQ8:AW8)</f>
        <v>73246</v>
      </c>
      <c r="K8" s="349">
        <f t="shared" si="0"/>
        <v>67591</v>
      </c>
      <c r="L8" s="349">
        <f t="shared" si="1"/>
        <v>54396</v>
      </c>
      <c r="M8" s="349">
        <v>27198</v>
      </c>
      <c r="N8" s="349"/>
      <c r="O8" s="349"/>
      <c r="P8" s="349">
        <v>27198</v>
      </c>
      <c r="Q8" s="349"/>
      <c r="R8" s="349"/>
      <c r="S8" s="349">
        <v>0</v>
      </c>
      <c r="T8" s="349">
        <f t="shared" si="2"/>
        <v>0</v>
      </c>
      <c r="U8" s="349">
        <v>0</v>
      </c>
      <c r="V8" s="349"/>
      <c r="W8" s="349"/>
      <c r="X8" s="349">
        <v>0</v>
      </c>
      <c r="Y8" s="349"/>
      <c r="Z8" s="349"/>
      <c r="AA8" s="349">
        <v>0</v>
      </c>
      <c r="AB8" s="349"/>
      <c r="AC8" s="349"/>
      <c r="AD8" s="349"/>
      <c r="AE8" s="349"/>
      <c r="AF8" s="349"/>
      <c r="AG8" s="349"/>
      <c r="AH8" s="349"/>
      <c r="AI8" s="349">
        <f t="shared" si="3"/>
        <v>13195</v>
      </c>
      <c r="AJ8" s="349">
        <v>2476</v>
      </c>
      <c r="AK8" s="349"/>
      <c r="AL8" s="349"/>
      <c r="AM8" s="349">
        <v>10719</v>
      </c>
      <c r="AN8" s="349"/>
      <c r="AO8" s="349"/>
      <c r="AP8" s="349">
        <v>0</v>
      </c>
      <c r="AQ8" s="349">
        <v>2828</v>
      </c>
      <c r="AR8" s="349"/>
      <c r="AS8" s="349">
        <v>2827</v>
      </c>
      <c r="AT8" s="349"/>
      <c r="AU8" s="349"/>
      <c r="AV8" s="612"/>
      <c r="AW8" s="612"/>
      <c r="AX8" s="349">
        <f t="shared" si="4"/>
        <v>18850</v>
      </c>
      <c r="AY8" s="613"/>
      <c r="AZ8" s="613"/>
      <c r="BA8" s="263" t="s">
        <v>939</v>
      </c>
      <c r="BB8" s="546" t="s">
        <v>939</v>
      </c>
      <c r="BC8" s="550" t="s">
        <v>944</v>
      </c>
      <c r="BD8" s="263">
        <v>43115</v>
      </c>
      <c r="BE8" s="546">
        <v>43115</v>
      </c>
      <c r="BF8" s="263">
        <v>43115</v>
      </c>
      <c r="BG8" s="546">
        <v>43115</v>
      </c>
      <c r="BH8" s="546">
        <v>40731</v>
      </c>
      <c r="BI8" s="546" t="s">
        <v>942</v>
      </c>
      <c r="BJ8" s="263">
        <v>43404</v>
      </c>
      <c r="BK8" s="546">
        <v>43427</v>
      </c>
      <c r="BL8" s="263">
        <v>43434</v>
      </c>
      <c r="BM8" s="546">
        <v>43440</v>
      </c>
      <c r="BN8" s="263">
        <v>43465</v>
      </c>
      <c r="BO8" s="546"/>
      <c r="BP8" s="263">
        <v>44196</v>
      </c>
      <c r="BQ8" s="546"/>
      <c r="BR8" s="549"/>
      <c r="BS8" s="549"/>
      <c r="BT8" s="550" t="s">
        <v>1016</v>
      </c>
      <c r="BU8" s="538" t="s">
        <v>3258</v>
      </c>
      <c r="BV8" s="538" t="s">
        <v>3258</v>
      </c>
      <c r="BW8" s="538" t="s">
        <v>3258</v>
      </c>
      <c r="BX8" s="538" t="s">
        <v>3258</v>
      </c>
      <c r="BY8" s="538" t="s">
        <v>3258</v>
      </c>
      <c r="BZ8" s="538" t="s">
        <v>3258</v>
      </c>
      <c r="CA8" s="702" t="s">
        <v>2598</v>
      </c>
      <c r="CB8" s="268"/>
      <c r="CC8" s="705" t="s">
        <v>2715</v>
      </c>
      <c r="CD8" s="802"/>
      <c r="CE8" s="706"/>
      <c r="CF8" s="173">
        <v>730</v>
      </c>
      <c r="CG8" s="293">
        <v>20</v>
      </c>
      <c r="CH8" s="689">
        <f t="shared" si="5"/>
        <v>0</v>
      </c>
      <c r="CI8" s="690">
        <f t="shared" si="6"/>
        <v>0</v>
      </c>
      <c r="CJ8" s="177"/>
      <c r="CK8" s="177"/>
      <c r="CL8" s="177"/>
      <c r="CM8" s="177"/>
      <c r="CN8" s="177"/>
      <c r="CO8" s="177">
        <v>2</v>
      </c>
      <c r="CP8" s="177"/>
      <c r="CQ8" s="445"/>
      <c r="CR8" s="445"/>
      <c r="CS8" s="445"/>
      <c r="CT8" s="445"/>
      <c r="CU8" s="445"/>
      <c r="CV8" s="445"/>
      <c r="CW8" s="193"/>
      <c r="CX8" s="655"/>
      <c r="CY8" s="193"/>
      <c r="CZ8" s="193"/>
      <c r="DA8" s="909" t="s">
        <v>3913</v>
      </c>
      <c r="DB8" s="556"/>
      <c r="DC8" s="556"/>
      <c r="DD8" s="556"/>
      <c r="DE8" s="556"/>
      <c r="DF8" s="258" t="s">
        <v>3285</v>
      </c>
      <c r="DG8" s="544" t="s">
        <v>3286</v>
      </c>
      <c r="DH8" s="545" t="s">
        <v>3909</v>
      </c>
      <c r="DI8" s="545" t="s">
        <v>3287</v>
      </c>
      <c r="DJ8" s="545"/>
    </row>
    <row r="9" spans="1:1024" s="97" customFormat="1" ht="108.6" customHeight="1">
      <c r="A9" s="96">
        <v>2</v>
      </c>
      <c r="B9" s="197" t="s">
        <v>1338</v>
      </c>
      <c r="C9" s="197" t="s">
        <v>1344</v>
      </c>
      <c r="D9" s="421" t="s">
        <v>1345</v>
      </c>
      <c r="E9" s="197" t="s">
        <v>1346</v>
      </c>
      <c r="F9" s="232" t="s">
        <v>1725</v>
      </c>
      <c r="G9" s="198" t="s">
        <v>1347</v>
      </c>
      <c r="H9" s="312" t="s">
        <v>2745</v>
      </c>
      <c r="I9" s="423" t="s">
        <v>1348</v>
      </c>
      <c r="J9" s="349">
        <f t="shared" si="7"/>
        <v>67437</v>
      </c>
      <c r="K9" s="349">
        <f t="shared" si="0"/>
        <v>36720</v>
      </c>
      <c r="L9" s="349">
        <f t="shared" si="1"/>
        <v>36720</v>
      </c>
      <c r="M9" s="349">
        <v>16528</v>
      </c>
      <c r="N9" s="349"/>
      <c r="O9" s="349"/>
      <c r="P9" s="349">
        <v>20192</v>
      </c>
      <c r="Q9" s="349"/>
      <c r="R9" s="349"/>
      <c r="S9" s="349">
        <v>0</v>
      </c>
      <c r="T9" s="349">
        <f t="shared" si="2"/>
        <v>22552</v>
      </c>
      <c r="U9" s="349">
        <v>22552</v>
      </c>
      <c r="V9" s="349"/>
      <c r="W9" s="349"/>
      <c r="X9" s="349">
        <v>0</v>
      </c>
      <c r="Y9" s="349"/>
      <c r="Z9" s="349"/>
      <c r="AA9" s="349">
        <v>0</v>
      </c>
      <c r="AB9" s="349">
        <v>8165</v>
      </c>
      <c r="AC9" s="349"/>
      <c r="AD9" s="349">
        <v>0</v>
      </c>
      <c r="AE9" s="349"/>
      <c r="AF9" s="349"/>
      <c r="AG9" s="349"/>
      <c r="AH9" s="349"/>
      <c r="AI9" s="349">
        <f t="shared" si="3"/>
        <v>0</v>
      </c>
      <c r="AJ9" s="349">
        <v>0</v>
      </c>
      <c r="AK9" s="349"/>
      <c r="AL9" s="349"/>
      <c r="AM9" s="349">
        <v>0</v>
      </c>
      <c r="AN9" s="349"/>
      <c r="AO9" s="349"/>
      <c r="AP9" s="349">
        <v>0</v>
      </c>
      <c r="AQ9" s="349">
        <v>0</v>
      </c>
      <c r="AR9" s="349"/>
      <c r="AS9" s="349">
        <v>0</v>
      </c>
      <c r="AT9" s="349"/>
      <c r="AU9" s="349"/>
      <c r="AV9" s="612"/>
      <c r="AW9" s="612"/>
      <c r="AX9" s="349">
        <f t="shared" si="4"/>
        <v>0</v>
      </c>
      <c r="AY9" s="613"/>
      <c r="AZ9" s="613"/>
      <c r="BA9" s="263" t="s">
        <v>2599</v>
      </c>
      <c r="BB9" s="707"/>
      <c r="BC9" s="550" t="s">
        <v>920</v>
      </c>
      <c r="BD9" s="263">
        <v>43344</v>
      </c>
      <c r="BE9" s="546">
        <v>43335</v>
      </c>
      <c r="BF9" s="263">
        <v>43373</v>
      </c>
      <c r="BG9" s="546"/>
      <c r="BH9" s="546">
        <v>33071</v>
      </c>
      <c r="BI9" s="546" t="s">
        <v>2714</v>
      </c>
      <c r="BJ9" s="263">
        <v>43404</v>
      </c>
      <c r="BK9" s="546"/>
      <c r="BL9" s="263">
        <v>43434</v>
      </c>
      <c r="BM9" s="546">
        <v>43425</v>
      </c>
      <c r="BN9" s="263">
        <v>43465</v>
      </c>
      <c r="BO9" s="546"/>
      <c r="BP9" s="263">
        <v>43830</v>
      </c>
      <c r="BQ9" s="546"/>
      <c r="BR9" s="549"/>
      <c r="BS9" s="549"/>
      <c r="BT9" s="550" t="s">
        <v>1016</v>
      </c>
      <c r="BU9" s="538" t="s">
        <v>3754</v>
      </c>
      <c r="BV9" s="538" t="s">
        <v>3755</v>
      </c>
      <c r="BW9" s="538">
        <v>24.502800000000001</v>
      </c>
      <c r="BX9" s="538">
        <v>120.77930000000001</v>
      </c>
      <c r="BY9" s="538" t="s">
        <v>3756</v>
      </c>
      <c r="BZ9" s="538" t="s">
        <v>3757</v>
      </c>
      <c r="CA9" s="702">
        <v>0.5</v>
      </c>
      <c r="CB9" s="264"/>
      <c r="CC9" s="551" t="s">
        <v>2716</v>
      </c>
      <c r="CD9" s="706"/>
      <c r="CE9" s="706"/>
      <c r="CF9" s="173">
        <v>432</v>
      </c>
      <c r="CG9" s="293">
        <v>4</v>
      </c>
      <c r="CH9" s="689">
        <f t="shared" si="5"/>
        <v>0</v>
      </c>
      <c r="CI9" s="690">
        <f t="shared" si="6"/>
        <v>0</v>
      </c>
      <c r="CJ9" s="177"/>
      <c r="CK9" s="177"/>
      <c r="CL9" s="177"/>
      <c r="CM9" s="177"/>
      <c r="CN9" s="177"/>
      <c r="CO9" s="177"/>
      <c r="CP9" s="177"/>
      <c r="CQ9" s="445">
        <v>36720000</v>
      </c>
      <c r="CR9" s="445">
        <v>29850000</v>
      </c>
      <c r="CS9" s="445">
        <v>29850000</v>
      </c>
      <c r="CT9" s="445">
        <v>33265184</v>
      </c>
      <c r="CU9" s="445"/>
      <c r="CV9" s="445"/>
      <c r="CW9" s="557"/>
      <c r="CX9" s="193"/>
      <c r="CY9" s="193"/>
      <c r="CZ9" s="193"/>
      <c r="DA9" s="298" t="s">
        <v>3581</v>
      </c>
      <c r="DB9" s="556"/>
      <c r="DC9" s="556"/>
      <c r="DD9" s="556"/>
      <c r="DE9" s="556"/>
      <c r="DF9" s="258" t="s">
        <v>3288</v>
      </c>
      <c r="DG9" s="544" t="s">
        <v>3289</v>
      </c>
      <c r="DH9" s="545" t="s">
        <v>3258</v>
      </c>
      <c r="DI9" s="545" t="s">
        <v>3258</v>
      </c>
      <c r="DJ9" s="545"/>
    </row>
    <row r="10" spans="1:1024" s="97" customFormat="1" ht="78">
      <c r="A10" s="96">
        <v>1</v>
      </c>
      <c r="B10" s="197" t="s">
        <v>1349</v>
      </c>
      <c r="C10" s="197" t="s">
        <v>1350</v>
      </c>
      <c r="D10" s="201" t="s">
        <v>1351</v>
      </c>
      <c r="E10" s="422" t="s">
        <v>1726</v>
      </c>
      <c r="F10" s="201" t="s">
        <v>1781</v>
      </c>
      <c r="G10" s="198" t="s">
        <v>1352</v>
      </c>
      <c r="H10" s="420" t="s">
        <v>1353</v>
      </c>
      <c r="I10" s="423" t="s">
        <v>1580</v>
      </c>
      <c r="J10" s="349">
        <f t="shared" si="7"/>
        <v>54000</v>
      </c>
      <c r="K10" s="349">
        <f t="shared" si="0"/>
        <v>54000</v>
      </c>
      <c r="L10" s="349">
        <f t="shared" si="1"/>
        <v>54000</v>
      </c>
      <c r="M10" s="349">
        <v>0</v>
      </c>
      <c r="N10" s="349"/>
      <c r="O10" s="349"/>
      <c r="P10" s="349">
        <v>48600</v>
      </c>
      <c r="Q10" s="349"/>
      <c r="R10" s="349"/>
      <c r="S10" s="349">
        <v>5400</v>
      </c>
      <c r="T10" s="349">
        <f t="shared" si="2"/>
        <v>0</v>
      </c>
      <c r="U10" s="349">
        <v>0</v>
      </c>
      <c r="V10" s="349"/>
      <c r="W10" s="349"/>
      <c r="X10" s="349">
        <v>0</v>
      </c>
      <c r="Y10" s="349"/>
      <c r="Z10" s="349"/>
      <c r="AA10" s="349">
        <v>0</v>
      </c>
      <c r="AB10" s="349"/>
      <c r="AC10" s="349"/>
      <c r="AD10" s="349"/>
      <c r="AE10" s="349"/>
      <c r="AF10" s="349"/>
      <c r="AG10" s="349"/>
      <c r="AH10" s="349"/>
      <c r="AI10" s="349">
        <f t="shared" si="3"/>
        <v>0</v>
      </c>
      <c r="AJ10" s="349">
        <v>0</v>
      </c>
      <c r="AK10" s="349"/>
      <c r="AL10" s="349"/>
      <c r="AM10" s="349">
        <v>0</v>
      </c>
      <c r="AN10" s="349"/>
      <c r="AO10" s="349"/>
      <c r="AP10" s="349">
        <v>0</v>
      </c>
      <c r="AQ10" s="349"/>
      <c r="AR10" s="349"/>
      <c r="AS10" s="349"/>
      <c r="AT10" s="349"/>
      <c r="AU10" s="349"/>
      <c r="AV10" s="612"/>
      <c r="AW10" s="612"/>
      <c r="AX10" s="349">
        <f t="shared" si="4"/>
        <v>0</v>
      </c>
      <c r="AY10" s="613"/>
      <c r="AZ10" s="613"/>
      <c r="BA10" s="263" t="s">
        <v>918</v>
      </c>
      <c r="BB10" s="546" t="s">
        <v>939</v>
      </c>
      <c r="BC10" s="550" t="s">
        <v>944</v>
      </c>
      <c r="BD10" s="263">
        <v>43115</v>
      </c>
      <c r="BE10" s="546">
        <v>43115</v>
      </c>
      <c r="BF10" s="263">
        <v>43115</v>
      </c>
      <c r="BG10" s="546">
        <v>43115</v>
      </c>
      <c r="BH10" s="546">
        <v>40731</v>
      </c>
      <c r="BI10" s="546" t="s">
        <v>942</v>
      </c>
      <c r="BJ10" s="263">
        <v>43404</v>
      </c>
      <c r="BK10" s="546">
        <v>43427</v>
      </c>
      <c r="BL10" s="263">
        <v>43434</v>
      </c>
      <c r="BM10" s="546">
        <v>43440</v>
      </c>
      <c r="BN10" s="263">
        <v>43465</v>
      </c>
      <c r="BO10" s="546"/>
      <c r="BP10" s="546">
        <v>44196</v>
      </c>
      <c r="BQ10" s="546"/>
      <c r="BR10" s="549"/>
      <c r="BS10" s="549"/>
      <c r="BT10" s="550" t="s">
        <v>2797</v>
      </c>
      <c r="BU10" s="538" t="s">
        <v>3758</v>
      </c>
      <c r="BV10" s="538" t="s">
        <v>3759</v>
      </c>
      <c r="BW10" s="538">
        <v>203812</v>
      </c>
      <c r="BX10" s="538">
        <v>2677850</v>
      </c>
      <c r="BY10" s="538" t="s">
        <v>3760</v>
      </c>
      <c r="BZ10" s="538" t="s">
        <v>3761</v>
      </c>
      <c r="CA10" s="702">
        <v>0.5</v>
      </c>
      <c r="CB10" s="264" t="s">
        <v>2769</v>
      </c>
      <c r="CC10" s="705" t="s">
        <v>2799</v>
      </c>
      <c r="CD10" s="706"/>
      <c r="CE10" s="706">
        <v>43462</v>
      </c>
      <c r="CF10" s="173">
        <v>210</v>
      </c>
      <c r="CG10" s="293">
        <v>367</v>
      </c>
      <c r="CH10" s="689">
        <f t="shared" si="5"/>
        <v>0</v>
      </c>
      <c r="CI10" s="690">
        <f t="shared" si="6"/>
        <v>0</v>
      </c>
      <c r="CJ10" s="177"/>
      <c r="CK10" s="177"/>
      <c r="CL10" s="177"/>
      <c r="CM10" s="177"/>
      <c r="CN10" s="177"/>
      <c r="CO10" s="177"/>
      <c r="CP10" s="177"/>
      <c r="CQ10" s="445">
        <v>77089893</v>
      </c>
      <c r="CR10" s="445">
        <v>57720000</v>
      </c>
      <c r="CS10" s="445">
        <v>57720000</v>
      </c>
      <c r="CT10" s="445">
        <v>62060405</v>
      </c>
      <c r="CU10" s="445"/>
      <c r="CV10" s="445"/>
      <c r="CW10" s="557"/>
      <c r="CX10" s="193"/>
      <c r="CY10" s="193"/>
      <c r="CZ10" s="193"/>
      <c r="DA10" s="193"/>
      <c r="DB10" s="556"/>
      <c r="DC10" s="556"/>
      <c r="DD10" s="556"/>
      <c r="DE10" s="556"/>
      <c r="DF10" s="258" t="s">
        <v>3290</v>
      </c>
      <c r="DG10" s="544" t="s">
        <v>3291</v>
      </c>
      <c r="DH10" s="545" t="s">
        <v>3258</v>
      </c>
      <c r="DI10" s="545" t="s">
        <v>3258</v>
      </c>
      <c r="DJ10" s="545"/>
    </row>
    <row r="11" spans="1:1024" s="97" customFormat="1" ht="84.6" customHeight="1">
      <c r="A11" s="96">
        <v>2</v>
      </c>
      <c r="B11" s="197" t="s">
        <v>1349</v>
      </c>
      <c r="C11" s="197" t="s">
        <v>1350</v>
      </c>
      <c r="D11" s="201" t="s">
        <v>1354</v>
      </c>
      <c r="E11" s="422" t="s">
        <v>1727</v>
      </c>
      <c r="F11" s="422" t="s">
        <v>1785</v>
      </c>
      <c r="G11" s="198" t="s">
        <v>1352</v>
      </c>
      <c r="H11" s="421" t="s">
        <v>1355</v>
      </c>
      <c r="I11" s="423" t="s">
        <v>1581</v>
      </c>
      <c r="J11" s="349">
        <f t="shared" si="7"/>
        <v>10863</v>
      </c>
      <c r="K11" s="349">
        <f t="shared" si="0"/>
        <v>10863</v>
      </c>
      <c r="L11" s="349">
        <f t="shared" si="1"/>
        <v>10863</v>
      </c>
      <c r="M11" s="349">
        <v>3989</v>
      </c>
      <c r="N11" s="349"/>
      <c r="O11" s="349"/>
      <c r="P11" s="349">
        <v>6874</v>
      </c>
      <c r="Q11" s="349"/>
      <c r="R11" s="349"/>
      <c r="S11" s="349">
        <v>0</v>
      </c>
      <c r="T11" s="349">
        <f t="shared" si="2"/>
        <v>0</v>
      </c>
      <c r="U11" s="349">
        <v>0</v>
      </c>
      <c r="V11" s="349"/>
      <c r="W11" s="349"/>
      <c r="X11" s="349">
        <v>0</v>
      </c>
      <c r="Y11" s="349"/>
      <c r="Z11" s="349"/>
      <c r="AA11" s="349">
        <v>0</v>
      </c>
      <c r="AB11" s="349"/>
      <c r="AC11" s="349"/>
      <c r="AD11" s="349"/>
      <c r="AE11" s="349"/>
      <c r="AF11" s="349"/>
      <c r="AG11" s="349"/>
      <c r="AH11" s="349"/>
      <c r="AI11" s="349">
        <f t="shared" si="3"/>
        <v>0</v>
      </c>
      <c r="AJ11" s="349">
        <v>0</v>
      </c>
      <c r="AK11" s="349"/>
      <c r="AL11" s="349"/>
      <c r="AM11" s="349">
        <v>0</v>
      </c>
      <c r="AN11" s="349"/>
      <c r="AO11" s="349"/>
      <c r="AP11" s="349">
        <v>0</v>
      </c>
      <c r="AQ11" s="349"/>
      <c r="AR11" s="349"/>
      <c r="AS11" s="349"/>
      <c r="AT11" s="349"/>
      <c r="AU11" s="349"/>
      <c r="AV11" s="612"/>
      <c r="AW11" s="612"/>
      <c r="AX11" s="349">
        <f t="shared" si="4"/>
        <v>0</v>
      </c>
      <c r="AY11" s="613"/>
      <c r="AZ11" s="613"/>
      <c r="BA11" s="263" t="s">
        <v>918</v>
      </c>
      <c r="BB11" s="707"/>
      <c r="BC11" s="550" t="s">
        <v>2791</v>
      </c>
      <c r="BD11" s="263">
        <v>43344</v>
      </c>
      <c r="BE11" s="546">
        <v>43335</v>
      </c>
      <c r="BF11" s="263">
        <v>43373</v>
      </c>
      <c r="BG11" s="546"/>
      <c r="BH11" s="546">
        <v>33071</v>
      </c>
      <c r="BI11" s="546" t="s">
        <v>2796</v>
      </c>
      <c r="BJ11" s="263">
        <v>43404</v>
      </c>
      <c r="BK11" s="546"/>
      <c r="BL11" s="263">
        <v>43434</v>
      </c>
      <c r="BM11" s="546">
        <v>43425</v>
      </c>
      <c r="BN11" s="263">
        <v>43465</v>
      </c>
      <c r="BO11" s="546">
        <v>43441</v>
      </c>
      <c r="BP11" s="546">
        <v>43830</v>
      </c>
      <c r="BQ11" s="546"/>
      <c r="BR11" s="549">
        <v>2.2599999999999999E-2</v>
      </c>
      <c r="BS11" s="549">
        <v>2.92E-2</v>
      </c>
      <c r="BT11" s="550" t="s">
        <v>2798</v>
      </c>
      <c r="BU11" s="538" t="s">
        <v>3762</v>
      </c>
      <c r="BV11" s="538" t="s">
        <v>3763</v>
      </c>
      <c r="BW11" s="538">
        <v>224482.56</v>
      </c>
      <c r="BX11" s="538">
        <v>2683205.15</v>
      </c>
      <c r="BY11" s="538" t="s">
        <v>3764</v>
      </c>
      <c r="BZ11" s="538" t="s">
        <v>3765</v>
      </c>
      <c r="CA11" s="702">
        <v>0.5</v>
      </c>
      <c r="CB11" s="264"/>
      <c r="CC11" s="551" t="s">
        <v>2800</v>
      </c>
      <c r="CD11" s="706"/>
      <c r="CE11" s="706"/>
      <c r="CF11" s="173">
        <v>233.6</v>
      </c>
      <c r="CG11" s="293">
        <v>10</v>
      </c>
      <c r="CH11" s="689">
        <f t="shared" si="5"/>
        <v>6.8211199999999996</v>
      </c>
      <c r="CI11" s="690">
        <f t="shared" si="6"/>
        <v>0.29199999999999998</v>
      </c>
      <c r="CJ11" s="177"/>
      <c r="CK11" s="177"/>
      <c r="CL11" s="177"/>
      <c r="CM11" s="177"/>
      <c r="CN11" s="177"/>
      <c r="CO11" s="177"/>
      <c r="CP11" s="177"/>
      <c r="CQ11" s="445">
        <v>36720000</v>
      </c>
      <c r="CR11" s="445">
        <v>29850000</v>
      </c>
      <c r="CS11" s="445">
        <v>29850000</v>
      </c>
      <c r="CT11" s="445">
        <v>33265184</v>
      </c>
      <c r="CU11" s="445"/>
      <c r="CV11" s="445"/>
      <c r="CW11" s="193"/>
      <c r="CX11" s="193"/>
      <c r="CY11" s="193"/>
      <c r="CZ11" s="193"/>
      <c r="DA11" s="193"/>
      <c r="DB11" s="556"/>
      <c r="DC11" s="556"/>
      <c r="DD11" s="556"/>
      <c r="DE11" s="556"/>
      <c r="DF11" s="258" t="s">
        <v>3292</v>
      </c>
      <c r="DG11" s="544" t="s">
        <v>3293</v>
      </c>
      <c r="DH11" s="545" t="s">
        <v>3258</v>
      </c>
      <c r="DI11" s="545" t="s">
        <v>3258</v>
      </c>
      <c r="DJ11" s="545"/>
    </row>
    <row r="12" spans="1:1024" s="97" customFormat="1" ht="144.6" customHeight="1">
      <c r="A12" s="96">
        <v>1</v>
      </c>
      <c r="B12" s="197" t="s">
        <v>1356</v>
      </c>
      <c r="C12" s="197" t="s">
        <v>1357</v>
      </c>
      <c r="D12" s="422" t="s">
        <v>2528</v>
      </c>
      <c r="E12" s="197" t="s">
        <v>1358</v>
      </c>
      <c r="F12" s="197" t="s">
        <v>1358</v>
      </c>
      <c r="G12" s="198" t="s">
        <v>1359</v>
      </c>
      <c r="H12" s="426" t="s">
        <v>2740</v>
      </c>
      <c r="I12" s="423" t="s">
        <v>2529</v>
      </c>
      <c r="J12" s="349">
        <f t="shared" si="7"/>
        <v>80000</v>
      </c>
      <c r="K12" s="349">
        <f t="shared" si="0"/>
        <v>76400</v>
      </c>
      <c r="L12" s="349">
        <f t="shared" si="1"/>
        <v>60000</v>
      </c>
      <c r="M12" s="349">
        <v>1779</v>
      </c>
      <c r="N12" s="349"/>
      <c r="O12" s="349"/>
      <c r="P12" s="349">
        <v>58221</v>
      </c>
      <c r="Q12" s="349"/>
      <c r="R12" s="349"/>
      <c r="S12" s="349">
        <v>0</v>
      </c>
      <c r="T12" s="349">
        <f t="shared" si="2"/>
        <v>0</v>
      </c>
      <c r="U12" s="349">
        <v>0</v>
      </c>
      <c r="V12" s="349"/>
      <c r="W12" s="349"/>
      <c r="X12" s="349">
        <v>0</v>
      </c>
      <c r="Y12" s="349"/>
      <c r="Z12" s="349"/>
      <c r="AA12" s="349">
        <v>0</v>
      </c>
      <c r="AB12" s="349"/>
      <c r="AC12" s="349"/>
      <c r="AD12" s="349"/>
      <c r="AE12" s="349"/>
      <c r="AF12" s="349"/>
      <c r="AG12" s="349"/>
      <c r="AH12" s="349"/>
      <c r="AI12" s="349">
        <f t="shared" si="3"/>
        <v>16400</v>
      </c>
      <c r="AJ12" s="349">
        <v>729</v>
      </c>
      <c r="AK12" s="349"/>
      <c r="AL12" s="349"/>
      <c r="AM12" s="349">
        <v>15671</v>
      </c>
      <c r="AN12" s="349"/>
      <c r="AO12" s="349"/>
      <c r="AP12" s="349">
        <v>0</v>
      </c>
      <c r="AQ12" s="349">
        <v>1800</v>
      </c>
      <c r="AR12" s="349"/>
      <c r="AS12" s="349">
        <v>1800</v>
      </c>
      <c r="AT12" s="349"/>
      <c r="AU12" s="349"/>
      <c r="AV12" s="612"/>
      <c r="AW12" s="612"/>
      <c r="AX12" s="349">
        <f t="shared" si="4"/>
        <v>20000</v>
      </c>
      <c r="AY12" s="613"/>
      <c r="AZ12" s="613"/>
      <c r="BA12" s="431" t="s">
        <v>2602</v>
      </c>
      <c r="BB12" s="707" t="s">
        <v>2924</v>
      </c>
      <c r="BC12" s="550" t="s">
        <v>2918</v>
      </c>
      <c r="BD12" s="263">
        <v>43374</v>
      </c>
      <c r="BE12" s="546">
        <v>43396</v>
      </c>
      <c r="BF12" s="263">
        <v>43419</v>
      </c>
      <c r="BG12" s="546">
        <v>43424</v>
      </c>
      <c r="BH12" s="546" t="s">
        <v>2925</v>
      </c>
      <c r="BI12" s="546" t="s">
        <v>2925</v>
      </c>
      <c r="BJ12" s="263">
        <v>43404</v>
      </c>
      <c r="BK12" s="546">
        <v>43445</v>
      </c>
      <c r="BL12" s="263">
        <v>43434</v>
      </c>
      <c r="BM12" s="546">
        <v>43480</v>
      </c>
      <c r="BN12" s="263">
        <v>43495</v>
      </c>
      <c r="BO12" s="546"/>
      <c r="BP12" s="546">
        <v>43814</v>
      </c>
      <c r="BQ12" s="546"/>
      <c r="BR12" s="553"/>
      <c r="BS12" s="553"/>
      <c r="BT12" s="550" t="s">
        <v>1016</v>
      </c>
      <c r="BU12" s="538" t="s">
        <v>3258</v>
      </c>
      <c r="BV12" s="538" t="s">
        <v>3258</v>
      </c>
      <c r="BW12" s="538" t="s">
        <v>3258</v>
      </c>
      <c r="BX12" s="538" t="s">
        <v>3258</v>
      </c>
      <c r="BY12" s="538" t="s">
        <v>3258</v>
      </c>
      <c r="BZ12" s="538" t="s">
        <v>3258</v>
      </c>
      <c r="CA12" s="702">
        <v>0.5</v>
      </c>
      <c r="CB12" s="264" t="s">
        <v>3908</v>
      </c>
      <c r="CC12" s="551" t="s">
        <v>2929</v>
      </c>
      <c r="CD12" s="706"/>
      <c r="CE12" s="706">
        <v>43480</v>
      </c>
      <c r="CF12" s="181">
        <v>2725</v>
      </c>
      <c r="CG12" s="293">
        <v>34</v>
      </c>
      <c r="CH12" s="689">
        <f t="shared" si="5"/>
        <v>0</v>
      </c>
      <c r="CI12" s="690">
        <f t="shared" si="6"/>
        <v>0</v>
      </c>
      <c r="CJ12" s="183"/>
      <c r="CK12" s="183"/>
      <c r="CL12" s="183"/>
      <c r="CM12" s="183"/>
      <c r="CN12" s="183"/>
      <c r="CO12" s="183">
        <v>2</v>
      </c>
      <c r="CP12" s="183"/>
      <c r="CQ12" s="445"/>
      <c r="CR12" s="445"/>
      <c r="CS12" s="445"/>
      <c r="CT12" s="445"/>
      <c r="CU12" s="445"/>
      <c r="CV12" s="445"/>
      <c r="CW12" s="193"/>
      <c r="CX12" s="655"/>
      <c r="CY12" s="193"/>
      <c r="CZ12" s="193"/>
      <c r="DA12" s="909" t="s">
        <v>3907</v>
      </c>
      <c r="DB12" s="193"/>
      <c r="DC12" s="193"/>
      <c r="DD12" s="556"/>
      <c r="DE12" s="556"/>
      <c r="DF12" s="258" t="s">
        <v>3294</v>
      </c>
      <c r="DG12" s="544" t="s">
        <v>3295</v>
      </c>
      <c r="DH12" s="545" t="s">
        <v>3910</v>
      </c>
      <c r="DI12" s="545" t="s">
        <v>3296</v>
      </c>
      <c r="DJ12" s="545"/>
    </row>
    <row r="13" spans="1:1024" s="97" customFormat="1" ht="58.5">
      <c r="A13" s="96">
        <v>2</v>
      </c>
      <c r="B13" s="197" t="s">
        <v>1356</v>
      </c>
      <c r="C13" s="197" t="s">
        <v>1357</v>
      </c>
      <c r="D13" s="201" t="s">
        <v>1360</v>
      </c>
      <c r="E13" s="201" t="s">
        <v>1361</v>
      </c>
      <c r="F13" s="201" t="s">
        <v>1361</v>
      </c>
      <c r="G13" s="198" t="s">
        <v>1362</v>
      </c>
      <c r="H13" s="426" t="s">
        <v>2742</v>
      </c>
      <c r="I13" s="423" t="s">
        <v>1582</v>
      </c>
      <c r="J13" s="349">
        <f t="shared" si="7"/>
        <v>41025</v>
      </c>
      <c r="K13" s="349">
        <f t="shared" si="0"/>
        <v>40000</v>
      </c>
      <c r="L13" s="349">
        <f t="shared" si="1"/>
        <v>40000</v>
      </c>
      <c r="M13" s="349">
        <v>20000</v>
      </c>
      <c r="N13" s="349"/>
      <c r="O13" s="349"/>
      <c r="P13" s="349">
        <v>20000</v>
      </c>
      <c r="Q13" s="349"/>
      <c r="R13" s="349"/>
      <c r="S13" s="349">
        <v>0</v>
      </c>
      <c r="T13" s="349">
        <f t="shared" si="2"/>
        <v>200</v>
      </c>
      <c r="U13" s="349">
        <v>0</v>
      </c>
      <c r="V13" s="349"/>
      <c r="W13" s="349"/>
      <c r="X13" s="349">
        <v>200</v>
      </c>
      <c r="Y13" s="349"/>
      <c r="Z13" s="349"/>
      <c r="AA13" s="349">
        <v>0</v>
      </c>
      <c r="AB13" s="349">
        <v>825</v>
      </c>
      <c r="AC13" s="349"/>
      <c r="AD13" s="349">
        <v>0</v>
      </c>
      <c r="AE13" s="349"/>
      <c r="AF13" s="349"/>
      <c r="AG13" s="349"/>
      <c r="AH13" s="349"/>
      <c r="AI13" s="349">
        <f t="shared" si="3"/>
        <v>0</v>
      </c>
      <c r="AJ13" s="349">
        <v>0</v>
      </c>
      <c r="AK13" s="349"/>
      <c r="AL13" s="349"/>
      <c r="AM13" s="349">
        <v>0</v>
      </c>
      <c r="AN13" s="349"/>
      <c r="AO13" s="349"/>
      <c r="AP13" s="349">
        <v>0</v>
      </c>
      <c r="AQ13" s="349">
        <v>0</v>
      </c>
      <c r="AR13" s="349"/>
      <c r="AS13" s="349">
        <v>0</v>
      </c>
      <c r="AT13" s="349"/>
      <c r="AU13" s="349"/>
      <c r="AV13" s="614"/>
      <c r="AW13" s="614"/>
      <c r="AX13" s="349">
        <f t="shared" si="4"/>
        <v>0</v>
      </c>
      <c r="AY13" s="613"/>
      <c r="AZ13" s="613"/>
      <c r="BA13" s="431">
        <v>43465</v>
      </c>
      <c r="BB13" s="707" t="s">
        <v>2924</v>
      </c>
      <c r="BC13" s="550" t="s">
        <v>2918</v>
      </c>
      <c r="BD13" s="263">
        <v>43374</v>
      </c>
      <c r="BE13" s="546">
        <v>43396</v>
      </c>
      <c r="BF13" s="263">
        <v>43419</v>
      </c>
      <c r="BG13" s="546">
        <v>43424</v>
      </c>
      <c r="BH13" s="554">
        <v>41425</v>
      </c>
      <c r="BI13" s="550" t="s">
        <v>2926</v>
      </c>
      <c r="BJ13" s="263">
        <v>43404</v>
      </c>
      <c r="BK13" s="546">
        <v>43434</v>
      </c>
      <c r="BL13" s="263">
        <v>43434</v>
      </c>
      <c r="BM13" s="546">
        <v>43445</v>
      </c>
      <c r="BN13" s="263">
        <v>43495</v>
      </c>
      <c r="BO13" s="546"/>
      <c r="BP13" s="546">
        <v>43814</v>
      </c>
      <c r="BQ13" s="546"/>
      <c r="BR13" s="553"/>
      <c r="BS13" s="553"/>
      <c r="BT13" s="550" t="s">
        <v>2927</v>
      </c>
      <c r="BU13" s="538" t="s">
        <v>3766</v>
      </c>
      <c r="BV13" s="538" t="s">
        <v>3767</v>
      </c>
      <c r="BW13" s="538">
        <v>183630</v>
      </c>
      <c r="BX13" s="538">
        <v>2650472</v>
      </c>
      <c r="BY13" s="538" t="s">
        <v>3768</v>
      </c>
      <c r="BZ13" s="538" t="s">
        <v>3769</v>
      </c>
      <c r="CA13" s="702">
        <v>0.5</v>
      </c>
      <c r="CB13" s="725"/>
      <c r="CC13" s="551" t="s">
        <v>2928</v>
      </c>
      <c r="CD13" s="802"/>
      <c r="CE13" s="706"/>
      <c r="CF13" s="182">
        <v>450</v>
      </c>
      <c r="CG13" s="293">
        <v>8</v>
      </c>
      <c r="CH13" s="689">
        <f t="shared" si="5"/>
        <v>0</v>
      </c>
      <c r="CI13" s="690">
        <f t="shared" si="6"/>
        <v>0</v>
      </c>
      <c r="CJ13" s="183"/>
      <c r="CK13" s="183"/>
      <c r="CL13" s="183"/>
      <c r="CM13" s="183"/>
      <c r="CN13" s="183"/>
      <c r="CO13" s="183"/>
      <c r="CP13" s="183"/>
      <c r="CQ13" s="445">
        <v>36940000</v>
      </c>
      <c r="CR13" s="445">
        <v>36940000</v>
      </c>
      <c r="CS13" s="445">
        <v>40544566</v>
      </c>
      <c r="CT13" s="445"/>
      <c r="CU13" s="445"/>
      <c r="CV13" s="445"/>
      <c r="CW13" s="193"/>
      <c r="CX13" s="193"/>
      <c r="CY13" s="193"/>
      <c r="CZ13" s="193"/>
      <c r="DA13" s="298" t="s">
        <v>3581</v>
      </c>
      <c r="DB13" s="193"/>
      <c r="DC13" s="193"/>
      <c r="DD13" s="556"/>
      <c r="DE13" s="556"/>
      <c r="DF13" s="258" t="s">
        <v>3297</v>
      </c>
      <c r="DG13" s="544" t="s">
        <v>3298</v>
      </c>
      <c r="DH13" s="545" t="s">
        <v>3258</v>
      </c>
      <c r="DI13" s="545" t="s">
        <v>3258</v>
      </c>
      <c r="DJ13" s="545"/>
    </row>
    <row r="14" spans="1:1024" s="97" customFormat="1" ht="58.5">
      <c r="A14" s="96">
        <v>1</v>
      </c>
      <c r="B14" s="197" t="s">
        <v>1363</v>
      </c>
      <c r="C14" s="197" t="s">
        <v>1364</v>
      </c>
      <c r="D14" s="201" t="s">
        <v>1365</v>
      </c>
      <c r="E14" s="422" t="s">
        <v>1728</v>
      </c>
      <c r="F14" s="422" t="s">
        <v>1651</v>
      </c>
      <c r="G14" s="200" t="s">
        <v>1366</v>
      </c>
      <c r="H14" s="420" t="s">
        <v>1367</v>
      </c>
      <c r="I14" s="423" t="s">
        <v>1368</v>
      </c>
      <c r="J14" s="349">
        <f t="shared" si="7"/>
        <v>35000</v>
      </c>
      <c r="K14" s="349">
        <f t="shared" si="0"/>
        <v>28700</v>
      </c>
      <c r="L14" s="349">
        <f t="shared" si="1"/>
        <v>0</v>
      </c>
      <c r="M14" s="349">
        <v>0</v>
      </c>
      <c r="N14" s="349"/>
      <c r="O14" s="349"/>
      <c r="P14" s="349">
        <v>0</v>
      </c>
      <c r="Q14" s="349"/>
      <c r="R14" s="349"/>
      <c r="S14" s="349">
        <v>0</v>
      </c>
      <c r="T14" s="349">
        <f t="shared" si="2"/>
        <v>0</v>
      </c>
      <c r="U14" s="349">
        <v>0</v>
      </c>
      <c r="V14" s="349"/>
      <c r="W14" s="349"/>
      <c r="X14" s="349">
        <v>0</v>
      </c>
      <c r="Y14" s="349"/>
      <c r="Z14" s="349"/>
      <c r="AA14" s="349">
        <v>0</v>
      </c>
      <c r="AB14" s="349"/>
      <c r="AC14" s="349"/>
      <c r="AD14" s="349"/>
      <c r="AE14" s="349"/>
      <c r="AF14" s="349"/>
      <c r="AG14" s="349"/>
      <c r="AH14" s="349"/>
      <c r="AI14" s="349">
        <f t="shared" si="3"/>
        <v>28700</v>
      </c>
      <c r="AJ14" s="349">
        <v>0</v>
      </c>
      <c r="AK14" s="349"/>
      <c r="AL14" s="349"/>
      <c r="AM14" s="349">
        <v>28700</v>
      </c>
      <c r="AN14" s="349"/>
      <c r="AO14" s="349"/>
      <c r="AP14" s="349">
        <v>0</v>
      </c>
      <c r="AQ14" s="349">
        <v>3150</v>
      </c>
      <c r="AR14" s="349"/>
      <c r="AS14" s="349">
        <v>3150</v>
      </c>
      <c r="AT14" s="349"/>
      <c r="AU14" s="349"/>
      <c r="AV14" s="614"/>
      <c r="AW14" s="614"/>
      <c r="AX14" s="349">
        <f t="shared" si="4"/>
        <v>35000</v>
      </c>
      <c r="AY14" s="613"/>
      <c r="AZ14" s="613"/>
      <c r="BA14" s="263" t="s">
        <v>2605</v>
      </c>
      <c r="BB14" s="546" t="s">
        <v>2837</v>
      </c>
      <c r="BC14" s="550" t="s">
        <v>2810</v>
      </c>
      <c r="BD14" s="263">
        <v>43251</v>
      </c>
      <c r="BE14" s="546">
        <v>43251</v>
      </c>
      <c r="BF14" s="263">
        <v>43292</v>
      </c>
      <c r="BG14" s="546">
        <v>43292</v>
      </c>
      <c r="BH14" s="546" t="s">
        <v>2823</v>
      </c>
      <c r="BI14" s="546" t="s">
        <v>2823</v>
      </c>
      <c r="BJ14" s="263">
        <v>43404</v>
      </c>
      <c r="BK14" s="546"/>
      <c r="BL14" s="263">
        <v>43434</v>
      </c>
      <c r="BM14" s="546"/>
      <c r="BN14" s="263">
        <v>43449</v>
      </c>
      <c r="BO14" s="546"/>
      <c r="BP14" s="546">
        <v>43799</v>
      </c>
      <c r="BQ14" s="546"/>
      <c r="BR14" s="553"/>
      <c r="BS14" s="553"/>
      <c r="BT14" s="550" t="s">
        <v>1016</v>
      </c>
      <c r="BU14" s="538" t="s">
        <v>3258</v>
      </c>
      <c r="BV14" s="538" t="s">
        <v>3258</v>
      </c>
      <c r="BW14" s="538" t="s">
        <v>3258</v>
      </c>
      <c r="BX14" s="538" t="s">
        <v>3258</v>
      </c>
      <c r="BY14" s="538" t="s">
        <v>3258</v>
      </c>
      <c r="BZ14" s="538" t="s">
        <v>3258</v>
      </c>
      <c r="CA14" s="702">
        <v>0</v>
      </c>
      <c r="CB14" s="725" t="s">
        <v>2770</v>
      </c>
      <c r="CC14" s="551" t="s">
        <v>2839</v>
      </c>
      <c r="CD14" s="706">
        <v>43475</v>
      </c>
      <c r="CE14" s="706"/>
      <c r="CF14" s="182">
        <v>0</v>
      </c>
      <c r="CG14" s="293">
        <v>125</v>
      </c>
      <c r="CH14" s="689">
        <f t="shared" si="5"/>
        <v>0</v>
      </c>
      <c r="CI14" s="690">
        <f t="shared" si="6"/>
        <v>0</v>
      </c>
      <c r="CJ14" s="183"/>
      <c r="CK14" s="183"/>
      <c r="CL14" s="183"/>
      <c r="CM14" s="183"/>
      <c r="CN14" s="183"/>
      <c r="CO14" s="183">
        <v>2</v>
      </c>
      <c r="CP14" s="183"/>
      <c r="CQ14" s="445"/>
      <c r="CR14" s="445"/>
      <c r="CS14" s="445"/>
      <c r="CT14" s="445"/>
      <c r="CU14" s="445"/>
      <c r="CV14" s="445"/>
      <c r="CW14" s="193"/>
      <c r="CX14" s="655" t="s">
        <v>3912</v>
      </c>
      <c r="CY14" s="193"/>
      <c r="CZ14" s="193"/>
      <c r="DA14" s="193"/>
      <c r="DB14" s="193"/>
      <c r="DC14" s="193"/>
      <c r="DD14" s="556"/>
      <c r="DE14" s="556"/>
      <c r="DF14" s="258" t="s">
        <v>3299</v>
      </c>
      <c r="DG14" s="544" t="s">
        <v>3300</v>
      </c>
      <c r="DH14" s="545" t="s">
        <v>3258</v>
      </c>
      <c r="DI14" s="545" t="s">
        <v>3258</v>
      </c>
      <c r="DJ14" s="545"/>
    </row>
    <row r="15" spans="1:1024" s="97" customFormat="1" ht="117">
      <c r="A15" s="101">
        <v>2</v>
      </c>
      <c r="B15" s="197" t="s">
        <v>1363</v>
      </c>
      <c r="C15" s="197" t="s">
        <v>1369</v>
      </c>
      <c r="D15" s="201" t="s">
        <v>1370</v>
      </c>
      <c r="E15" s="201" t="s">
        <v>1371</v>
      </c>
      <c r="F15" s="422" t="s">
        <v>1658</v>
      </c>
      <c r="G15" s="200" t="s">
        <v>1372</v>
      </c>
      <c r="H15" s="420" t="s">
        <v>1373</v>
      </c>
      <c r="I15" s="423" t="s">
        <v>1374</v>
      </c>
      <c r="J15" s="349">
        <f t="shared" si="7"/>
        <v>78650</v>
      </c>
      <c r="K15" s="349">
        <f t="shared" si="0"/>
        <v>78650</v>
      </c>
      <c r="L15" s="349">
        <f t="shared" si="1"/>
        <v>78650</v>
      </c>
      <c r="M15" s="349">
        <v>0</v>
      </c>
      <c r="N15" s="349"/>
      <c r="O15" s="349"/>
      <c r="P15" s="349">
        <v>78650</v>
      </c>
      <c r="Q15" s="349"/>
      <c r="R15" s="349"/>
      <c r="S15" s="349">
        <v>0</v>
      </c>
      <c r="T15" s="349">
        <f t="shared" si="2"/>
        <v>0</v>
      </c>
      <c r="U15" s="349">
        <v>0</v>
      </c>
      <c r="V15" s="349"/>
      <c r="W15" s="349"/>
      <c r="X15" s="349">
        <v>0</v>
      </c>
      <c r="Y15" s="349"/>
      <c r="Z15" s="349"/>
      <c r="AA15" s="349">
        <v>0</v>
      </c>
      <c r="AB15" s="349"/>
      <c r="AC15" s="349"/>
      <c r="AD15" s="349"/>
      <c r="AE15" s="349"/>
      <c r="AF15" s="349"/>
      <c r="AG15" s="349"/>
      <c r="AH15" s="349"/>
      <c r="AI15" s="349">
        <f t="shared" si="3"/>
        <v>0</v>
      </c>
      <c r="AJ15" s="349">
        <v>0</v>
      </c>
      <c r="AK15" s="349"/>
      <c r="AL15" s="349"/>
      <c r="AM15" s="349">
        <v>0</v>
      </c>
      <c r="AN15" s="349"/>
      <c r="AO15" s="349"/>
      <c r="AP15" s="349">
        <v>0</v>
      </c>
      <c r="AQ15" s="349">
        <v>0</v>
      </c>
      <c r="AR15" s="349"/>
      <c r="AS15" s="349">
        <v>0</v>
      </c>
      <c r="AT15" s="349"/>
      <c r="AU15" s="349"/>
      <c r="AV15" s="612"/>
      <c r="AW15" s="612"/>
      <c r="AX15" s="349">
        <f t="shared" si="4"/>
        <v>0</v>
      </c>
      <c r="AY15" s="613"/>
      <c r="AZ15" s="613"/>
      <c r="BA15" s="263" t="s">
        <v>2605</v>
      </c>
      <c r="BB15" s="546" t="s">
        <v>2837</v>
      </c>
      <c r="BC15" s="550" t="s">
        <v>2810</v>
      </c>
      <c r="BD15" s="263">
        <v>43358</v>
      </c>
      <c r="BE15" s="546">
        <v>43358</v>
      </c>
      <c r="BF15" s="263">
        <v>43363</v>
      </c>
      <c r="BG15" s="546">
        <v>43363</v>
      </c>
      <c r="BH15" s="546" t="s">
        <v>2823</v>
      </c>
      <c r="BI15" s="546" t="s">
        <v>2823</v>
      </c>
      <c r="BJ15" s="263">
        <v>43404</v>
      </c>
      <c r="BK15" s="546">
        <v>43456</v>
      </c>
      <c r="BL15" s="263">
        <v>43434</v>
      </c>
      <c r="BM15" s="546">
        <v>43481</v>
      </c>
      <c r="BN15" s="263">
        <v>43449</v>
      </c>
      <c r="BO15" s="546"/>
      <c r="BP15" s="546">
        <v>43799</v>
      </c>
      <c r="BQ15" s="546"/>
      <c r="BR15" s="555"/>
      <c r="BS15" s="555"/>
      <c r="BT15" s="550" t="s">
        <v>1016</v>
      </c>
      <c r="BU15" s="538" t="s">
        <v>3258</v>
      </c>
      <c r="BV15" s="538" t="s">
        <v>3258</v>
      </c>
      <c r="BW15" s="538" t="s">
        <v>3258</v>
      </c>
      <c r="BX15" s="538" t="s">
        <v>3258</v>
      </c>
      <c r="BY15" s="538" t="s">
        <v>3258</v>
      </c>
      <c r="BZ15" s="538" t="s">
        <v>3258</v>
      </c>
      <c r="CA15" s="702">
        <v>0</v>
      </c>
      <c r="CB15" s="264" t="s">
        <v>2771</v>
      </c>
      <c r="CC15" s="551" t="s">
        <v>2840</v>
      </c>
      <c r="CD15" s="706"/>
      <c r="CE15" s="706">
        <v>43468</v>
      </c>
      <c r="CF15" s="182">
        <v>1210</v>
      </c>
      <c r="CG15" s="293">
        <v>50</v>
      </c>
      <c r="CH15" s="689">
        <f t="shared" si="5"/>
        <v>0</v>
      </c>
      <c r="CI15" s="690">
        <f t="shared" si="6"/>
        <v>0</v>
      </c>
      <c r="CJ15" s="183"/>
      <c r="CK15" s="183"/>
      <c r="CL15" s="183"/>
      <c r="CM15" s="183"/>
      <c r="CN15" s="183"/>
      <c r="CO15" s="183"/>
      <c r="CP15" s="183"/>
      <c r="CQ15" s="445"/>
      <c r="CR15" s="445"/>
      <c r="CS15" s="445"/>
      <c r="CT15" s="445"/>
      <c r="CU15" s="445"/>
      <c r="CV15" s="445"/>
      <c r="CW15" s="557"/>
      <c r="CX15" s="655"/>
      <c r="CY15" s="193"/>
      <c r="CZ15" s="193"/>
      <c r="DA15" s="909" t="s">
        <v>3914</v>
      </c>
      <c r="DB15" s="193"/>
      <c r="DC15" s="193"/>
      <c r="DD15" s="556"/>
      <c r="DE15" s="556"/>
      <c r="DF15" s="258" t="s">
        <v>3301</v>
      </c>
      <c r="DG15" s="544" t="s">
        <v>3302</v>
      </c>
      <c r="DH15" s="545" t="s">
        <v>3258</v>
      </c>
      <c r="DI15" s="545" t="s">
        <v>3258</v>
      </c>
      <c r="DJ15" s="545"/>
    </row>
    <row r="16" spans="1:1024" s="97" customFormat="1" ht="78">
      <c r="A16" s="96">
        <v>3</v>
      </c>
      <c r="B16" s="197" t="s">
        <v>1363</v>
      </c>
      <c r="C16" s="197" t="s">
        <v>1369</v>
      </c>
      <c r="D16" s="197" t="s">
        <v>1370</v>
      </c>
      <c r="E16" s="232" t="s">
        <v>1729</v>
      </c>
      <c r="F16" s="422" t="s">
        <v>1658</v>
      </c>
      <c r="G16" s="200" t="s">
        <v>1372</v>
      </c>
      <c r="H16" s="421" t="s">
        <v>1375</v>
      </c>
      <c r="I16" s="423" t="s">
        <v>1583</v>
      </c>
      <c r="J16" s="349">
        <f t="shared" si="7"/>
        <v>22300</v>
      </c>
      <c r="K16" s="349">
        <f t="shared" si="0"/>
        <v>22300</v>
      </c>
      <c r="L16" s="349">
        <f t="shared" si="1"/>
        <v>22300</v>
      </c>
      <c r="M16" s="349">
        <v>0</v>
      </c>
      <c r="N16" s="349"/>
      <c r="O16" s="349"/>
      <c r="P16" s="349">
        <v>22300</v>
      </c>
      <c r="Q16" s="349"/>
      <c r="R16" s="349"/>
      <c r="S16" s="349">
        <v>0</v>
      </c>
      <c r="T16" s="349">
        <f t="shared" si="2"/>
        <v>0</v>
      </c>
      <c r="U16" s="349">
        <v>0</v>
      </c>
      <c r="V16" s="349"/>
      <c r="W16" s="349"/>
      <c r="X16" s="349">
        <v>0</v>
      </c>
      <c r="Y16" s="349"/>
      <c r="Z16" s="349"/>
      <c r="AA16" s="349">
        <v>0</v>
      </c>
      <c r="AB16" s="349"/>
      <c r="AC16" s="349"/>
      <c r="AD16" s="349"/>
      <c r="AE16" s="349"/>
      <c r="AF16" s="349"/>
      <c r="AG16" s="349"/>
      <c r="AH16" s="349"/>
      <c r="AI16" s="349">
        <f t="shared" si="3"/>
        <v>0</v>
      </c>
      <c r="AJ16" s="349">
        <v>0</v>
      </c>
      <c r="AK16" s="349"/>
      <c r="AL16" s="349"/>
      <c r="AM16" s="349">
        <v>0</v>
      </c>
      <c r="AN16" s="349"/>
      <c r="AO16" s="349"/>
      <c r="AP16" s="349">
        <v>0</v>
      </c>
      <c r="AQ16" s="349">
        <v>0</v>
      </c>
      <c r="AR16" s="349"/>
      <c r="AS16" s="349">
        <v>0</v>
      </c>
      <c r="AT16" s="349"/>
      <c r="AU16" s="349"/>
      <c r="AV16" s="612"/>
      <c r="AW16" s="612"/>
      <c r="AX16" s="349">
        <f t="shared" si="4"/>
        <v>0</v>
      </c>
      <c r="AY16" s="613"/>
      <c r="AZ16" s="613"/>
      <c r="BA16" s="263" t="s">
        <v>2605</v>
      </c>
      <c r="BB16" s="546" t="s">
        <v>2837</v>
      </c>
      <c r="BC16" s="550" t="s">
        <v>2810</v>
      </c>
      <c r="BD16" s="263">
        <v>43358</v>
      </c>
      <c r="BE16" s="546">
        <v>43358</v>
      </c>
      <c r="BF16" s="263">
        <v>43363</v>
      </c>
      <c r="BG16" s="546">
        <v>43363</v>
      </c>
      <c r="BH16" s="546" t="s">
        <v>2823</v>
      </c>
      <c r="BI16" s="546" t="s">
        <v>2823</v>
      </c>
      <c r="BJ16" s="263">
        <v>43404</v>
      </c>
      <c r="BK16" s="546">
        <v>43439</v>
      </c>
      <c r="BL16" s="263">
        <v>43434</v>
      </c>
      <c r="BM16" s="546">
        <v>43454</v>
      </c>
      <c r="BN16" s="263">
        <v>43449</v>
      </c>
      <c r="BO16" s="546"/>
      <c r="BP16" s="546">
        <v>43768</v>
      </c>
      <c r="BQ16" s="546"/>
      <c r="BR16" s="549"/>
      <c r="BS16" s="549"/>
      <c r="BT16" s="550" t="s">
        <v>2793</v>
      </c>
      <c r="BU16" s="538" t="s">
        <v>3770</v>
      </c>
      <c r="BV16" s="538" t="s">
        <v>3771</v>
      </c>
      <c r="BW16" s="538">
        <v>164019.53</v>
      </c>
      <c r="BX16" s="538">
        <v>2604781.65</v>
      </c>
      <c r="BY16" s="538" t="s">
        <v>3772</v>
      </c>
      <c r="BZ16" s="538" t="s">
        <v>3773</v>
      </c>
      <c r="CA16" s="702">
        <v>0</v>
      </c>
      <c r="CB16" s="264" t="s">
        <v>2769</v>
      </c>
      <c r="CC16" s="551" t="s">
        <v>2841</v>
      </c>
      <c r="CD16" s="706"/>
      <c r="CE16" s="706">
        <v>43462</v>
      </c>
      <c r="CF16" s="182">
        <v>400</v>
      </c>
      <c r="CG16" s="293">
        <v>50</v>
      </c>
      <c r="CH16" s="689">
        <f t="shared" si="5"/>
        <v>0</v>
      </c>
      <c r="CI16" s="690">
        <f t="shared" si="6"/>
        <v>0</v>
      </c>
      <c r="CJ16" s="183"/>
      <c r="CK16" s="183"/>
      <c r="CL16" s="183"/>
      <c r="CM16" s="183"/>
      <c r="CN16" s="183"/>
      <c r="CO16" s="183"/>
      <c r="CP16" s="183"/>
      <c r="CQ16" s="445"/>
      <c r="CR16" s="445"/>
      <c r="CS16" s="445"/>
      <c r="CT16" s="445"/>
      <c r="CU16" s="445"/>
      <c r="CV16" s="445"/>
      <c r="CW16" s="557"/>
      <c r="CX16" s="557"/>
      <c r="CY16" s="193"/>
      <c r="CZ16" s="193"/>
      <c r="DA16" s="193"/>
      <c r="DB16" s="193"/>
      <c r="DC16" s="193"/>
      <c r="DD16" s="556"/>
      <c r="DE16" s="556"/>
      <c r="DF16" s="258" t="s">
        <v>3303</v>
      </c>
      <c r="DG16" s="544" t="s">
        <v>3304</v>
      </c>
      <c r="DH16" s="545" t="s">
        <v>3258</v>
      </c>
      <c r="DI16" s="545" t="s">
        <v>3258</v>
      </c>
      <c r="DJ16" s="545"/>
    </row>
    <row r="17" spans="1:114" s="97" customFormat="1" ht="156">
      <c r="A17" s="96">
        <v>4</v>
      </c>
      <c r="B17" s="201" t="s">
        <v>1363</v>
      </c>
      <c r="C17" s="193" t="s">
        <v>1376</v>
      </c>
      <c r="D17" s="423" t="s">
        <v>672</v>
      </c>
      <c r="E17" s="232" t="s">
        <v>1730</v>
      </c>
      <c r="F17" s="232" t="s">
        <v>1731</v>
      </c>
      <c r="G17" s="198" t="s">
        <v>1377</v>
      </c>
      <c r="H17" s="424" t="s">
        <v>1378</v>
      </c>
      <c r="I17" s="615" t="s">
        <v>1584</v>
      </c>
      <c r="J17" s="349">
        <f t="shared" si="7"/>
        <v>90086</v>
      </c>
      <c r="K17" s="349">
        <f t="shared" si="0"/>
        <v>89000</v>
      </c>
      <c r="L17" s="349">
        <f t="shared" si="1"/>
        <v>89000</v>
      </c>
      <c r="M17" s="349">
        <v>0</v>
      </c>
      <c r="N17" s="349"/>
      <c r="O17" s="349"/>
      <c r="P17" s="349">
        <v>89000</v>
      </c>
      <c r="Q17" s="349"/>
      <c r="R17" s="349"/>
      <c r="S17" s="349">
        <v>0</v>
      </c>
      <c r="T17" s="349">
        <f t="shared" si="2"/>
        <v>486</v>
      </c>
      <c r="U17" s="349">
        <v>486</v>
      </c>
      <c r="V17" s="349"/>
      <c r="W17" s="349"/>
      <c r="X17" s="349">
        <v>0</v>
      </c>
      <c r="Y17" s="349"/>
      <c r="Z17" s="349"/>
      <c r="AA17" s="349">
        <v>0</v>
      </c>
      <c r="AB17" s="349">
        <v>600</v>
      </c>
      <c r="AC17" s="349"/>
      <c r="AD17" s="349">
        <v>0</v>
      </c>
      <c r="AE17" s="349"/>
      <c r="AF17" s="349"/>
      <c r="AG17" s="349"/>
      <c r="AH17" s="349"/>
      <c r="AI17" s="349">
        <f t="shared" si="3"/>
        <v>0</v>
      </c>
      <c r="AJ17" s="349">
        <v>0</v>
      </c>
      <c r="AK17" s="349"/>
      <c r="AL17" s="349"/>
      <c r="AM17" s="349">
        <v>0</v>
      </c>
      <c r="AN17" s="349"/>
      <c r="AO17" s="349"/>
      <c r="AP17" s="349">
        <v>0</v>
      </c>
      <c r="AQ17" s="349">
        <v>0</v>
      </c>
      <c r="AR17" s="349"/>
      <c r="AS17" s="349">
        <v>0</v>
      </c>
      <c r="AT17" s="349"/>
      <c r="AU17" s="349"/>
      <c r="AV17" s="612"/>
      <c r="AW17" s="612"/>
      <c r="AX17" s="349">
        <f t="shared" si="4"/>
        <v>0</v>
      </c>
      <c r="AY17" s="613"/>
      <c r="AZ17" s="613"/>
      <c r="BA17" s="431">
        <v>43465</v>
      </c>
      <c r="BB17" s="707"/>
      <c r="BC17" s="550" t="s">
        <v>2810</v>
      </c>
      <c r="BD17" s="263">
        <v>43342</v>
      </c>
      <c r="BE17" s="548" t="s">
        <v>985</v>
      </c>
      <c r="BF17" s="263">
        <v>43373</v>
      </c>
      <c r="BG17" s="546">
        <v>43373</v>
      </c>
      <c r="BH17" s="554"/>
      <c r="BI17" s="554"/>
      <c r="BJ17" s="263">
        <v>43404</v>
      </c>
      <c r="BK17" s="546">
        <v>43411</v>
      </c>
      <c r="BL17" s="263">
        <v>43434</v>
      </c>
      <c r="BM17" s="546"/>
      <c r="BN17" s="263">
        <v>43465</v>
      </c>
      <c r="BO17" s="546"/>
      <c r="BP17" s="546">
        <v>43830</v>
      </c>
      <c r="BQ17" s="546"/>
      <c r="BR17" s="553"/>
      <c r="BS17" s="553"/>
      <c r="BT17" s="550" t="s">
        <v>1016</v>
      </c>
      <c r="BU17" s="538" t="s">
        <v>3258</v>
      </c>
      <c r="BV17" s="538" t="s">
        <v>3258</v>
      </c>
      <c r="BW17" s="538" t="s">
        <v>3258</v>
      </c>
      <c r="BX17" s="538" t="s">
        <v>3258</v>
      </c>
      <c r="BY17" s="538" t="s">
        <v>3258</v>
      </c>
      <c r="BZ17" s="538" t="s">
        <v>3258</v>
      </c>
      <c r="CA17" s="702">
        <v>0</v>
      </c>
      <c r="CB17" s="264" t="s">
        <v>3890</v>
      </c>
      <c r="CC17" s="588" t="s">
        <v>2842</v>
      </c>
      <c r="CD17" s="706"/>
      <c r="CE17" s="706">
        <v>43496</v>
      </c>
      <c r="CF17" s="182">
        <v>0</v>
      </c>
      <c r="CG17" s="293">
        <v>30</v>
      </c>
      <c r="CH17" s="689">
        <f t="shared" si="5"/>
        <v>0</v>
      </c>
      <c r="CI17" s="690">
        <f t="shared" si="6"/>
        <v>0</v>
      </c>
      <c r="CJ17" s="183">
        <v>1</v>
      </c>
      <c r="CK17" s="183">
        <v>6</v>
      </c>
      <c r="CL17" s="183"/>
      <c r="CM17" s="183"/>
      <c r="CN17" s="183">
        <v>1</v>
      </c>
      <c r="CO17" s="183"/>
      <c r="CP17" s="183"/>
      <c r="CQ17" s="445"/>
      <c r="CR17" s="445"/>
      <c r="CS17" s="445"/>
      <c r="CT17" s="445"/>
      <c r="CU17" s="445"/>
      <c r="CV17" s="445"/>
      <c r="CW17" s="193"/>
      <c r="CX17" s="655"/>
      <c r="CY17" s="193"/>
      <c r="CZ17" s="193"/>
      <c r="DA17" s="885" t="s">
        <v>3916</v>
      </c>
      <c r="DB17" s="193"/>
      <c r="DC17" s="193"/>
      <c r="DD17" s="556"/>
      <c r="DE17" s="556"/>
      <c r="DF17" s="258" t="s">
        <v>3305</v>
      </c>
      <c r="DG17" s="544" t="s">
        <v>3306</v>
      </c>
      <c r="DH17" s="545" t="s">
        <v>3258</v>
      </c>
      <c r="DI17" s="545" t="s">
        <v>3258</v>
      </c>
      <c r="DJ17" s="545"/>
    </row>
    <row r="18" spans="1:114" s="97" customFormat="1" ht="78">
      <c r="A18" s="96">
        <v>5</v>
      </c>
      <c r="B18" s="201" t="s">
        <v>1363</v>
      </c>
      <c r="C18" s="193" t="s">
        <v>1376</v>
      </c>
      <c r="D18" s="423" t="s">
        <v>667</v>
      </c>
      <c r="E18" s="232" t="s">
        <v>674</v>
      </c>
      <c r="F18" s="232" t="s">
        <v>674</v>
      </c>
      <c r="G18" s="198" t="s">
        <v>1379</v>
      </c>
      <c r="H18" s="424" t="s">
        <v>1380</v>
      </c>
      <c r="I18" s="615" t="s">
        <v>1585</v>
      </c>
      <c r="J18" s="349">
        <f t="shared" si="7"/>
        <v>25600</v>
      </c>
      <c r="K18" s="349">
        <f t="shared" si="0"/>
        <v>25600</v>
      </c>
      <c r="L18" s="349">
        <f t="shared" si="1"/>
        <v>25600</v>
      </c>
      <c r="M18" s="349">
        <v>11245</v>
      </c>
      <c r="N18" s="349"/>
      <c r="O18" s="349"/>
      <c r="P18" s="349">
        <v>14355</v>
      </c>
      <c r="Q18" s="349"/>
      <c r="R18" s="349"/>
      <c r="S18" s="349">
        <v>0</v>
      </c>
      <c r="T18" s="349">
        <f t="shared" si="2"/>
        <v>0</v>
      </c>
      <c r="U18" s="349">
        <v>0</v>
      </c>
      <c r="V18" s="349"/>
      <c r="W18" s="349"/>
      <c r="X18" s="349">
        <v>0</v>
      </c>
      <c r="Y18" s="349"/>
      <c r="Z18" s="349"/>
      <c r="AA18" s="349">
        <v>0</v>
      </c>
      <c r="AB18" s="349">
        <v>0</v>
      </c>
      <c r="AC18" s="349"/>
      <c r="AD18" s="349">
        <v>0</v>
      </c>
      <c r="AE18" s="349"/>
      <c r="AF18" s="349"/>
      <c r="AG18" s="349"/>
      <c r="AH18" s="349"/>
      <c r="AI18" s="349">
        <f t="shared" si="3"/>
        <v>0</v>
      </c>
      <c r="AJ18" s="349">
        <v>0</v>
      </c>
      <c r="AK18" s="349"/>
      <c r="AL18" s="349"/>
      <c r="AM18" s="349">
        <v>0</v>
      </c>
      <c r="AN18" s="349"/>
      <c r="AO18" s="349"/>
      <c r="AP18" s="349">
        <v>0</v>
      </c>
      <c r="AQ18" s="349">
        <v>0</v>
      </c>
      <c r="AR18" s="349"/>
      <c r="AS18" s="349">
        <v>0</v>
      </c>
      <c r="AT18" s="349"/>
      <c r="AU18" s="349"/>
      <c r="AV18" s="612"/>
      <c r="AW18" s="612"/>
      <c r="AX18" s="349">
        <f t="shared" si="4"/>
        <v>0</v>
      </c>
      <c r="AY18" s="616"/>
      <c r="AZ18" s="613"/>
      <c r="BA18" s="263" t="s">
        <v>2605</v>
      </c>
      <c r="BB18" s="546" t="s">
        <v>2837</v>
      </c>
      <c r="BC18" s="550" t="s">
        <v>2810</v>
      </c>
      <c r="BD18" s="263">
        <v>43342</v>
      </c>
      <c r="BE18" s="546">
        <v>43321</v>
      </c>
      <c r="BF18" s="263">
        <v>43373</v>
      </c>
      <c r="BG18" s="546">
        <v>43373</v>
      </c>
      <c r="BH18" s="546" t="s">
        <v>2823</v>
      </c>
      <c r="BI18" s="546" t="s">
        <v>2823</v>
      </c>
      <c r="BJ18" s="263">
        <v>43404</v>
      </c>
      <c r="BK18" s="546">
        <v>43403</v>
      </c>
      <c r="BL18" s="263">
        <v>43434</v>
      </c>
      <c r="BM18" s="546">
        <v>43425</v>
      </c>
      <c r="BN18" s="263">
        <v>43465</v>
      </c>
      <c r="BO18" s="546">
        <v>43444</v>
      </c>
      <c r="BP18" s="546">
        <v>43830</v>
      </c>
      <c r="BQ18" s="546"/>
      <c r="BR18" s="553">
        <v>8.0000000000000002E-3</v>
      </c>
      <c r="BS18" s="553">
        <v>0.02</v>
      </c>
      <c r="BT18" s="550" t="s">
        <v>2794</v>
      </c>
      <c r="BU18" s="538" t="s">
        <v>3774</v>
      </c>
      <c r="BV18" s="538" t="s">
        <v>3775</v>
      </c>
      <c r="BW18" s="538">
        <v>183503</v>
      </c>
      <c r="BX18" s="538">
        <v>2594230</v>
      </c>
      <c r="BY18" s="538" t="s">
        <v>3776</v>
      </c>
      <c r="BZ18" s="538" t="s">
        <v>2807</v>
      </c>
      <c r="CA18" s="702">
        <v>0.5</v>
      </c>
      <c r="CB18" s="264"/>
      <c r="CC18" s="588" t="s">
        <v>2843</v>
      </c>
      <c r="CD18" s="706"/>
      <c r="CE18" s="706"/>
      <c r="CF18" s="182">
        <v>320</v>
      </c>
      <c r="CG18" s="293">
        <v>7</v>
      </c>
      <c r="CH18" s="689">
        <f t="shared" si="5"/>
        <v>6.4</v>
      </c>
      <c r="CI18" s="690">
        <f t="shared" si="6"/>
        <v>0.14000000000000001</v>
      </c>
      <c r="CJ18" s="183"/>
      <c r="CK18" s="183"/>
      <c r="CL18" s="183"/>
      <c r="CM18" s="183"/>
      <c r="CN18" s="183"/>
      <c r="CO18" s="183"/>
      <c r="CP18" s="183"/>
      <c r="CQ18" s="445">
        <v>23001000</v>
      </c>
      <c r="CR18" s="445">
        <v>22490000</v>
      </c>
      <c r="CS18" s="445">
        <v>22490000</v>
      </c>
      <c r="CT18" s="445"/>
      <c r="CU18" s="445"/>
      <c r="CV18" s="445"/>
      <c r="CW18" s="193"/>
      <c r="CX18" s="557"/>
      <c r="CY18" s="193"/>
      <c r="CZ18" s="193"/>
      <c r="DA18" s="193"/>
      <c r="DB18" s="193"/>
      <c r="DC18" s="193"/>
      <c r="DD18" s="556"/>
      <c r="DE18" s="556"/>
      <c r="DF18" s="258" t="s">
        <v>3307</v>
      </c>
      <c r="DG18" s="544" t="s">
        <v>3308</v>
      </c>
      <c r="DH18" s="545" t="s">
        <v>3258</v>
      </c>
      <c r="DI18" s="545" t="s">
        <v>3258</v>
      </c>
      <c r="DJ18" s="545"/>
    </row>
    <row r="19" spans="1:114" s="97" customFormat="1" ht="78">
      <c r="A19" s="96">
        <v>6</v>
      </c>
      <c r="B19" s="201" t="s">
        <v>1363</v>
      </c>
      <c r="C19" s="193" t="s">
        <v>1376</v>
      </c>
      <c r="D19" s="423" t="s">
        <v>1381</v>
      </c>
      <c r="E19" s="422" t="s">
        <v>1732</v>
      </c>
      <c r="F19" s="232" t="s">
        <v>675</v>
      </c>
      <c r="G19" s="198" t="s">
        <v>1382</v>
      </c>
      <c r="H19" s="424" t="s">
        <v>1383</v>
      </c>
      <c r="I19" s="615" t="s">
        <v>1586</v>
      </c>
      <c r="J19" s="349">
        <f t="shared" si="7"/>
        <v>5500</v>
      </c>
      <c r="K19" s="349">
        <f t="shared" si="0"/>
        <v>5500</v>
      </c>
      <c r="L19" s="349">
        <f t="shared" si="1"/>
        <v>5500</v>
      </c>
      <c r="M19" s="349">
        <v>2742</v>
      </c>
      <c r="N19" s="349"/>
      <c r="O19" s="349"/>
      <c r="P19" s="349">
        <v>2758</v>
      </c>
      <c r="Q19" s="349"/>
      <c r="R19" s="349"/>
      <c r="S19" s="349">
        <v>0</v>
      </c>
      <c r="T19" s="349">
        <f t="shared" si="2"/>
        <v>0</v>
      </c>
      <c r="U19" s="349">
        <v>0</v>
      </c>
      <c r="V19" s="349"/>
      <c r="W19" s="349"/>
      <c r="X19" s="349">
        <v>0</v>
      </c>
      <c r="Y19" s="349"/>
      <c r="Z19" s="349"/>
      <c r="AA19" s="349">
        <v>0</v>
      </c>
      <c r="AB19" s="349">
        <v>0</v>
      </c>
      <c r="AC19" s="349"/>
      <c r="AD19" s="349">
        <v>0</v>
      </c>
      <c r="AE19" s="349"/>
      <c r="AF19" s="349"/>
      <c r="AG19" s="349"/>
      <c r="AH19" s="349"/>
      <c r="AI19" s="349">
        <f t="shared" si="3"/>
        <v>0</v>
      </c>
      <c r="AJ19" s="349">
        <v>0</v>
      </c>
      <c r="AK19" s="349"/>
      <c r="AL19" s="349"/>
      <c r="AM19" s="349">
        <v>0</v>
      </c>
      <c r="AN19" s="349"/>
      <c r="AO19" s="349"/>
      <c r="AP19" s="349">
        <v>0</v>
      </c>
      <c r="AQ19" s="349">
        <v>0</v>
      </c>
      <c r="AR19" s="349"/>
      <c r="AS19" s="349">
        <v>0</v>
      </c>
      <c r="AT19" s="349"/>
      <c r="AU19" s="349"/>
      <c r="AV19" s="612"/>
      <c r="AW19" s="612"/>
      <c r="AX19" s="349">
        <f t="shared" si="4"/>
        <v>0</v>
      </c>
      <c r="AY19" s="616"/>
      <c r="AZ19" s="613"/>
      <c r="BA19" s="263" t="s">
        <v>2605</v>
      </c>
      <c r="BB19" s="546" t="s">
        <v>2837</v>
      </c>
      <c r="BC19" s="550" t="s">
        <v>2810</v>
      </c>
      <c r="BD19" s="263">
        <v>43342</v>
      </c>
      <c r="BE19" s="548" t="s">
        <v>985</v>
      </c>
      <c r="BF19" s="263">
        <v>43373</v>
      </c>
      <c r="BG19" s="546">
        <v>43373</v>
      </c>
      <c r="BH19" s="546" t="s">
        <v>2823</v>
      </c>
      <c r="BI19" s="546" t="s">
        <v>2823</v>
      </c>
      <c r="BJ19" s="263">
        <v>43404</v>
      </c>
      <c r="BK19" s="546">
        <v>43363</v>
      </c>
      <c r="BL19" s="263">
        <v>43434</v>
      </c>
      <c r="BM19" s="546">
        <v>43385</v>
      </c>
      <c r="BN19" s="263">
        <v>43465</v>
      </c>
      <c r="BO19" s="546">
        <v>43398</v>
      </c>
      <c r="BP19" s="546">
        <v>43830</v>
      </c>
      <c r="BQ19" s="546"/>
      <c r="BR19" s="553">
        <v>0.17</v>
      </c>
      <c r="BS19" s="553">
        <v>0.34</v>
      </c>
      <c r="BT19" s="550" t="s">
        <v>2794</v>
      </c>
      <c r="BU19" s="538" t="s">
        <v>3777</v>
      </c>
      <c r="BV19" s="538" t="s">
        <v>3778</v>
      </c>
      <c r="BW19" s="538">
        <v>188322</v>
      </c>
      <c r="BX19" s="538">
        <v>2591046</v>
      </c>
      <c r="BY19" s="538" t="s">
        <v>3779</v>
      </c>
      <c r="BZ19" s="538" t="s">
        <v>2807</v>
      </c>
      <c r="CA19" s="702">
        <v>0.5</v>
      </c>
      <c r="CB19" s="264"/>
      <c r="CC19" s="588" t="s">
        <v>2844</v>
      </c>
      <c r="CD19" s="706"/>
      <c r="CE19" s="706"/>
      <c r="CF19" s="182">
        <v>200</v>
      </c>
      <c r="CG19" s="293">
        <v>25</v>
      </c>
      <c r="CH19" s="689">
        <f t="shared" si="5"/>
        <v>68</v>
      </c>
      <c r="CI19" s="690">
        <f t="shared" si="6"/>
        <v>8.5</v>
      </c>
      <c r="CJ19" s="183"/>
      <c r="CK19" s="183"/>
      <c r="CL19" s="183"/>
      <c r="CM19" s="183"/>
      <c r="CN19" s="183"/>
      <c r="CO19" s="183"/>
      <c r="CP19" s="183"/>
      <c r="CQ19" s="445">
        <v>4906112</v>
      </c>
      <c r="CR19" s="445">
        <v>4900000</v>
      </c>
      <c r="CS19" s="445">
        <v>4900000</v>
      </c>
      <c r="CT19" s="445">
        <v>5484770</v>
      </c>
      <c r="CU19" s="445"/>
      <c r="CV19" s="445"/>
      <c r="CW19" s="193"/>
      <c r="CX19" s="193"/>
      <c r="CY19" s="193"/>
      <c r="CZ19" s="193"/>
      <c r="DA19" s="589"/>
      <c r="DB19" s="193"/>
      <c r="DC19" s="193"/>
      <c r="DD19" s="556"/>
      <c r="DE19" s="556"/>
      <c r="DF19" s="258" t="s">
        <v>3309</v>
      </c>
      <c r="DG19" s="544" t="s">
        <v>3310</v>
      </c>
      <c r="DH19" s="545" t="s">
        <v>3258</v>
      </c>
      <c r="DI19" s="545" t="s">
        <v>3258</v>
      </c>
      <c r="DJ19" s="545"/>
    </row>
    <row r="20" spans="1:114" s="97" customFormat="1" ht="78">
      <c r="A20" s="101">
        <v>7</v>
      </c>
      <c r="B20" s="201" t="s">
        <v>1363</v>
      </c>
      <c r="C20" s="193" t="s">
        <v>1376</v>
      </c>
      <c r="D20" s="423" t="s">
        <v>672</v>
      </c>
      <c r="E20" s="422" t="s">
        <v>1685</v>
      </c>
      <c r="F20" s="232" t="s">
        <v>678</v>
      </c>
      <c r="G20" s="198" t="s">
        <v>1384</v>
      </c>
      <c r="H20" s="424" t="s">
        <v>1385</v>
      </c>
      <c r="I20" s="615" t="s">
        <v>1587</v>
      </c>
      <c r="J20" s="349">
        <f t="shared" si="7"/>
        <v>90000</v>
      </c>
      <c r="K20" s="349">
        <f t="shared" si="0"/>
        <v>90000</v>
      </c>
      <c r="L20" s="349">
        <f t="shared" si="1"/>
        <v>90000</v>
      </c>
      <c r="M20" s="349">
        <v>35300</v>
      </c>
      <c r="N20" s="349"/>
      <c r="O20" s="349"/>
      <c r="P20" s="349">
        <v>54700</v>
      </c>
      <c r="Q20" s="349"/>
      <c r="R20" s="349"/>
      <c r="S20" s="349">
        <v>0</v>
      </c>
      <c r="T20" s="349">
        <f t="shared" si="2"/>
        <v>0</v>
      </c>
      <c r="U20" s="349">
        <v>0</v>
      </c>
      <c r="V20" s="349"/>
      <c r="W20" s="349"/>
      <c r="X20" s="349">
        <v>0</v>
      </c>
      <c r="Y20" s="349"/>
      <c r="Z20" s="349"/>
      <c r="AA20" s="349">
        <v>0</v>
      </c>
      <c r="AB20" s="349">
        <v>0</v>
      </c>
      <c r="AC20" s="349"/>
      <c r="AD20" s="349">
        <v>0</v>
      </c>
      <c r="AE20" s="349"/>
      <c r="AF20" s="349"/>
      <c r="AG20" s="349"/>
      <c r="AH20" s="349"/>
      <c r="AI20" s="349">
        <f t="shared" si="3"/>
        <v>0</v>
      </c>
      <c r="AJ20" s="349">
        <v>0</v>
      </c>
      <c r="AK20" s="349"/>
      <c r="AL20" s="349"/>
      <c r="AM20" s="349">
        <v>0</v>
      </c>
      <c r="AN20" s="349"/>
      <c r="AO20" s="349"/>
      <c r="AP20" s="349">
        <v>0</v>
      </c>
      <c r="AQ20" s="349">
        <v>0</v>
      </c>
      <c r="AR20" s="349"/>
      <c r="AS20" s="349">
        <v>0</v>
      </c>
      <c r="AT20" s="349"/>
      <c r="AU20" s="349"/>
      <c r="AV20" s="612"/>
      <c r="AW20" s="612"/>
      <c r="AX20" s="349">
        <f t="shared" si="4"/>
        <v>0</v>
      </c>
      <c r="AY20" s="616"/>
      <c r="AZ20" s="613"/>
      <c r="BA20" s="263" t="s">
        <v>2605</v>
      </c>
      <c r="BB20" s="546" t="s">
        <v>2837</v>
      </c>
      <c r="BC20" s="550" t="s">
        <v>2810</v>
      </c>
      <c r="BD20" s="263">
        <v>43342</v>
      </c>
      <c r="BE20" s="546">
        <v>43321</v>
      </c>
      <c r="BF20" s="263">
        <v>43373</v>
      </c>
      <c r="BG20" s="546">
        <v>43373</v>
      </c>
      <c r="BH20" s="546" t="s">
        <v>2823</v>
      </c>
      <c r="BI20" s="546" t="s">
        <v>2823</v>
      </c>
      <c r="BJ20" s="263">
        <v>43404</v>
      </c>
      <c r="BK20" s="546">
        <v>43404</v>
      </c>
      <c r="BL20" s="263">
        <v>43434</v>
      </c>
      <c r="BM20" s="546">
        <v>43425</v>
      </c>
      <c r="BN20" s="263">
        <v>43465</v>
      </c>
      <c r="BO20" s="546">
        <v>43444</v>
      </c>
      <c r="BP20" s="546">
        <v>43830</v>
      </c>
      <c r="BQ20" s="546"/>
      <c r="BR20" s="553">
        <v>2E-3</v>
      </c>
      <c r="BS20" s="553">
        <v>2E-3</v>
      </c>
      <c r="BT20" s="550" t="s">
        <v>2794</v>
      </c>
      <c r="BU20" s="538" t="s">
        <v>3780</v>
      </c>
      <c r="BV20" s="538" t="s">
        <v>3781</v>
      </c>
      <c r="BW20" s="538">
        <v>163152</v>
      </c>
      <c r="BX20" s="538">
        <v>2582809</v>
      </c>
      <c r="BY20" s="538" t="s">
        <v>3776</v>
      </c>
      <c r="BZ20" s="538" t="s">
        <v>3782</v>
      </c>
      <c r="CA20" s="702">
        <v>0.5</v>
      </c>
      <c r="CB20" s="264"/>
      <c r="CC20" s="588" t="s">
        <v>2845</v>
      </c>
      <c r="CD20" s="706"/>
      <c r="CE20" s="706"/>
      <c r="CF20" s="182">
        <v>900</v>
      </c>
      <c r="CG20" s="293">
        <v>20</v>
      </c>
      <c r="CH20" s="689">
        <f t="shared" si="5"/>
        <v>1.8</v>
      </c>
      <c r="CI20" s="690">
        <f t="shared" si="6"/>
        <v>0.04</v>
      </c>
      <c r="CJ20" s="183"/>
      <c r="CK20" s="183"/>
      <c r="CL20" s="183"/>
      <c r="CM20" s="183"/>
      <c r="CN20" s="183"/>
      <c r="CO20" s="183"/>
      <c r="CP20" s="183"/>
      <c r="CQ20" s="445">
        <v>7137000</v>
      </c>
      <c r="CR20" s="445">
        <v>70600000</v>
      </c>
      <c r="CS20" s="445">
        <v>70600000</v>
      </c>
      <c r="CT20" s="445"/>
      <c r="CU20" s="445"/>
      <c r="CV20" s="445"/>
      <c r="CW20" s="193"/>
      <c r="CX20" s="193"/>
      <c r="CY20" s="193"/>
      <c r="CZ20" s="193"/>
      <c r="DA20" s="193"/>
      <c r="DB20" s="193"/>
      <c r="DC20" s="193"/>
      <c r="DD20" s="556"/>
      <c r="DE20" s="556"/>
      <c r="DF20" s="258" t="s">
        <v>3311</v>
      </c>
      <c r="DG20" s="544" t="s">
        <v>3312</v>
      </c>
      <c r="DH20" s="545" t="s">
        <v>3258</v>
      </c>
      <c r="DI20" s="545" t="s">
        <v>3258</v>
      </c>
      <c r="DJ20" s="545"/>
    </row>
    <row r="21" spans="1:114" s="97" customFormat="1" ht="78">
      <c r="A21" s="96">
        <v>8</v>
      </c>
      <c r="B21" s="201" t="s">
        <v>1363</v>
      </c>
      <c r="C21" s="193" t="s">
        <v>1376</v>
      </c>
      <c r="D21" s="423" t="s">
        <v>672</v>
      </c>
      <c r="E21" s="422" t="s">
        <v>1733</v>
      </c>
      <c r="F21" s="232" t="s">
        <v>681</v>
      </c>
      <c r="G21" s="198" t="s">
        <v>1377</v>
      </c>
      <c r="H21" s="425" t="s">
        <v>1867</v>
      </c>
      <c r="I21" s="615" t="s">
        <v>1588</v>
      </c>
      <c r="J21" s="349">
        <f t="shared" si="7"/>
        <v>48000</v>
      </c>
      <c r="K21" s="349">
        <f t="shared" si="0"/>
        <v>48000</v>
      </c>
      <c r="L21" s="349">
        <f t="shared" si="1"/>
        <v>48000</v>
      </c>
      <c r="M21" s="349">
        <v>22400</v>
      </c>
      <c r="N21" s="349"/>
      <c r="O21" s="349"/>
      <c r="P21" s="349">
        <v>25600</v>
      </c>
      <c r="Q21" s="349"/>
      <c r="R21" s="349"/>
      <c r="S21" s="349">
        <v>0</v>
      </c>
      <c r="T21" s="349">
        <f t="shared" si="2"/>
        <v>0</v>
      </c>
      <c r="U21" s="349">
        <v>0</v>
      </c>
      <c r="V21" s="349"/>
      <c r="W21" s="349"/>
      <c r="X21" s="349">
        <v>0</v>
      </c>
      <c r="Y21" s="349"/>
      <c r="Z21" s="349"/>
      <c r="AA21" s="349">
        <v>0</v>
      </c>
      <c r="AB21" s="349">
        <v>0</v>
      </c>
      <c r="AC21" s="349"/>
      <c r="AD21" s="349">
        <v>0</v>
      </c>
      <c r="AE21" s="349"/>
      <c r="AF21" s="349"/>
      <c r="AG21" s="349"/>
      <c r="AH21" s="349"/>
      <c r="AI21" s="349">
        <f t="shared" si="3"/>
        <v>0</v>
      </c>
      <c r="AJ21" s="349">
        <v>0</v>
      </c>
      <c r="AK21" s="349"/>
      <c r="AL21" s="349"/>
      <c r="AM21" s="349">
        <v>0</v>
      </c>
      <c r="AN21" s="349"/>
      <c r="AO21" s="349"/>
      <c r="AP21" s="349">
        <v>0</v>
      </c>
      <c r="AQ21" s="349">
        <v>0</v>
      </c>
      <c r="AR21" s="349"/>
      <c r="AS21" s="349">
        <v>0</v>
      </c>
      <c r="AT21" s="349"/>
      <c r="AU21" s="349"/>
      <c r="AV21" s="612"/>
      <c r="AW21" s="612"/>
      <c r="AX21" s="349">
        <f t="shared" si="4"/>
        <v>0</v>
      </c>
      <c r="AY21" s="613"/>
      <c r="AZ21" s="613"/>
      <c r="BA21" s="263" t="s">
        <v>2605</v>
      </c>
      <c r="BB21" s="546" t="s">
        <v>2837</v>
      </c>
      <c r="BC21" s="550" t="s">
        <v>2810</v>
      </c>
      <c r="BD21" s="263">
        <v>43342</v>
      </c>
      <c r="BE21" s="546">
        <v>43321</v>
      </c>
      <c r="BF21" s="263">
        <v>43373</v>
      </c>
      <c r="BG21" s="546">
        <v>43373</v>
      </c>
      <c r="BH21" s="546" t="s">
        <v>2823</v>
      </c>
      <c r="BI21" s="546" t="s">
        <v>2823</v>
      </c>
      <c r="BJ21" s="263">
        <v>43404</v>
      </c>
      <c r="BK21" s="546">
        <v>43397</v>
      </c>
      <c r="BL21" s="263">
        <v>43434</v>
      </c>
      <c r="BM21" s="546">
        <v>43424</v>
      </c>
      <c r="BN21" s="263">
        <v>43465</v>
      </c>
      <c r="BO21" s="546">
        <v>43438</v>
      </c>
      <c r="BP21" s="546">
        <v>43830</v>
      </c>
      <c r="BQ21" s="546"/>
      <c r="BR21" s="553">
        <v>3.0000000000000001E-3</v>
      </c>
      <c r="BS21" s="553">
        <v>2E-3</v>
      </c>
      <c r="BT21" s="550" t="s">
        <v>2794</v>
      </c>
      <c r="BU21" s="538" t="s">
        <v>3780</v>
      </c>
      <c r="BV21" s="538" t="s">
        <v>3781</v>
      </c>
      <c r="BW21" s="538">
        <v>161202</v>
      </c>
      <c r="BX21" s="538">
        <v>2581508</v>
      </c>
      <c r="BY21" s="538" t="s">
        <v>2807</v>
      </c>
      <c r="BZ21" s="538" t="s">
        <v>2807</v>
      </c>
      <c r="CA21" s="702">
        <v>0.5</v>
      </c>
      <c r="CB21" s="264"/>
      <c r="CC21" s="588" t="s">
        <v>2846</v>
      </c>
      <c r="CD21" s="706"/>
      <c r="CE21" s="706"/>
      <c r="CF21" s="182">
        <v>860</v>
      </c>
      <c r="CG21" s="293">
        <v>30</v>
      </c>
      <c r="CH21" s="689">
        <f t="shared" si="5"/>
        <v>1.72</v>
      </c>
      <c r="CI21" s="690">
        <f t="shared" si="6"/>
        <v>0.06</v>
      </c>
      <c r="CJ21" s="177"/>
      <c r="CK21" s="177"/>
      <c r="CL21" s="177"/>
      <c r="CM21" s="177"/>
      <c r="CN21" s="177"/>
      <c r="CO21" s="177"/>
      <c r="CP21" s="177"/>
      <c r="CQ21" s="445">
        <v>45021000</v>
      </c>
      <c r="CR21" s="445">
        <v>44800000</v>
      </c>
      <c r="CS21" s="445">
        <v>44800000</v>
      </c>
      <c r="CT21" s="445"/>
      <c r="CU21" s="445"/>
      <c r="CV21" s="445"/>
      <c r="CW21" s="193"/>
      <c r="CX21" s="193"/>
      <c r="CY21" s="193"/>
      <c r="CZ21" s="193"/>
      <c r="DA21" s="193"/>
      <c r="DB21" s="556"/>
      <c r="DC21" s="556"/>
      <c r="DD21" s="556"/>
      <c r="DE21" s="556"/>
      <c r="DF21" s="258" t="s">
        <v>3313</v>
      </c>
      <c r="DG21" s="544" t="s">
        <v>3314</v>
      </c>
      <c r="DH21" s="545" t="s">
        <v>3258</v>
      </c>
      <c r="DI21" s="545" t="s">
        <v>3258</v>
      </c>
      <c r="DJ21" s="545"/>
    </row>
    <row r="22" spans="1:114" s="97" customFormat="1" ht="97.5">
      <c r="A22" s="96">
        <v>9</v>
      </c>
      <c r="B22" s="201" t="s">
        <v>1363</v>
      </c>
      <c r="C22" s="193" t="s">
        <v>1376</v>
      </c>
      <c r="D22" s="423" t="s">
        <v>1386</v>
      </c>
      <c r="E22" s="422" t="s">
        <v>1734</v>
      </c>
      <c r="F22" s="232" t="s">
        <v>679</v>
      </c>
      <c r="G22" s="198" t="s">
        <v>1384</v>
      </c>
      <c r="H22" s="424" t="s">
        <v>1388</v>
      </c>
      <c r="I22" s="615" t="s">
        <v>1589</v>
      </c>
      <c r="J22" s="349">
        <f t="shared" si="7"/>
        <v>90000</v>
      </c>
      <c r="K22" s="349">
        <f t="shared" si="0"/>
        <v>90000</v>
      </c>
      <c r="L22" s="349">
        <f t="shared" si="1"/>
        <v>90000</v>
      </c>
      <c r="M22" s="349">
        <v>37658</v>
      </c>
      <c r="N22" s="349"/>
      <c r="O22" s="349"/>
      <c r="P22" s="349">
        <v>52342</v>
      </c>
      <c r="Q22" s="349"/>
      <c r="R22" s="349"/>
      <c r="S22" s="349">
        <v>0</v>
      </c>
      <c r="T22" s="349">
        <f t="shared" si="2"/>
        <v>0</v>
      </c>
      <c r="U22" s="349">
        <v>0</v>
      </c>
      <c r="V22" s="349"/>
      <c r="W22" s="349"/>
      <c r="X22" s="349">
        <v>0</v>
      </c>
      <c r="Y22" s="349"/>
      <c r="Z22" s="349"/>
      <c r="AA22" s="349">
        <v>0</v>
      </c>
      <c r="AB22" s="349">
        <v>0</v>
      </c>
      <c r="AC22" s="349"/>
      <c r="AD22" s="349">
        <v>0</v>
      </c>
      <c r="AE22" s="349"/>
      <c r="AF22" s="349"/>
      <c r="AG22" s="349"/>
      <c r="AH22" s="349"/>
      <c r="AI22" s="349">
        <f t="shared" si="3"/>
        <v>0</v>
      </c>
      <c r="AJ22" s="349">
        <v>0</v>
      </c>
      <c r="AK22" s="349"/>
      <c r="AL22" s="349"/>
      <c r="AM22" s="349">
        <v>0</v>
      </c>
      <c r="AN22" s="349"/>
      <c r="AO22" s="349"/>
      <c r="AP22" s="349">
        <v>0</v>
      </c>
      <c r="AQ22" s="349">
        <v>0</v>
      </c>
      <c r="AR22" s="349"/>
      <c r="AS22" s="349">
        <v>0</v>
      </c>
      <c r="AT22" s="349"/>
      <c r="AU22" s="349"/>
      <c r="AV22" s="612"/>
      <c r="AW22" s="612"/>
      <c r="AX22" s="349">
        <f t="shared" si="4"/>
        <v>0</v>
      </c>
      <c r="AY22" s="616"/>
      <c r="AZ22" s="613"/>
      <c r="BA22" s="263" t="s">
        <v>2605</v>
      </c>
      <c r="BB22" s="546" t="s">
        <v>2837</v>
      </c>
      <c r="BC22" s="550" t="s">
        <v>2810</v>
      </c>
      <c r="BD22" s="263">
        <v>43342</v>
      </c>
      <c r="BE22" s="546">
        <v>43329</v>
      </c>
      <c r="BF22" s="263">
        <v>43373</v>
      </c>
      <c r="BG22" s="546">
        <v>43373</v>
      </c>
      <c r="BH22" s="546" t="s">
        <v>2823</v>
      </c>
      <c r="BI22" s="546" t="s">
        <v>2823</v>
      </c>
      <c r="BJ22" s="263">
        <v>43404</v>
      </c>
      <c r="BK22" s="546">
        <v>43396</v>
      </c>
      <c r="BL22" s="263">
        <v>43434</v>
      </c>
      <c r="BM22" s="546">
        <v>43410</v>
      </c>
      <c r="BN22" s="263">
        <v>43465</v>
      </c>
      <c r="BO22" s="546">
        <v>43429</v>
      </c>
      <c r="BP22" s="546">
        <v>43830</v>
      </c>
      <c r="BQ22" s="546"/>
      <c r="BR22" s="553">
        <v>5.0000000000000001E-3</v>
      </c>
      <c r="BS22" s="553">
        <v>0.01</v>
      </c>
      <c r="BT22" s="550" t="s">
        <v>2794</v>
      </c>
      <c r="BU22" s="538" t="s">
        <v>3783</v>
      </c>
      <c r="BV22" s="538" t="s">
        <v>3784</v>
      </c>
      <c r="BW22" s="538">
        <v>185057</v>
      </c>
      <c r="BX22" s="538">
        <v>2609082</v>
      </c>
      <c r="BY22" s="538" t="s">
        <v>3785</v>
      </c>
      <c r="BZ22" s="538" t="s">
        <v>3786</v>
      </c>
      <c r="CA22" s="702">
        <v>0.5</v>
      </c>
      <c r="CB22" s="264"/>
      <c r="CC22" s="588" t="s">
        <v>2847</v>
      </c>
      <c r="CD22" s="706"/>
      <c r="CE22" s="706"/>
      <c r="CF22" s="182">
        <v>860</v>
      </c>
      <c r="CG22" s="293">
        <v>30</v>
      </c>
      <c r="CH22" s="689">
        <f t="shared" si="5"/>
        <v>8.6</v>
      </c>
      <c r="CI22" s="690">
        <f t="shared" si="6"/>
        <v>0.3</v>
      </c>
      <c r="CJ22" s="177"/>
      <c r="CK22" s="177"/>
      <c r="CL22" s="177"/>
      <c r="CM22" s="177"/>
      <c r="CN22" s="177"/>
      <c r="CO22" s="177"/>
      <c r="CP22" s="177"/>
      <c r="CQ22" s="445">
        <v>82838505</v>
      </c>
      <c r="CR22" s="445">
        <v>69130000</v>
      </c>
      <c r="CS22" s="445">
        <v>69130000</v>
      </c>
      <c r="CT22" s="445">
        <v>75316840</v>
      </c>
      <c r="CU22" s="445"/>
      <c r="CV22" s="445"/>
      <c r="CW22" s="193"/>
      <c r="CX22" s="193"/>
      <c r="CY22" s="193"/>
      <c r="CZ22" s="193"/>
      <c r="DA22" s="193"/>
      <c r="DB22" s="556"/>
      <c r="DC22" s="556"/>
      <c r="DD22" s="556"/>
      <c r="DE22" s="556"/>
      <c r="DF22" s="258" t="s">
        <v>3315</v>
      </c>
      <c r="DG22" s="544" t="s">
        <v>3316</v>
      </c>
      <c r="DH22" s="545" t="s">
        <v>3258</v>
      </c>
      <c r="DI22" s="545" t="s">
        <v>3258</v>
      </c>
      <c r="DJ22" s="545"/>
    </row>
    <row r="23" spans="1:114" s="99" customFormat="1" ht="78">
      <c r="A23" s="96">
        <v>10</v>
      </c>
      <c r="B23" s="201" t="s">
        <v>1363</v>
      </c>
      <c r="C23" s="193" t="s">
        <v>1376</v>
      </c>
      <c r="D23" s="423" t="s">
        <v>670</v>
      </c>
      <c r="E23" s="422" t="s">
        <v>1735</v>
      </c>
      <c r="F23" s="232" t="s">
        <v>1735</v>
      </c>
      <c r="G23" s="198" t="s">
        <v>1382</v>
      </c>
      <c r="H23" s="424" t="s">
        <v>1389</v>
      </c>
      <c r="I23" s="615" t="s">
        <v>1590</v>
      </c>
      <c r="J23" s="349">
        <f t="shared" si="7"/>
        <v>45000</v>
      </c>
      <c r="K23" s="349">
        <f t="shared" si="0"/>
        <v>45000</v>
      </c>
      <c r="L23" s="349">
        <f t="shared" si="1"/>
        <v>45000</v>
      </c>
      <c r="M23" s="349">
        <v>22500</v>
      </c>
      <c r="N23" s="349"/>
      <c r="O23" s="349"/>
      <c r="P23" s="349">
        <v>22500</v>
      </c>
      <c r="Q23" s="349"/>
      <c r="R23" s="349"/>
      <c r="S23" s="349">
        <v>0</v>
      </c>
      <c r="T23" s="349">
        <f t="shared" si="2"/>
        <v>0</v>
      </c>
      <c r="U23" s="349">
        <v>0</v>
      </c>
      <c r="V23" s="349"/>
      <c r="W23" s="349"/>
      <c r="X23" s="349">
        <v>0</v>
      </c>
      <c r="Y23" s="349"/>
      <c r="Z23" s="349"/>
      <c r="AA23" s="349">
        <v>0</v>
      </c>
      <c r="AB23" s="349">
        <v>0</v>
      </c>
      <c r="AC23" s="349"/>
      <c r="AD23" s="349">
        <v>0</v>
      </c>
      <c r="AE23" s="349"/>
      <c r="AF23" s="349"/>
      <c r="AG23" s="349"/>
      <c r="AH23" s="349"/>
      <c r="AI23" s="349">
        <f t="shared" si="3"/>
        <v>0</v>
      </c>
      <c r="AJ23" s="349">
        <v>0</v>
      </c>
      <c r="AK23" s="349"/>
      <c r="AL23" s="349"/>
      <c r="AM23" s="349">
        <v>0</v>
      </c>
      <c r="AN23" s="349"/>
      <c r="AO23" s="349"/>
      <c r="AP23" s="349">
        <v>0</v>
      </c>
      <c r="AQ23" s="349">
        <v>0</v>
      </c>
      <c r="AR23" s="349"/>
      <c r="AS23" s="349">
        <v>0</v>
      </c>
      <c r="AT23" s="349"/>
      <c r="AU23" s="349"/>
      <c r="AV23" s="612"/>
      <c r="AW23" s="612"/>
      <c r="AX23" s="349">
        <f t="shared" si="4"/>
        <v>0</v>
      </c>
      <c r="AY23" s="613"/>
      <c r="AZ23" s="613"/>
      <c r="BA23" s="263" t="s">
        <v>2605</v>
      </c>
      <c r="BB23" s="546" t="s">
        <v>2837</v>
      </c>
      <c r="BC23" s="550" t="s">
        <v>2810</v>
      </c>
      <c r="BD23" s="263">
        <v>43342</v>
      </c>
      <c r="BE23" s="548" t="s">
        <v>985</v>
      </c>
      <c r="BF23" s="263">
        <v>43373</v>
      </c>
      <c r="BG23" s="546">
        <v>43373</v>
      </c>
      <c r="BH23" s="546" t="s">
        <v>2823</v>
      </c>
      <c r="BI23" s="546" t="s">
        <v>2823</v>
      </c>
      <c r="BJ23" s="263">
        <v>43404</v>
      </c>
      <c r="BK23" s="546">
        <v>43347</v>
      </c>
      <c r="BL23" s="263">
        <v>43434</v>
      </c>
      <c r="BM23" s="546">
        <v>43376</v>
      </c>
      <c r="BN23" s="263">
        <v>43465</v>
      </c>
      <c r="BO23" s="546">
        <v>43395</v>
      </c>
      <c r="BP23" s="546">
        <v>43830</v>
      </c>
      <c r="BQ23" s="546"/>
      <c r="BR23" s="555">
        <v>0.06</v>
      </c>
      <c r="BS23" s="555">
        <v>0.01</v>
      </c>
      <c r="BT23" s="550" t="s">
        <v>2794</v>
      </c>
      <c r="BU23" s="538" t="s">
        <v>3787</v>
      </c>
      <c r="BV23" s="538" t="s">
        <v>3788</v>
      </c>
      <c r="BW23" s="538">
        <v>167469</v>
      </c>
      <c r="BX23" s="538">
        <v>2584751</v>
      </c>
      <c r="BY23" s="538" t="s">
        <v>3789</v>
      </c>
      <c r="BZ23" s="538" t="s">
        <v>3790</v>
      </c>
      <c r="CA23" s="702">
        <v>0.5</v>
      </c>
      <c r="CB23" s="264"/>
      <c r="CC23" s="588" t="s">
        <v>2848</v>
      </c>
      <c r="CD23" s="706"/>
      <c r="CE23" s="706"/>
      <c r="CF23" s="186">
        <v>700</v>
      </c>
      <c r="CG23" s="293">
        <v>50</v>
      </c>
      <c r="CH23" s="689">
        <f t="shared" si="5"/>
        <v>7</v>
      </c>
      <c r="CI23" s="690">
        <f t="shared" si="6"/>
        <v>0.5</v>
      </c>
      <c r="CJ23" s="177"/>
      <c r="CK23" s="177"/>
      <c r="CL23" s="177"/>
      <c r="CM23" s="177"/>
      <c r="CN23" s="177"/>
      <c r="CO23" s="177"/>
      <c r="CP23" s="177"/>
      <c r="CQ23" s="445">
        <v>41811828</v>
      </c>
      <c r="CR23" s="445">
        <v>41500000</v>
      </c>
      <c r="CS23" s="445">
        <v>41500000</v>
      </c>
      <c r="CT23" s="445">
        <v>45474457</v>
      </c>
      <c r="CU23" s="445"/>
      <c r="CV23" s="445"/>
      <c r="CW23" s="193"/>
      <c r="CX23" s="193"/>
      <c r="CY23" s="193"/>
      <c r="CZ23" s="193"/>
      <c r="DA23" s="193"/>
      <c r="DB23" s="590"/>
      <c r="DC23" s="590"/>
      <c r="DD23" s="590"/>
      <c r="DE23" s="590"/>
      <c r="DF23" s="258" t="s">
        <v>3317</v>
      </c>
      <c r="DG23" s="544" t="s">
        <v>3318</v>
      </c>
      <c r="DH23" s="545" t="s">
        <v>3258</v>
      </c>
      <c r="DI23" s="545" t="s">
        <v>3258</v>
      </c>
      <c r="DJ23" s="545"/>
    </row>
    <row r="24" spans="1:114" s="100" customFormat="1" ht="78">
      <c r="A24" s="96">
        <v>11</v>
      </c>
      <c r="B24" s="201" t="s">
        <v>1363</v>
      </c>
      <c r="C24" s="193" t="s">
        <v>1376</v>
      </c>
      <c r="D24" s="423" t="s">
        <v>1390</v>
      </c>
      <c r="E24" s="422" t="s">
        <v>1736</v>
      </c>
      <c r="F24" s="232" t="s">
        <v>1737</v>
      </c>
      <c r="G24" s="198" t="s">
        <v>1382</v>
      </c>
      <c r="H24" s="424" t="s">
        <v>1391</v>
      </c>
      <c r="I24" s="615" t="s">
        <v>1591</v>
      </c>
      <c r="J24" s="349">
        <f t="shared" si="7"/>
        <v>24600</v>
      </c>
      <c r="K24" s="349">
        <f t="shared" si="0"/>
        <v>24600</v>
      </c>
      <c r="L24" s="349">
        <f t="shared" si="1"/>
        <v>24600</v>
      </c>
      <c r="M24" s="349">
        <v>9800</v>
      </c>
      <c r="N24" s="349"/>
      <c r="O24" s="349"/>
      <c r="P24" s="349">
        <v>14800</v>
      </c>
      <c r="Q24" s="349"/>
      <c r="R24" s="349"/>
      <c r="S24" s="349">
        <v>0</v>
      </c>
      <c r="T24" s="349">
        <f t="shared" si="2"/>
        <v>0</v>
      </c>
      <c r="U24" s="349">
        <v>0</v>
      </c>
      <c r="V24" s="349"/>
      <c r="W24" s="349"/>
      <c r="X24" s="349">
        <v>0</v>
      </c>
      <c r="Y24" s="349"/>
      <c r="Z24" s="349"/>
      <c r="AA24" s="349">
        <v>0</v>
      </c>
      <c r="AB24" s="349">
        <v>0</v>
      </c>
      <c r="AC24" s="349"/>
      <c r="AD24" s="349">
        <v>0</v>
      </c>
      <c r="AE24" s="349"/>
      <c r="AF24" s="349"/>
      <c r="AG24" s="349"/>
      <c r="AH24" s="349"/>
      <c r="AI24" s="349">
        <f t="shared" si="3"/>
        <v>0</v>
      </c>
      <c r="AJ24" s="349">
        <v>0</v>
      </c>
      <c r="AK24" s="349"/>
      <c r="AL24" s="349"/>
      <c r="AM24" s="349">
        <v>0</v>
      </c>
      <c r="AN24" s="349"/>
      <c r="AO24" s="349"/>
      <c r="AP24" s="349">
        <v>0</v>
      </c>
      <c r="AQ24" s="349">
        <v>0</v>
      </c>
      <c r="AR24" s="349"/>
      <c r="AS24" s="349">
        <v>0</v>
      </c>
      <c r="AT24" s="349"/>
      <c r="AU24" s="349"/>
      <c r="AV24" s="612"/>
      <c r="AW24" s="612"/>
      <c r="AX24" s="349">
        <f t="shared" si="4"/>
        <v>0</v>
      </c>
      <c r="AY24" s="613"/>
      <c r="AZ24" s="613"/>
      <c r="BA24" s="263" t="s">
        <v>2605</v>
      </c>
      <c r="BB24" s="546" t="s">
        <v>2837</v>
      </c>
      <c r="BC24" s="550" t="s">
        <v>2810</v>
      </c>
      <c r="BD24" s="263">
        <v>43342</v>
      </c>
      <c r="BE24" s="546">
        <v>43329</v>
      </c>
      <c r="BF24" s="263">
        <v>43373</v>
      </c>
      <c r="BG24" s="546">
        <v>43373</v>
      </c>
      <c r="BH24" s="546" t="s">
        <v>2823</v>
      </c>
      <c r="BI24" s="546" t="s">
        <v>2823</v>
      </c>
      <c r="BJ24" s="263">
        <v>43404</v>
      </c>
      <c r="BK24" s="546">
        <v>43405</v>
      </c>
      <c r="BL24" s="263">
        <v>43434</v>
      </c>
      <c r="BM24" s="546">
        <v>43425</v>
      </c>
      <c r="BN24" s="263">
        <v>43465</v>
      </c>
      <c r="BO24" s="546">
        <v>43445</v>
      </c>
      <c r="BP24" s="546">
        <v>43830</v>
      </c>
      <c r="BQ24" s="546"/>
      <c r="BR24" s="555">
        <v>1E-3</v>
      </c>
      <c r="BS24" s="555">
        <v>0.08</v>
      </c>
      <c r="BT24" s="550" t="s">
        <v>2794</v>
      </c>
      <c r="BU24" s="538" t="s">
        <v>3791</v>
      </c>
      <c r="BV24" s="538" t="s">
        <v>3792</v>
      </c>
      <c r="BW24" s="538">
        <v>166523</v>
      </c>
      <c r="BX24" s="538">
        <v>2592674</v>
      </c>
      <c r="BY24" s="538" t="s">
        <v>3789</v>
      </c>
      <c r="BZ24" s="538" t="s">
        <v>2807</v>
      </c>
      <c r="CA24" s="702">
        <v>0.5</v>
      </c>
      <c r="CB24" s="264"/>
      <c r="CC24" s="588" t="s">
        <v>2849</v>
      </c>
      <c r="CD24" s="706"/>
      <c r="CE24" s="706"/>
      <c r="CF24" s="186"/>
      <c r="CG24" s="293"/>
      <c r="CH24" s="689">
        <f t="shared" si="5"/>
        <v>0</v>
      </c>
      <c r="CI24" s="690">
        <f t="shared" si="6"/>
        <v>0</v>
      </c>
      <c r="CJ24" s="177"/>
      <c r="CK24" s="177"/>
      <c r="CL24" s="177"/>
      <c r="CM24" s="177"/>
      <c r="CN24" s="177"/>
      <c r="CO24" s="177"/>
      <c r="CP24" s="177"/>
      <c r="CQ24" s="445">
        <v>22249652</v>
      </c>
      <c r="CR24" s="445">
        <v>19599000</v>
      </c>
      <c r="CS24" s="445">
        <v>19599000</v>
      </c>
      <c r="CT24" s="445"/>
      <c r="CU24" s="445"/>
      <c r="CV24" s="445"/>
      <c r="CW24" s="193"/>
      <c r="CX24" s="193"/>
      <c r="CY24" s="193"/>
      <c r="CZ24" s="193"/>
      <c r="DA24" s="193"/>
      <c r="DB24" s="567"/>
      <c r="DC24" s="567"/>
      <c r="DD24" s="567"/>
      <c r="DE24" s="567"/>
      <c r="DF24" s="258" t="s">
        <v>3319</v>
      </c>
      <c r="DG24" s="544" t="s">
        <v>3320</v>
      </c>
      <c r="DH24" s="545" t="s">
        <v>3258</v>
      </c>
      <c r="DI24" s="545" t="s">
        <v>3258</v>
      </c>
      <c r="DJ24" s="545"/>
    </row>
    <row r="25" spans="1:114" s="100" customFormat="1" ht="78">
      <c r="A25" s="101">
        <v>12</v>
      </c>
      <c r="B25" s="201" t="s">
        <v>1363</v>
      </c>
      <c r="C25" s="193" t="s">
        <v>1376</v>
      </c>
      <c r="D25" s="423" t="s">
        <v>1381</v>
      </c>
      <c r="E25" s="422" t="s">
        <v>1738</v>
      </c>
      <c r="F25" s="232" t="s">
        <v>675</v>
      </c>
      <c r="G25" s="198" t="s">
        <v>1382</v>
      </c>
      <c r="H25" s="424" t="s">
        <v>1392</v>
      </c>
      <c r="I25" s="615" t="s">
        <v>1592</v>
      </c>
      <c r="J25" s="349">
        <f t="shared" si="7"/>
        <v>110000</v>
      </c>
      <c r="K25" s="349">
        <f t="shared" si="0"/>
        <v>110000</v>
      </c>
      <c r="L25" s="349">
        <f t="shared" si="1"/>
        <v>110000</v>
      </c>
      <c r="M25" s="349">
        <v>49951</v>
      </c>
      <c r="N25" s="349"/>
      <c r="O25" s="349"/>
      <c r="P25" s="349">
        <v>60049</v>
      </c>
      <c r="Q25" s="349"/>
      <c r="R25" s="349"/>
      <c r="S25" s="349">
        <v>0</v>
      </c>
      <c r="T25" s="349">
        <f t="shared" si="2"/>
        <v>0</v>
      </c>
      <c r="U25" s="349">
        <v>0</v>
      </c>
      <c r="V25" s="349"/>
      <c r="W25" s="349"/>
      <c r="X25" s="349">
        <v>0</v>
      </c>
      <c r="Y25" s="349"/>
      <c r="Z25" s="349"/>
      <c r="AA25" s="349">
        <v>0</v>
      </c>
      <c r="AB25" s="349">
        <v>0</v>
      </c>
      <c r="AC25" s="349"/>
      <c r="AD25" s="349">
        <v>0</v>
      </c>
      <c r="AE25" s="349"/>
      <c r="AF25" s="349"/>
      <c r="AG25" s="349"/>
      <c r="AH25" s="349"/>
      <c r="AI25" s="349">
        <f t="shared" si="3"/>
        <v>0</v>
      </c>
      <c r="AJ25" s="349">
        <v>0</v>
      </c>
      <c r="AK25" s="349"/>
      <c r="AL25" s="349"/>
      <c r="AM25" s="349">
        <v>0</v>
      </c>
      <c r="AN25" s="349"/>
      <c r="AO25" s="349"/>
      <c r="AP25" s="349">
        <v>0</v>
      </c>
      <c r="AQ25" s="349">
        <v>0</v>
      </c>
      <c r="AR25" s="349"/>
      <c r="AS25" s="349">
        <v>0</v>
      </c>
      <c r="AT25" s="349"/>
      <c r="AU25" s="349"/>
      <c r="AV25" s="612"/>
      <c r="AW25" s="612"/>
      <c r="AX25" s="349">
        <f t="shared" si="4"/>
        <v>0</v>
      </c>
      <c r="AY25" s="613"/>
      <c r="AZ25" s="613"/>
      <c r="BA25" s="263" t="s">
        <v>918</v>
      </c>
      <c r="BB25" s="546" t="s">
        <v>2837</v>
      </c>
      <c r="BC25" s="550" t="s">
        <v>2810</v>
      </c>
      <c r="BD25" s="263">
        <v>43342</v>
      </c>
      <c r="BE25" s="548" t="s">
        <v>985</v>
      </c>
      <c r="BF25" s="263">
        <v>43373</v>
      </c>
      <c r="BG25" s="546">
        <v>43373</v>
      </c>
      <c r="BH25" s="546" t="s">
        <v>2823</v>
      </c>
      <c r="BI25" s="546" t="s">
        <v>2823</v>
      </c>
      <c r="BJ25" s="263">
        <v>43404</v>
      </c>
      <c r="BK25" s="546">
        <v>43404</v>
      </c>
      <c r="BL25" s="263">
        <v>43434</v>
      </c>
      <c r="BM25" s="546">
        <v>43417</v>
      </c>
      <c r="BN25" s="263">
        <v>43465</v>
      </c>
      <c r="BO25" s="546">
        <v>43436</v>
      </c>
      <c r="BP25" s="546">
        <v>43830</v>
      </c>
      <c r="BQ25" s="546"/>
      <c r="BR25" s="555">
        <v>1E-3</v>
      </c>
      <c r="BS25" s="555">
        <v>4.0000000000000001E-3</v>
      </c>
      <c r="BT25" s="550" t="s">
        <v>2794</v>
      </c>
      <c r="BU25" s="538" t="s">
        <v>3793</v>
      </c>
      <c r="BV25" s="538" t="s">
        <v>3794</v>
      </c>
      <c r="BW25" s="538">
        <v>190895</v>
      </c>
      <c r="BX25" s="538">
        <v>2592075</v>
      </c>
      <c r="BY25" s="538" t="s">
        <v>3789</v>
      </c>
      <c r="BZ25" s="538" t="s">
        <v>2807</v>
      </c>
      <c r="CA25" s="702">
        <v>0.5</v>
      </c>
      <c r="CB25" s="264"/>
      <c r="CC25" s="588" t="s">
        <v>2850</v>
      </c>
      <c r="CD25" s="706"/>
      <c r="CE25" s="706"/>
      <c r="CF25" s="186">
        <v>1960</v>
      </c>
      <c r="CG25" s="293">
        <v>30</v>
      </c>
      <c r="CH25" s="689">
        <f t="shared" si="5"/>
        <v>7.84</v>
      </c>
      <c r="CI25" s="690">
        <f t="shared" si="6"/>
        <v>0.12</v>
      </c>
      <c r="CJ25" s="177"/>
      <c r="CK25" s="177"/>
      <c r="CL25" s="177"/>
      <c r="CM25" s="177"/>
      <c r="CN25" s="177"/>
      <c r="CO25" s="177"/>
      <c r="CP25" s="177"/>
      <c r="CQ25" s="445">
        <v>101162996</v>
      </c>
      <c r="CR25" s="445">
        <v>91540000</v>
      </c>
      <c r="CS25" s="445">
        <v>91540000</v>
      </c>
      <c r="CT25" s="445">
        <v>99901537</v>
      </c>
      <c r="CU25" s="445"/>
      <c r="CV25" s="445"/>
      <c r="CW25" s="193"/>
      <c r="CX25" s="193"/>
      <c r="CY25" s="193"/>
      <c r="CZ25" s="193"/>
      <c r="DA25" s="193"/>
      <c r="DB25" s="567"/>
      <c r="DC25" s="567"/>
      <c r="DD25" s="567"/>
      <c r="DE25" s="567"/>
      <c r="DF25" s="258" t="s">
        <v>3321</v>
      </c>
      <c r="DG25" s="544" t="s">
        <v>3322</v>
      </c>
      <c r="DH25" s="545" t="s">
        <v>3258</v>
      </c>
      <c r="DI25" s="545" t="s">
        <v>3258</v>
      </c>
      <c r="DJ25" s="545"/>
    </row>
    <row r="26" spans="1:114" s="100" customFormat="1" ht="78">
      <c r="A26" s="96">
        <v>13</v>
      </c>
      <c r="B26" s="201" t="s">
        <v>1363</v>
      </c>
      <c r="C26" s="193" t="s">
        <v>1376</v>
      </c>
      <c r="D26" s="423" t="s">
        <v>1390</v>
      </c>
      <c r="E26" s="422" t="s">
        <v>1739</v>
      </c>
      <c r="F26" s="422" t="s">
        <v>1739</v>
      </c>
      <c r="G26" s="198" t="s">
        <v>1382</v>
      </c>
      <c r="H26" s="424" t="s">
        <v>1393</v>
      </c>
      <c r="I26" s="615" t="s">
        <v>2505</v>
      </c>
      <c r="J26" s="349">
        <f t="shared" si="7"/>
        <v>30000</v>
      </c>
      <c r="K26" s="349">
        <f t="shared" si="0"/>
        <v>30000</v>
      </c>
      <c r="L26" s="349">
        <f t="shared" si="1"/>
        <v>30000</v>
      </c>
      <c r="M26" s="349">
        <v>15000</v>
      </c>
      <c r="N26" s="349"/>
      <c r="O26" s="349"/>
      <c r="P26" s="349">
        <v>15000</v>
      </c>
      <c r="Q26" s="349"/>
      <c r="R26" s="349"/>
      <c r="S26" s="349">
        <v>0</v>
      </c>
      <c r="T26" s="349">
        <f t="shared" si="2"/>
        <v>0</v>
      </c>
      <c r="U26" s="349">
        <v>0</v>
      </c>
      <c r="V26" s="349"/>
      <c r="W26" s="349"/>
      <c r="X26" s="349">
        <v>0</v>
      </c>
      <c r="Y26" s="349"/>
      <c r="Z26" s="349"/>
      <c r="AA26" s="349">
        <v>0</v>
      </c>
      <c r="AB26" s="349">
        <v>0</v>
      </c>
      <c r="AC26" s="349"/>
      <c r="AD26" s="349">
        <v>0</v>
      </c>
      <c r="AE26" s="349"/>
      <c r="AF26" s="349"/>
      <c r="AG26" s="349"/>
      <c r="AH26" s="349"/>
      <c r="AI26" s="349">
        <f t="shared" si="3"/>
        <v>0</v>
      </c>
      <c r="AJ26" s="349">
        <v>0</v>
      </c>
      <c r="AK26" s="349"/>
      <c r="AL26" s="349"/>
      <c r="AM26" s="349">
        <v>0</v>
      </c>
      <c r="AN26" s="349"/>
      <c r="AO26" s="349"/>
      <c r="AP26" s="349">
        <v>0</v>
      </c>
      <c r="AQ26" s="349">
        <v>0</v>
      </c>
      <c r="AR26" s="349"/>
      <c r="AS26" s="349">
        <v>0</v>
      </c>
      <c r="AT26" s="349"/>
      <c r="AU26" s="349"/>
      <c r="AV26" s="612"/>
      <c r="AW26" s="612"/>
      <c r="AX26" s="349">
        <f t="shared" si="4"/>
        <v>0</v>
      </c>
      <c r="AY26" s="613"/>
      <c r="AZ26" s="613"/>
      <c r="BA26" s="263" t="s">
        <v>918</v>
      </c>
      <c r="BB26" s="546" t="s">
        <v>2837</v>
      </c>
      <c r="BC26" s="550" t="s">
        <v>2810</v>
      </c>
      <c r="BD26" s="263">
        <v>43342</v>
      </c>
      <c r="BE26" s="548" t="s">
        <v>985</v>
      </c>
      <c r="BF26" s="263">
        <v>43373</v>
      </c>
      <c r="BG26" s="546">
        <v>43373</v>
      </c>
      <c r="BH26" s="546" t="s">
        <v>2823</v>
      </c>
      <c r="BI26" s="546" t="s">
        <v>2823</v>
      </c>
      <c r="BJ26" s="263">
        <v>43404</v>
      </c>
      <c r="BK26" s="546">
        <v>43391</v>
      </c>
      <c r="BL26" s="263">
        <v>43434</v>
      </c>
      <c r="BM26" s="546">
        <v>43405</v>
      </c>
      <c r="BN26" s="263">
        <v>43465</v>
      </c>
      <c r="BO26" s="546">
        <v>43424</v>
      </c>
      <c r="BP26" s="546">
        <v>43830</v>
      </c>
      <c r="BQ26" s="546"/>
      <c r="BR26" s="555">
        <v>8.9999999999999993E-3</v>
      </c>
      <c r="BS26" s="555">
        <v>0.01</v>
      </c>
      <c r="BT26" s="550" t="s">
        <v>2794</v>
      </c>
      <c r="BU26" s="538" t="s">
        <v>3795</v>
      </c>
      <c r="BV26" s="538" t="s">
        <v>3792</v>
      </c>
      <c r="BW26" s="538">
        <v>162963</v>
      </c>
      <c r="BX26" s="538">
        <v>2594859</v>
      </c>
      <c r="BY26" s="538" t="s">
        <v>3779</v>
      </c>
      <c r="BZ26" s="538" t="s">
        <v>2807</v>
      </c>
      <c r="CA26" s="702">
        <v>0.5</v>
      </c>
      <c r="CB26" s="264"/>
      <c r="CC26" s="588" t="s">
        <v>2851</v>
      </c>
      <c r="CD26" s="706"/>
      <c r="CE26" s="706"/>
      <c r="CF26" s="186">
        <v>0</v>
      </c>
      <c r="CG26" s="293">
        <v>100</v>
      </c>
      <c r="CH26" s="689">
        <f t="shared" si="5"/>
        <v>0</v>
      </c>
      <c r="CI26" s="690">
        <f t="shared" si="6"/>
        <v>1</v>
      </c>
      <c r="CJ26" s="177">
        <v>1</v>
      </c>
      <c r="CK26" s="177">
        <v>1.8</v>
      </c>
      <c r="CL26" s="177"/>
      <c r="CM26" s="177"/>
      <c r="CN26" s="177"/>
      <c r="CO26" s="177"/>
      <c r="CP26" s="794" t="s">
        <v>2506</v>
      </c>
      <c r="CQ26" s="445">
        <v>29621866</v>
      </c>
      <c r="CR26" s="445">
        <v>28800000</v>
      </c>
      <c r="CS26" s="445">
        <v>28800000</v>
      </c>
      <c r="CT26" s="445">
        <v>31723143</v>
      </c>
      <c r="CU26" s="445"/>
      <c r="CV26" s="445"/>
      <c r="CW26" s="193"/>
      <c r="CX26" s="193"/>
      <c r="CY26" s="193"/>
      <c r="CZ26" s="193"/>
      <c r="DA26" s="193"/>
      <c r="DB26" s="567"/>
      <c r="DC26" s="567"/>
      <c r="DD26" s="567"/>
      <c r="DE26" s="567"/>
      <c r="DF26" s="258" t="s">
        <v>3323</v>
      </c>
      <c r="DG26" s="544" t="s">
        <v>3324</v>
      </c>
      <c r="DH26" s="545" t="s">
        <v>3258</v>
      </c>
      <c r="DI26" s="545" t="s">
        <v>3258</v>
      </c>
      <c r="DJ26" s="545"/>
    </row>
    <row r="27" spans="1:114" s="100" customFormat="1" ht="78">
      <c r="A27" s="96">
        <v>14</v>
      </c>
      <c r="B27" s="201" t="s">
        <v>1363</v>
      </c>
      <c r="C27" s="193" t="s">
        <v>1376</v>
      </c>
      <c r="D27" s="423" t="s">
        <v>1394</v>
      </c>
      <c r="E27" s="422" t="s">
        <v>1741</v>
      </c>
      <c r="F27" s="232" t="s">
        <v>1740</v>
      </c>
      <c r="G27" s="198" t="s">
        <v>1395</v>
      </c>
      <c r="H27" s="424" t="s">
        <v>1396</v>
      </c>
      <c r="I27" s="615" t="s">
        <v>1593</v>
      </c>
      <c r="J27" s="349">
        <f t="shared" si="7"/>
        <v>26000</v>
      </c>
      <c r="K27" s="349">
        <f t="shared" si="0"/>
        <v>26000</v>
      </c>
      <c r="L27" s="349">
        <f t="shared" si="1"/>
        <v>26000</v>
      </c>
      <c r="M27" s="349">
        <v>10685</v>
      </c>
      <c r="N27" s="349"/>
      <c r="O27" s="349"/>
      <c r="P27" s="349">
        <v>15315</v>
      </c>
      <c r="Q27" s="349"/>
      <c r="R27" s="349"/>
      <c r="S27" s="349">
        <v>0</v>
      </c>
      <c r="T27" s="349">
        <f t="shared" si="2"/>
        <v>0</v>
      </c>
      <c r="U27" s="349">
        <v>0</v>
      </c>
      <c r="V27" s="349"/>
      <c r="W27" s="349"/>
      <c r="X27" s="349">
        <v>0</v>
      </c>
      <c r="Y27" s="349"/>
      <c r="Z27" s="349"/>
      <c r="AA27" s="349">
        <v>0</v>
      </c>
      <c r="AB27" s="349">
        <v>0</v>
      </c>
      <c r="AC27" s="349"/>
      <c r="AD27" s="349">
        <v>0</v>
      </c>
      <c r="AE27" s="349"/>
      <c r="AF27" s="349"/>
      <c r="AG27" s="349"/>
      <c r="AH27" s="349"/>
      <c r="AI27" s="349">
        <f t="shared" si="3"/>
        <v>0</v>
      </c>
      <c r="AJ27" s="349">
        <v>0</v>
      </c>
      <c r="AK27" s="349"/>
      <c r="AL27" s="349"/>
      <c r="AM27" s="349">
        <v>0</v>
      </c>
      <c r="AN27" s="349"/>
      <c r="AO27" s="349"/>
      <c r="AP27" s="349">
        <v>0</v>
      </c>
      <c r="AQ27" s="349">
        <v>0</v>
      </c>
      <c r="AR27" s="349"/>
      <c r="AS27" s="349">
        <v>0</v>
      </c>
      <c r="AT27" s="349"/>
      <c r="AU27" s="349"/>
      <c r="AV27" s="612"/>
      <c r="AW27" s="612"/>
      <c r="AX27" s="349">
        <f t="shared" si="4"/>
        <v>0</v>
      </c>
      <c r="AY27" s="613"/>
      <c r="AZ27" s="613"/>
      <c r="BA27" s="263" t="s">
        <v>918</v>
      </c>
      <c r="BB27" s="546" t="s">
        <v>2837</v>
      </c>
      <c r="BC27" s="550" t="s">
        <v>2810</v>
      </c>
      <c r="BD27" s="263">
        <v>43342</v>
      </c>
      <c r="BE27" s="548" t="s">
        <v>985</v>
      </c>
      <c r="BF27" s="263">
        <v>43373</v>
      </c>
      <c r="BG27" s="546">
        <v>43373</v>
      </c>
      <c r="BH27" s="546" t="s">
        <v>2823</v>
      </c>
      <c r="BI27" s="546" t="s">
        <v>2823</v>
      </c>
      <c r="BJ27" s="263">
        <v>43404</v>
      </c>
      <c r="BK27" s="546">
        <v>43395</v>
      </c>
      <c r="BL27" s="263">
        <v>43434</v>
      </c>
      <c r="BM27" s="546">
        <v>43418</v>
      </c>
      <c r="BN27" s="263">
        <v>43465</v>
      </c>
      <c r="BO27" s="546">
        <v>43437</v>
      </c>
      <c r="BP27" s="546">
        <v>43830</v>
      </c>
      <c r="BQ27" s="546"/>
      <c r="BR27" s="555">
        <v>0.01</v>
      </c>
      <c r="BS27" s="555">
        <v>1E-4</v>
      </c>
      <c r="BT27" s="550" t="s">
        <v>2838</v>
      </c>
      <c r="BU27" s="538" t="s">
        <v>3796</v>
      </c>
      <c r="BV27" s="538" t="s">
        <v>3792</v>
      </c>
      <c r="BW27" s="538">
        <v>167501</v>
      </c>
      <c r="BX27" s="538">
        <v>2597039</v>
      </c>
      <c r="BY27" s="538" t="s">
        <v>3789</v>
      </c>
      <c r="BZ27" s="538" t="s">
        <v>2807</v>
      </c>
      <c r="CA27" s="702">
        <v>0.5</v>
      </c>
      <c r="CB27" s="268"/>
      <c r="CC27" s="588" t="s">
        <v>2852</v>
      </c>
      <c r="CD27" s="706"/>
      <c r="CE27" s="706"/>
      <c r="CF27" s="186">
        <v>0</v>
      </c>
      <c r="CG27" s="293">
        <v>200</v>
      </c>
      <c r="CH27" s="689">
        <f t="shared" si="5"/>
        <v>0</v>
      </c>
      <c r="CI27" s="690">
        <f t="shared" si="6"/>
        <v>0.02</v>
      </c>
      <c r="CJ27" s="177"/>
      <c r="CK27" s="177"/>
      <c r="CL27" s="177"/>
      <c r="CM27" s="177"/>
      <c r="CN27" s="177">
        <v>1</v>
      </c>
      <c r="CO27" s="177"/>
      <c r="CP27" s="177"/>
      <c r="CQ27" s="445">
        <v>23654667</v>
      </c>
      <c r="CR27" s="445">
        <v>21370000</v>
      </c>
      <c r="CS27" s="445">
        <v>21370000</v>
      </c>
      <c r="CT27" s="445"/>
      <c r="CU27" s="445"/>
      <c r="CV27" s="445"/>
      <c r="CW27" s="193"/>
      <c r="CX27" s="193"/>
      <c r="CY27" s="193"/>
      <c r="CZ27" s="193"/>
      <c r="DA27" s="193"/>
      <c r="DB27" s="567"/>
      <c r="DC27" s="567"/>
      <c r="DD27" s="567"/>
      <c r="DE27" s="567"/>
      <c r="DF27" s="258" t="s">
        <v>3325</v>
      </c>
      <c r="DG27" s="544" t="s">
        <v>3326</v>
      </c>
      <c r="DH27" s="545" t="s">
        <v>3258</v>
      </c>
      <c r="DI27" s="545" t="s">
        <v>3258</v>
      </c>
      <c r="DJ27" s="545"/>
    </row>
    <row r="28" spans="1:114" s="100" customFormat="1" ht="78">
      <c r="A28" s="96">
        <v>15</v>
      </c>
      <c r="B28" s="201" t="s">
        <v>1363</v>
      </c>
      <c r="C28" s="193" t="s">
        <v>1376</v>
      </c>
      <c r="D28" s="423" t="s">
        <v>1397</v>
      </c>
      <c r="E28" s="197" t="s">
        <v>1398</v>
      </c>
      <c r="F28" s="232" t="s">
        <v>1731</v>
      </c>
      <c r="G28" s="198" t="s">
        <v>1399</v>
      </c>
      <c r="H28" s="424" t="s">
        <v>1400</v>
      </c>
      <c r="I28" s="615" t="s">
        <v>1594</v>
      </c>
      <c r="J28" s="349">
        <f t="shared" si="7"/>
        <v>28000</v>
      </c>
      <c r="K28" s="349">
        <f t="shared" si="0"/>
        <v>28000</v>
      </c>
      <c r="L28" s="349">
        <f t="shared" si="1"/>
        <v>28000</v>
      </c>
      <c r="M28" s="349">
        <v>12876</v>
      </c>
      <c r="N28" s="349"/>
      <c r="O28" s="349"/>
      <c r="P28" s="349">
        <v>15124</v>
      </c>
      <c r="Q28" s="349"/>
      <c r="R28" s="349"/>
      <c r="S28" s="349">
        <v>0</v>
      </c>
      <c r="T28" s="349">
        <f t="shared" si="2"/>
        <v>0</v>
      </c>
      <c r="U28" s="349">
        <v>0</v>
      </c>
      <c r="V28" s="349"/>
      <c r="W28" s="349"/>
      <c r="X28" s="349">
        <v>0</v>
      </c>
      <c r="Y28" s="349"/>
      <c r="Z28" s="349"/>
      <c r="AA28" s="349">
        <v>0</v>
      </c>
      <c r="AB28" s="349">
        <v>0</v>
      </c>
      <c r="AC28" s="349"/>
      <c r="AD28" s="349">
        <v>0</v>
      </c>
      <c r="AE28" s="349"/>
      <c r="AF28" s="349"/>
      <c r="AG28" s="349"/>
      <c r="AH28" s="349"/>
      <c r="AI28" s="349">
        <f t="shared" si="3"/>
        <v>0</v>
      </c>
      <c r="AJ28" s="349">
        <v>0</v>
      </c>
      <c r="AK28" s="349"/>
      <c r="AL28" s="349"/>
      <c r="AM28" s="349">
        <v>0</v>
      </c>
      <c r="AN28" s="349"/>
      <c r="AO28" s="349"/>
      <c r="AP28" s="349">
        <v>0</v>
      </c>
      <c r="AQ28" s="349">
        <v>0</v>
      </c>
      <c r="AR28" s="349"/>
      <c r="AS28" s="349">
        <v>0</v>
      </c>
      <c r="AT28" s="349"/>
      <c r="AU28" s="349"/>
      <c r="AV28" s="612"/>
      <c r="AW28" s="612"/>
      <c r="AX28" s="349">
        <f t="shared" si="4"/>
        <v>0</v>
      </c>
      <c r="AY28" s="613"/>
      <c r="AZ28" s="613"/>
      <c r="BA28" s="263" t="s">
        <v>918</v>
      </c>
      <c r="BB28" s="546" t="s">
        <v>2837</v>
      </c>
      <c r="BC28" s="550" t="s">
        <v>2810</v>
      </c>
      <c r="BD28" s="263">
        <v>43342</v>
      </c>
      <c r="BE28" s="548" t="s">
        <v>985</v>
      </c>
      <c r="BF28" s="263">
        <v>43373</v>
      </c>
      <c r="BG28" s="546">
        <v>43373</v>
      </c>
      <c r="BH28" s="546" t="s">
        <v>2823</v>
      </c>
      <c r="BI28" s="546" t="s">
        <v>2823</v>
      </c>
      <c r="BJ28" s="263">
        <v>43404</v>
      </c>
      <c r="BK28" s="546">
        <v>43396</v>
      </c>
      <c r="BL28" s="263">
        <v>43434</v>
      </c>
      <c r="BM28" s="546">
        <v>43418</v>
      </c>
      <c r="BN28" s="263">
        <v>43465</v>
      </c>
      <c r="BO28" s="546">
        <v>43437</v>
      </c>
      <c r="BP28" s="546">
        <v>43830</v>
      </c>
      <c r="BQ28" s="546"/>
      <c r="BR28" s="555">
        <v>0.01</v>
      </c>
      <c r="BS28" s="555">
        <v>0.03</v>
      </c>
      <c r="BT28" s="550" t="s">
        <v>2794</v>
      </c>
      <c r="BU28" s="538" t="s">
        <v>3795</v>
      </c>
      <c r="BV28" s="538" t="s">
        <v>3781</v>
      </c>
      <c r="BW28" s="538">
        <v>166001</v>
      </c>
      <c r="BX28" s="538">
        <v>2590860</v>
      </c>
      <c r="BY28" s="538" t="s">
        <v>3779</v>
      </c>
      <c r="BZ28" s="538" t="s">
        <v>2807</v>
      </c>
      <c r="CA28" s="702">
        <v>0.5</v>
      </c>
      <c r="CB28" s="264"/>
      <c r="CC28" s="588" t="s">
        <v>2853</v>
      </c>
      <c r="CD28" s="706"/>
      <c r="CE28" s="706"/>
      <c r="CF28" s="186">
        <v>0</v>
      </c>
      <c r="CG28" s="293">
        <v>250</v>
      </c>
      <c r="CH28" s="689">
        <f t="shared" si="5"/>
        <v>0</v>
      </c>
      <c r="CI28" s="690">
        <f t="shared" si="6"/>
        <v>7.5</v>
      </c>
      <c r="CJ28" s="177">
        <v>1</v>
      </c>
      <c r="CK28" s="177">
        <v>0.5</v>
      </c>
      <c r="CL28" s="177"/>
      <c r="CM28" s="177"/>
      <c r="CN28" s="177"/>
      <c r="CO28" s="177"/>
      <c r="CP28" s="794" t="s">
        <v>2506</v>
      </c>
      <c r="CQ28" s="445">
        <v>26337496</v>
      </c>
      <c r="CR28" s="445">
        <v>23370000</v>
      </c>
      <c r="CS28" s="445">
        <v>23370000</v>
      </c>
      <c r="CT28" s="445">
        <v>25751374</v>
      </c>
      <c r="CU28" s="445"/>
      <c r="CV28" s="445"/>
      <c r="CW28" s="193"/>
      <c r="CX28" s="193"/>
      <c r="CY28" s="193"/>
      <c r="CZ28" s="193"/>
      <c r="DA28" s="193"/>
      <c r="DB28" s="567"/>
      <c r="DC28" s="567"/>
      <c r="DD28" s="567"/>
      <c r="DE28" s="567"/>
      <c r="DF28" s="258" t="s">
        <v>3327</v>
      </c>
      <c r="DG28" s="544" t="s">
        <v>3328</v>
      </c>
      <c r="DH28" s="545" t="s">
        <v>3258</v>
      </c>
      <c r="DI28" s="545" t="s">
        <v>3258</v>
      </c>
      <c r="DJ28" s="545"/>
    </row>
    <row r="29" spans="1:114" s="100" customFormat="1" ht="78">
      <c r="A29" s="96">
        <v>16</v>
      </c>
      <c r="B29" s="201" t="s">
        <v>1363</v>
      </c>
      <c r="C29" s="193" t="s">
        <v>1376</v>
      </c>
      <c r="D29" s="423" t="s">
        <v>1401</v>
      </c>
      <c r="E29" s="201" t="s">
        <v>1387</v>
      </c>
      <c r="F29" s="232" t="s">
        <v>679</v>
      </c>
      <c r="G29" s="198" t="s">
        <v>1399</v>
      </c>
      <c r="H29" s="424" t="s">
        <v>1402</v>
      </c>
      <c r="I29" s="615" t="s">
        <v>1595</v>
      </c>
      <c r="J29" s="349">
        <f t="shared" si="7"/>
        <v>40000</v>
      </c>
      <c r="K29" s="349">
        <f t="shared" si="0"/>
        <v>40000</v>
      </c>
      <c r="L29" s="349">
        <f t="shared" si="1"/>
        <v>40000</v>
      </c>
      <c r="M29" s="349">
        <v>16750</v>
      </c>
      <c r="N29" s="349"/>
      <c r="O29" s="349"/>
      <c r="P29" s="349">
        <v>23250</v>
      </c>
      <c r="Q29" s="349"/>
      <c r="R29" s="349"/>
      <c r="S29" s="349">
        <v>0</v>
      </c>
      <c r="T29" s="349">
        <f t="shared" si="2"/>
        <v>0</v>
      </c>
      <c r="U29" s="349">
        <v>0</v>
      </c>
      <c r="V29" s="349"/>
      <c r="W29" s="349"/>
      <c r="X29" s="349">
        <v>0</v>
      </c>
      <c r="Y29" s="349"/>
      <c r="Z29" s="349"/>
      <c r="AA29" s="349">
        <v>0</v>
      </c>
      <c r="AB29" s="349">
        <v>0</v>
      </c>
      <c r="AC29" s="349"/>
      <c r="AD29" s="349">
        <v>0</v>
      </c>
      <c r="AE29" s="349"/>
      <c r="AF29" s="349"/>
      <c r="AG29" s="349"/>
      <c r="AH29" s="349"/>
      <c r="AI29" s="349">
        <f t="shared" si="3"/>
        <v>0</v>
      </c>
      <c r="AJ29" s="349">
        <v>0</v>
      </c>
      <c r="AK29" s="349"/>
      <c r="AL29" s="349"/>
      <c r="AM29" s="349">
        <v>0</v>
      </c>
      <c r="AN29" s="349"/>
      <c r="AO29" s="349"/>
      <c r="AP29" s="349">
        <v>0</v>
      </c>
      <c r="AQ29" s="349">
        <v>0</v>
      </c>
      <c r="AR29" s="349"/>
      <c r="AS29" s="349">
        <v>0</v>
      </c>
      <c r="AT29" s="349"/>
      <c r="AU29" s="349"/>
      <c r="AV29" s="612"/>
      <c r="AW29" s="612"/>
      <c r="AX29" s="349">
        <f t="shared" si="4"/>
        <v>0</v>
      </c>
      <c r="AY29" s="613"/>
      <c r="AZ29" s="613"/>
      <c r="BA29" s="263" t="s">
        <v>918</v>
      </c>
      <c r="BB29" s="546" t="s">
        <v>2837</v>
      </c>
      <c r="BC29" s="550" t="s">
        <v>2810</v>
      </c>
      <c r="BD29" s="263">
        <v>43342</v>
      </c>
      <c r="BE29" s="546">
        <v>43329</v>
      </c>
      <c r="BF29" s="263">
        <v>43373</v>
      </c>
      <c r="BG29" s="546">
        <v>43373</v>
      </c>
      <c r="BH29" s="546" t="s">
        <v>2823</v>
      </c>
      <c r="BI29" s="546" t="s">
        <v>2823</v>
      </c>
      <c r="BJ29" s="263">
        <v>43404</v>
      </c>
      <c r="BK29" s="546">
        <v>43403</v>
      </c>
      <c r="BL29" s="263">
        <v>43434</v>
      </c>
      <c r="BM29" s="546">
        <v>43425</v>
      </c>
      <c r="BN29" s="263">
        <v>43465</v>
      </c>
      <c r="BO29" s="546">
        <v>43439</v>
      </c>
      <c r="BP29" s="546">
        <v>43830</v>
      </c>
      <c r="BQ29" s="546"/>
      <c r="BR29" s="555">
        <v>0.02</v>
      </c>
      <c r="BS29" s="555">
        <v>1E-4</v>
      </c>
      <c r="BT29" s="550" t="s">
        <v>2794</v>
      </c>
      <c r="BU29" s="538" t="s">
        <v>3797</v>
      </c>
      <c r="BV29" s="538" t="s">
        <v>3784</v>
      </c>
      <c r="BW29" s="538">
        <v>186656</v>
      </c>
      <c r="BX29" s="538">
        <v>2607760</v>
      </c>
      <c r="BY29" s="538" t="s">
        <v>3789</v>
      </c>
      <c r="BZ29" s="538" t="s">
        <v>2807</v>
      </c>
      <c r="CA29" s="702">
        <v>0.5</v>
      </c>
      <c r="CB29" s="264"/>
      <c r="CC29" s="588" t="s">
        <v>2854</v>
      </c>
      <c r="CD29" s="706"/>
      <c r="CE29" s="706"/>
      <c r="CF29" s="186">
        <v>650</v>
      </c>
      <c r="CG29" s="293">
        <v>15</v>
      </c>
      <c r="CH29" s="689">
        <f t="shared" si="5"/>
        <v>6.5000000000000002E-2</v>
      </c>
      <c r="CI29" s="690">
        <f t="shared" si="6"/>
        <v>1.5E-3</v>
      </c>
      <c r="CJ29" s="177"/>
      <c r="CK29" s="177"/>
      <c r="CL29" s="177"/>
      <c r="CM29" s="177"/>
      <c r="CN29" s="177"/>
      <c r="CO29" s="177"/>
      <c r="CP29" s="177"/>
      <c r="CQ29" s="445">
        <v>36497686</v>
      </c>
      <c r="CR29" s="445">
        <v>33500000</v>
      </c>
      <c r="CS29" s="445">
        <v>33500000</v>
      </c>
      <c r="CT29" s="445"/>
      <c r="CU29" s="445"/>
      <c r="CV29" s="445"/>
      <c r="CW29" s="193"/>
      <c r="CX29" s="193"/>
      <c r="CY29" s="193"/>
      <c r="CZ29" s="193"/>
      <c r="DA29" s="193"/>
      <c r="DB29" s="567"/>
      <c r="DC29" s="567"/>
      <c r="DD29" s="567"/>
      <c r="DE29" s="567"/>
      <c r="DF29" s="258" t="s">
        <v>3329</v>
      </c>
      <c r="DG29" s="544" t="s">
        <v>3330</v>
      </c>
      <c r="DH29" s="545" t="s">
        <v>3258</v>
      </c>
      <c r="DI29" s="545" t="s">
        <v>3258</v>
      </c>
      <c r="DJ29" s="545"/>
    </row>
    <row r="30" spans="1:114" s="100" customFormat="1" ht="58.5">
      <c r="A30" s="101">
        <v>17</v>
      </c>
      <c r="B30" s="201" t="s">
        <v>1363</v>
      </c>
      <c r="C30" s="193" t="s">
        <v>1376</v>
      </c>
      <c r="D30" s="423" t="s">
        <v>1386</v>
      </c>
      <c r="E30" s="422" t="s">
        <v>1742</v>
      </c>
      <c r="F30" s="232" t="s">
        <v>1666</v>
      </c>
      <c r="G30" s="198" t="s">
        <v>1382</v>
      </c>
      <c r="H30" s="424" t="s">
        <v>1403</v>
      </c>
      <c r="I30" s="615" t="s">
        <v>1596</v>
      </c>
      <c r="J30" s="349">
        <f t="shared" si="7"/>
        <v>65000</v>
      </c>
      <c r="K30" s="349">
        <f t="shared" si="0"/>
        <v>58500</v>
      </c>
      <c r="L30" s="349">
        <f t="shared" si="1"/>
        <v>0</v>
      </c>
      <c r="M30" s="349">
        <v>0</v>
      </c>
      <c r="N30" s="349"/>
      <c r="O30" s="349"/>
      <c r="P30" s="349">
        <v>0</v>
      </c>
      <c r="Q30" s="349"/>
      <c r="R30" s="349"/>
      <c r="S30" s="349">
        <v>0</v>
      </c>
      <c r="T30" s="349">
        <f t="shared" si="2"/>
        <v>0</v>
      </c>
      <c r="U30" s="349">
        <v>0</v>
      </c>
      <c r="V30" s="349"/>
      <c r="W30" s="349"/>
      <c r="X30" s="349">
        <v>0</v>
      </c>
      <c r="Y30" s="349"/>
      <c r="Z30" s="349"/>
      <c r="AA30" s="349">
        <v>0</v>
      </c>
      <c r="AB30" s="349">
        <v>0</v>
      </c>
      <c r="AC30" s="349"/>
      <c r="AD30" s="349">
        <v>0</v>
      </c>
      <c r="AE30" s="349"/>
      <c r="AF30" s="349"/>
      <c r="AG30" s="349"/>
      <c r="AH30" s="349"/>
      <c r="AI30" s="349">
        <f t="shared" si="3"/>
        <v>58500</v>
      </c>
      <c r="AJ30" s="349">
        <v>0</v>
      </c>
      <c r="AK30" s="349"/>
      <c r="AL30" s="349"/>
      <c r="AM30" s="349">
        <v>58500</v>
      </c>
      <c r="AN30" s="349"/>
      <c r="AO30" s="349"/>
      <c r="AP30" s="349">
        <v>0</v>
      </c>
      <c r="AQ30" s="349">
        <v>3250</v>
      </c>
      <c r="AR30" s="349"/>
      <c r="AS30" s="349">
        <v>3250</v>
      </c>
      <c r="AT30" s="349"/>
      <c r="AU30" s="349"/>
      <c r="AV30" s="612"/>
      <c r="AW30" s="612"/>
      <c r="AX30" s="349">
        <f t="shared" si="4"/>
        <v>65000</v>
      </c>
      <c r="AY30" s="613"/>
      <c r="AZ30" s="613"/>
      <c r="BA30" s="263" t="s">
        <v>918</v>
      </c>
      <c r="BB30" s="546" t="s">
        <v>2837</v>
      </c>
      <c r="BC30" s="550" t="s">
        <v>2810</v>
      </c>
      <c r="BD30" s="263">
        <v>43342</v>
      </c>
      <c r="BE30" s="546">
        <v>43342</v>
      </c>
      <c r="BF30" s="263">
        <v>43373</v>
      </c>
      <c r="BG30" s="546">
        <v>43373</v>
      </c>
      <c r="BH30" s="546" t="s">
        <v>2823</v>
      </c>
      <c r="BI30" s="546" t="s">
        <v>2823</v>
      </c>
      <c r="BJ30" s="263">
        <v>43404</v>
      </c>
      <c r="BK30" s="546">
        <v>43425</v>
      </c>
      <c r="BL30" s="263">
        <v>43434</v>
      </c>
      <c r="BM30" s="546">
        <v>43453</v>
      </c>
      <c r="BN30" s="263">
        <v>43465</v>
      </c>
      <c r="BO30" s="546"/>
      <c r="BP30" s="546">
        <v>43830</v>
      </c>
      <c r="BQ30" s="546"/>
      <c r="BR30" s="555"/>
      <c r="BS30" s="555"/>
      <c r="BT30" s="550" t="s">
        <v>2793</v>
      </c>
      <c r="BU30" s="538" t="s">
        <v>3798</v>
      </c>
      <c r="BV30" s="538" t="s">
        <v>3784</v>
      </c>
      <c r="BW30" s="538">
        <v>180271</v>
      </c>
      <c r="BX30" s="538">
        <v>2605598</v>
      </c>
      <c r="BY30" s="538" t="s">
        <v>2807</v>
      </c>
      <c r="BZ30" s="538" t="s">
        <v>2807</v>
      </c>
      <c r="CA30" s="702">
        <v>0</v>
      </c>
      <c r="CB30" s="264"/>
      <c r="CC30" s="588" t="s">
        <v>2855</v>
      </c>
      <c r="CD30" s="706"/>
      <c r="CE30" s="706"/>
      <c r="CF30" s="186">
        <v>0</v>
      </c>
      <c r="CG30" s="293">
        <v>30</v>
      </c>
      <c r="CH30" s="689">
        <f t="shared" si="5"/>
        <v>0</v>
      </c>
      <c r="CI30" s="690">
        <f t="shared" si="6"/>
        <v>0</v>
      </c>
      <c r="CJ30" s="177"/>
      <c r="CK30" s="177"/>
      <c r="CL30" s="177"/>
      <c r="CM30" s="177"/>
      <c r="CN30" s="177"/>
      <c r="CO30" s="177">
        <v>1</v>
      </c>
      <c r="CP30" s="177"/>
      <c r="CQ30" s="445"/>
      <c r="CR30" s="445">
        <v>56000000</v>
      </c>
      <c r="CS30" s="445">
        <v>56000000</v>
      </c>
      <c r="CT30" s="445"/>
      <c r="CU30" s="445"/>
      <c r="CV30" s="445"/>
      <c r="CW30" s="193"/>
      <c r="CX30" s="193"/>
      <c r="CY30" s="193"/>
      <c r="CZ30" s="193"/>
      <c r="DA30" s="193"/>
      <c r="DB30" s="567"/>
      <c r="DC30" s="567"/>
      <c r="DD30" s="567"/>
      <c r="DE30" s="567"/>
      <c r="DF30" s="258" t="s">
        <v>3331</v>
      </c>
      <c r="DG30" s="544" t="s">
        <v>3332</v>
      </c>
      <c r="DH30" s="545" t="s">
        <v>3258</v>
      </c>
      <c r="DI30" s="545" t="s">
        <v>3258</v>
      </c>
      <c r="DJ30" s="545"/>
    </row>
    <row r="31" spans="1:114" s="100" customFormat="1" ht="78">
      <c r="A31" s="96">
        <v>18</v>
      </c>
      <c r="B31" s="201" t="s">
        <v>1363</v>
      </c>
      <c r="C31" s="193" t="s">
        <v>1376</v>
      </c>
      <c r="D31" s="423" t="s">
        <v>1390</v>
      </c>
      <c r="E31" s="201" t="s">
        <v>1404</v>
      </c>
      <c r="F31" s="232" t="s">
        <v>1740</v>
      </c>
      <c r="G31" s="198" t="s">
        <v>1382</v>
      </c>
      <c r="H31" s="424" t="s">
        <v>1405</v>
      </c>
      <c r="I31" s="615" t="s">
        <v>1597</v>
      </c>
      <c r="J31" s="349">
        <f t="shared" si="7"/>
        <v>68000</v>
      </c>
      <c r="K31" s="349">
        <f t="shared" si="0"/>
        <v>68000</v>
      </c>
      <c r="L31" s="349">
        <f t="shared" si="1"/>
        <v>68000</v>
      </c>
      <c r="M31" s="349">
        <v>29110</v>
      </c>
      <c r="N31" s="349"/>
      <c r="O31" s="349"/>
      <c r="P31" s="349">
        <v>38890</v>
      </c>
      <c r="Q31" s="349"/>
      <c r="R31" s="349"/>
      <c r="S31" s="349">
        <v>0</v>
      </c>
      <c r="T31" s="349">
        <f t="shared" si="2"/>
        <v>0</v>
      </c>
      <c r="U31" s="349">
        <v>0</v>
      </c>
      <c r="V31" s="349"/>
      <c r="W31" s="349"/>
      <c r="X31" s="349">
        <v>0</v>
      </c>
      <c r="Y31" s="349"/>
      <c r="Z31" s="349"/>
      <c r="AA31" s="349">
        <v>0</v>
      </c>
      <c r="AB31" s="349">
        <v>0</v>
      </c>
      <c r="AC31" s="349"/>
      <c r="AD31" s="349">
        <v>0</v>
      </c>
      <c r="AE31" s="349"/>
      <c r="AF31" s="349"/>
      <c r="AG31" s="349"/>
      <c r="AH31" s="349"/>
      <c r="AI31" s="349">
        <f t="shared" si="3"/>
        <v>0</v>
      </c>
      <c r="AJ31" s="349">
        <v>0</v>
      </c>
      <c r="AK31" s="349"/>
      <c r="AL31" s="349"/>
      <c r="AM31" s="349">
        <v>0</v>
      </c>
      <c r="AN31" s="349"/>
      <c r="AO31" s="349"/>
      <c r="AP31" s="349">
        <v>0</v>
      </c>
      <c r="AQ31" s="349">
        <v>0</v>
      </c>
      <c r="AR31" s="349"/>
      <c r="AS31" s="349">
        <v>0</v>
      </c>
      <c r="AT31" s="349"/>
      <c r="AU31" s="349"/>
      <c r="AV31" s="612"/>
      <c r="AW31" s="612"/>
      <c r="AX31" s="349">
        <f t="shared" si="4"/>
        <v>0</v>
      </c>
      <c r="AY31" s="613"/>
      <c r="AZ31" s="613"/>
      <c r="BA31" s="263" t="s">
        <v>918</v>
      </c>
      <c r="BB31" s="546" t="s">
        <v>2837</v>
      </c>
      <c r="BC31" s="550" t="s">
        <v>2810</v>
      </c>
      <c r="BD31" s="263">
        <v>43342</v>
      </c>
      <c r="BE31" s="546">
        <v>43342</v>
      </c>
      <c r="BF31" s="263">
        <v>43373</v>
      </c>
      <c r="BG31" s="546">
        <v>43373</v>
      </c>
      <c r="BH31" s="546" t="s">
        <v>2823</v>
      </c>
      <c r="BI31" s="546" t="s">
        <v>2823</v>
      </c>
      <c r="BJ31" s="263">
        <v>43404</v>
      </c>
      <c r="BK31" s="546">
        <v>43404</v>
      </c>
      <c r="BL31" s="263">
        <v>43434</v>
      </c>
      <c r="BM31" s="546">
        <v>43426</v>
      </c>
      <c r="BN31" s="263">
        <v>43465</v>
      </c>
      <c r="BO31" s="546">
        <v>43444</v>
      </c>
      <c r="BP31" s="546">
        <v>43830</v>
      </c>
      <c r="BQ31" s="546"/>
      <c r="BR31" s="555">
        <v>0.01</v>
      </c>
      <c r="BS31" s="555">
        <v>8.0000000000000002E-3</v>
      </c>
      <c r="BT31" s="550" t="s">
        <v>2794</v>
      </c>
      <c r="BU31" s="538" t="s">
        <v>3799</v>
      </c>
      <c r="BV31" s="538" t="s">
        <v>3792</v>
      </c>
      <c r="BW31" s="538">
        <v>163946</v>
      </c>
      <c r="BX31" s="538">
        <v>2597151</v>
      </c>
      <c r="BY31" s="538" t="s">
        <v>3779</v>
      </c>
      <c r="BZ31" s="538" t="s">
        <v>3800</v>
      </c>
      <c r="CA31" s="702">
        <v>0.5</v>
      </c>
      <c r="CB31" s="268"/>
      <c r="CC31" s="588" t="s">
        <v>2856</v>
      </c>
      <c r="CD31" s="706"/>
      <c r="CE31" s="706"/>
      <c r="CF31" s="186">
        <v>800</v>
      </c>
      <c r="CG31" s="293">
        <v>50</v>
      </c>
      <c r="CH31" s="689">
        <f t="shared" si="5"/>
        <v>6.4</v>
      </c>
      <c r="CI31" s="690">
        <f t="shared" si="6"/>
        <v>0.4</v>
      </c>
      <c r="CJ31" s="177"/>
      <c r="CK31" s="177"/>
      <c r="CL31" s="177"/>
      <c r="CM31" s="177"/>
      <c r="CN31" s="177"/>
      <c r="CO31" s="177"/>
      <c r="CP31" s="177"/>
      <c r="CQ31" s="445">
        <v>62201235</v>
      </c>
      <c r="CR31" s="445">
        <v>58219000</v>
      </c>
      <c r="CS31" s="445">
        <v>58219000</v>
      </c>
      <c r="CT31" s="445"/>
      <c r="CU31" s="445"/>
      <c r="CV31" s="445"/>
      <c r="CW31" s="193"/>
      <c r="CX31" s="193"/>
      <c r="CY31" s="193"/>
      <c r="CZ31" s="193"/>
      <c r="DA31" s="193"/>
      <c r="DB31" s="567"/>
      <c r="DC31" s="567"/>
      <c r="DD31" s="567"/>
      <c r="DE31" s="567"/>
      <c r="DF31" s="258" t="s">
        <v>3333</v>
      </c>
      <c r="DG31" s="544" t="s">
        <v>3334</v>
      </c>
      <c r="DH31" s="545" t="s">
        <v>3258</v>
      </c>
      <c r="DI31" s="545" t="s">
        <v>3258</v>
      </c>
      <c r="DJ31" s="545"/>
    </row>
    <row r="32" spans="1:114" s="100" customFormat="1" ht="78">
      <c r="A32" s="96">
        <v>19</v>
      </c>
      <c r="B32" s="201" t="s">
        <v>1363</v>
      </c>
      <c r="C32" s="193" t="s">
        <v>1376</v>
      </c>
      <c r="D32" s="423" t="s">
        <v>1390</v>
      </c>
      <c r="E32" s="422" t="s">
        <v>1743</v>
      </c>
      <c r="F32" s="232" t="s">
        <v>1737</v>
      </c>
      <c r="G32" s="198" t="s">
        <v>1382</v>
      </c>
      <c r="H32" s="424" t="s">
        <v>1406</v>
      </c>
      <c r="I32" s="615" t="s">
        <v>1598</v>
      </c>
      <c r="J32" s="349">
        <f t="shared" si="7"/>
        <v>10000</v>
      </c>
      <c r="K32" s="349">
        <f t="shared" si="0"/>
        <v>10000</v>
      </c>
      <c r="L32" s="349">
        <f t="shared" si="1"/>
        <v>10000</v>
      </c>
      <c r="M32" s="349">
        <v>4729</v>
      </c>
      <c r="N32" s="349"/>
      <c r="O32" s="349"/>
      <c r="P32" s="349">
        <v>5271</v>
      </c>
      <c r="Q32" s="349"/>
      <c r="R32" s="349"/>
      <c r="S32" s="349">
        <v>0</v>
      </c>
      <c r="T32" s="349">
        <f t="shared" si="2"/>
        <v>0</v>
      </c>
      <c r="U32" s="349">
        <v>0</v>
      </c>
      <c r="V32" s="349"/>
      <c r="W32" s="349"/>
      <c r="X32" s="349">
        <v>0</v>
      </c>
      <c r="Y32" s="349"/>
      <c r="Z32" s="349"/>
      <c r="AA32" s="349">
        <v>0</v>
      </c>
      <c r="AB32" s="349">
        <v>0</v>
      </c>
      <c r="AC32" s="349"/>
      <c r="AD32" s="349">
        <v>0</v>
      </c>
      <c r="AE32" s="349"/>
      <c r="AF32" s="349"/>
      <c r="AG32" s="349"/>
      <c r="AH32" s="349"/>
      <c r="AI32" s="349">
        <f t="shared" si="3"/>
        <v>0</v>
      </c>
      <c r="AJ32" s="349">
        <v>0</v>
      </c>
      <c r="AK32" s="349"/>
      <c r="AL32" s="349"/>
      <c r="AM32" s="349">
        <v>0</v>
      </c>
      <c r="AN32" s="349"/>
      <c r="AO32" s="349"/>
      <c r="AP32" s="349">
        <v>0</v>
      </c>
      <c r="AQ32" s="349">
        <v>0</v>
      </c>
      <c r="AR32" s="349"/>
      <c r="AS32" s="349">
        <v>0</v>
      </c>
      <c r="AT32" s="349"/>
      <c r="AU32" s="349"/>
      <c r="AV32" s="612"/>
      <c r="AW32" s="612"/>
      <c r="AX32" s="349">
        <f t="shared" si="4"/>
        <v>0</v>
      </c>
      <c r="AY32" s="613"/>
      <c r="AZ32" s="613"/>
      <c r="BA32" s="263" t="s">
        <v>918</v>
      </c>
      <c r="BB32" s="546" t="s">
        <v>2837</v>
      </c>
      <c r="BC32" s="550" t="s">
        <v>2810</v>
      </c>
      <c r="BD32" s="263">
        <v>43342</v>
      </c>
      <c r="BE32" s="548" t="s">
        <v>985</v>
      </c>
      <c r="BF32" s="263">
        <v>43373</v>
      </c>
      <c r="BG32" s="546">
        <v>43373</v>
      </c>
      <c r="BH32" s="546" t="s">
        <v>2823</v>
      </c>
      <c r="BI32" s="546" t="s">
        <v>2823</v>
      </c>
      <c r="BJ32" s="263">
        <v>43404</v>
      </c>
      <c r="BK32" s="546">
        <v>43398</v>
      </c>
      <c r="BL32" s="263">
        <v>43434</v>
      </c>
      <c r="BM32" s="546">
        <v>43418</v>
      </c>
      <c r="BN32" s="263">
        <v>43465</v>
      </c>
      <c r="BO32" s="546">
        <v>43432</v>
      </c>
      <c r="BP32" s="546">
        <v>43830</v>
      </c>
      <c r="BQ32" s="546"/>
      <c r="BR32" s="555">
        <v>0.01</v>
      </c>
      <c r="BS32" s="555">
        <v>0.43</v>
      </c>
      <c r="BT32" s="550" t="s">
        <v>2794</v>
      </c>
      <c r="BU32" s="538" t="s">
        <v>3799</v>
      </c>
      <c r="BV32" s="538" t="s">
        <v>3792</v>
      </c>
      <c r="BW32" s="538">
        <v>165938</v>
      </c>
      <c r="BX32" s="538">
        <v>2593824</v>
      </c>
      <c r="BY32" s="538" t="s">
        <v>3776</v>
      </c>
      <c r="BZ32" s="538" t="s">
        <v>2807</v>
      </c>
      <c r="CA32" s="702">
        <v>0.5</v>
      </c>
      <c r="CB32" s="268"/>
      <c r="CC32" s="588" t="s">
        <v>2857</v>
      </c>
      <c r="CD32" s="706"/>
      <c r="CE32" s="706"/>
      <c r="CF32" s="186">
        <v>200</v>
      </c>
      <c r="CG32" s="293">
        <v>30</v>
      </c>
      <c r="CH32" s="689">
        <f t="shared" si="5"/>
        <v>86</v>
      </c>
      <c r="CI32" s="690">
        <f t="shared" si="6"/>
        <v>12.9</v>
      </c>
      <c r="CJ32" s="177"/>
      <c r="CK32" s="177"/>
      <c r="CL32" s="177"/>
      <c r="CM32" s="177"/>
      <c r="CN32" s="177"/>
      <c r="CO32" s="177"/>
      <c r="CP32" s="177"/>
      <c r="CQ32" s="445">
        <v>8960000</v>
      </c>
      <c r="CR32" s="445">
        <v>8499000</v>
      </c>
      <c r="CS32" s="445">
        <v>8499000</v>
      </c>
      <c r="CT32" s="445">
        <v>9458032</v>
      </c>
      <c r="CU32" s="445"/>
      <c r="CV32" s="445"/>
      <c r="CW32" s="193"/>
      <c r="CX32" s="193"/>
      <c r="CY32" s="193"/>
      <c r="CZ32" s="193"/>
      <c r="DA32" s="193"/>
      <c r="DB32" s="567"/>
      <c r="DC32" s="567"/>
      <c r="DD32" s="567"/>
      <c r="DE32" s="567"/>
      <c r="DF32" s="258" t="s">
        <v>3335</v>
      </c>
      <c r="DG32" s="544" t="s">
        <v>3336</v>
      </c>
      <c r="DH32" s="545" t="s">
        <v>3258</v>
      </c>
      <c r="DI32" s="545" t="s">
        <v>3258</v>
      </c>
      <c r="DJ32" s="545"/>
    </row>
    <row r="33" spans="1:114" s="100" customFormat="1" ht="78">
      <c r="A33" s="96">
        <v>20</v>
      </c>
      <c r="B33" s="201" t="s">
        <v>1363</v>
      </c>
      <c r="C33" s="193" t="s">
        <v>1376</v>
      </c>
      <c r="D33" s="423" t="s">
        <v>670</v>
      </c>
      <c r="E33" s="201" t="s">
        <v>1407</v>
      </c>
      <c r="F33" s="232" t="s">
        <v>675</v>
      </c>
      <c r="G33" s="198" t="s">
        <v>1382</v>
      </c>
      <c r="H33" s="424" t="s">
        <v>1408</v>
      </c>
      <c r="I33" s="615" t="s">
        <v>1599</v>
      </c>
      <c r="J33" s="349">
        <f t="shared" si="7"/>
        <v>8000</v>
      </c>
      <c r="K33" s="349">
        <f t="shared" si="0"/>
        <v>8000</v>
      </c>
      <c r="L33" s="349">
        <f t="shared" si="1"/>
        <v>8000</v>
      </c>
      <c r="M33" s="349">
        <v>5871</v>
      </c>
      <c r="N33" s="349"/>
      <c r="O33" s="349"/>
      <c r="P33" s="349">
        <v>2129</v>
      </c>
      <c r="Q33" s="349"/>
      <c r="R33" s="349"/>
      <c r="S33" s="349">
        <v>0</v>
      </c>
      <c r="T33" s="349">
        <f t="shared" si="2"/>
        <v>0</v>
      </c>
      <c r="U33" s="349">
        <v>0</v>
      </c>
      <c r="V33" s="349"/>
      <c r="W33" s="349"/>
      <c r="X33" s="349">
        <v>0</v>
      </c>
      <c r="Y33" s="349"/>
      <c r="Z33" s="349"/>
      <c r="AA33" s="349">
        <v>0</v>
      </c>
      <c r="AB33" s="349">
        <v>0</v>
      </c>
      <c r="AC33" s="349"/>
      <c r="AD33" s="349">
        <v>0</v>
      </c>
      <c r="AE33" s="349"/>
      <c r="AF33" s="349"/>
      <c r="AG33" s="349"/>
      <c r="AH33" s="349"/>
      <c r="AI33" s="349">
        <f t="shared" si="3"/>
        <v>0</v>
      </c>
      <c r="AJ33" s="349">
        <v>0</v>
      </c>
      <c r="AK33" s="349"/>
      <c r="AL33" s="349"/>
      <c r="AM33" s="349">
        <v>0</v>
      </c>
      <c r="AN33" s="349"/>
      <c r="AO33" s="349"/>
      <c r="AP33" s="349">
        <v>0</v>
      </c>
      <c r="AQ33" s="349">
        <v>0</v>
      </c>
      <c r="AR33" s="349"/>
      <c r="AS33" s="349">
        <v>0</v>
      </c>
      <c r="AT33" s="349"/>
      <c r="AU33" s="349"/>
      <c r="AV33" s="612"/>
      <c r="AW33" s="612"/>
      <c r="AX33" s="349">
        <f t="shared" si="4"/>
        <v>0</v>
      </c>
      <c r="AY33" s="613"/>
      <c r="AZ33" s="613"/>
      <c r="BA33" s="263" t="s">
        <v>918</v>
      </c>
      <c r="BB33" s="546" t="s">
        <v>2837</v>
      </c>
      <c r="BC33" s="550" t="s">
        <v>2810</v>
      </c>
      <c r="BD33" s="263">
        <v>43342</v>
      </c>
      <c r="BE33" s="548" t="s">
        <v>985</v>
      </c>
      <c r="BF33" s="263">
        <v>43373</v>
      </c>
      <c r="BG33" s="546">
        <v>43373</v>
      </c>
      <c r="BH33" s="546" t="s">
        <v>2823</v>
      </c>
      <c r="BI33" s="546" t="s">
        <v>2823</v>
      </c>
      <c r="BJ33" s="263">
        <v>43404</v>
      </c>
      <c r="BK33" s="546">
        <v>43347</v>
      </c>
      <c r="BL33" s="263">
        <v>43434</v>
      </c>
      <c r="BM33" s="546">
        <v>43362</v>
      </c>
      <c r="BN33" s="263">
        <v>43465</v>
      </c>
      <c r="BO33" s="546">
        <v>43375</v>
      </c>
      <c r="BP33" s="546">
        <v>43830</v>
      </c>
      <c r="BQ33" s="546">
        <v>43441</v>
      </c>
      <c r="BR33" s="555">
        <v>1</v>
      </c>
      <c r="BS33" s="555">
        <v>1</v>
      </c>
      <c r="BT33" s="550" t="s">
        <v>2811</v>
      </c>
      <c r="BU33" s="538" t="s">
        <v>3799</v>
      </c>
      <c r="BV33" s="538" t="s">
        <v>3801</v>
      </c>
      <c r="BW33" s="538">
        <v>175594</v>
      </c>
      <c r="BX33" s="538">
        <v>2583884</v>
      </c>
      <c r="BY33" s="538" t="s">
        <v>3789</v>
      </c>
      <c r="BZ33" s="538" t="s">
        <v>3802</v>
      </c>
      <c r="CA33" s="702">
        <v>0.9</v>
      </c>
      <c r="CB33" s="264"/>
      <c r="CC33" s="588" t="s">
        <v>2858</v>
      </c>
      <c r="CD33" s="706"/>
      <c r="CE33" s="706"/>
      <c r="CF33" s="186">
        <v>300</v>
      </c>
      <c r="CG33" s="293">
        <v>20</v>
      </c>
      <c r="CH33" s="689">
        <f t="shared" si="5"/>
        <v>300</v>
      </c>
      <c r="CI33" s="690">
        <f t="shared" si="6"/>
        <v>20</v>
      </c>
      <c r="CJ33" s="177"/>
      <c r="CK33" s="177"/>
      <c r="CL33" s="177"/>
      <c r="CM33" s="177"/>
      <c r="CN33" s="177"/>
      <c r="CO33" s="177"/>
      <c r="CP33" s="177"/>
      <c r="CQ33" s="445">
        <v>7221583</v>
      </c>
      <c r="CR33" s="445">
        <v>5789000</v>
      </c>
      <c r="CS33" s="445">
        <v>5789000</v>
      </c>
      <c r="CT33" s="445">
        <v>6523843</v>
      </c>
      <c r="CU33" s="445"/>
      <c r="CV33" s="445"/>
      <c r="CW33" s="193"/>
      <c r="CX33" s="193"/>
      <c r="CY33" s="193"/>
      <c r="CZ33" s="193"/>
      <c r="DA33" s="193"/>
      <c r="DB33" s="567"/>
      <c r="DC33" s="567"/>
      <c r="DD33" s="567"/>
      <c r="DE33" s="567"/>
      <c r="DF33" s="258" t="s">
        <v>3337</v>
      </c>
      <c r="DG33" s="544" t="s">
        <v>3338</v>
      </c>
      <c r="DH33" s="545" t="s">
        <v>3258</v>
      </c>
      <c r="DI33" s="545" t="s">
        <v>3258</v>
      </c>
      <c r="DJ33" s="545"/>
    </row>
    <row r="34" spans="1:114" s="100" customFormat="1" ht="78">
      <c r="A34" s="96">
        <v>21</v>
      </c>
      <c r="B34" s="201" t="s">
        <v>1363</v>
      </c>
      <c r="C34" s="193" t="s">
        <v>1376</v>
      </c>
      <c r="D34" s="423" t="s">
        <v>1390</v>
      </c>
      <c r="E34" s="232" t="s">
        <v>674</v>
      </c>
      <c r="F34" s="232" t="s">
        <v>674</v>
      </c>
      <c r="G34" s="198" t="s">
        <v>1382</v>
      </c>
      <c r="H34" s="424" t="s">
        <v>1409</v>
      </c>
      <c r="I34" s="615" t="s">
        <v>1600</v>
      </c>
      <c r="J34" s="349">
        <f t="shared" si="7"/>
        <v>95400</v>
      </c>
      <c r="K34" s="349">
        <f t="shared" si="0"/>
        <v>95400</v>
      </c>
      <c r="L34" s="349">
        <f t="shared" si="1"/>
        <v>95400</v>
      </c>
      <c r="M34" s="349">
        <v>43500</v>
      </c>
      <c r="N34" s="349"/>
      <c r="O34" s="349"/>
      <c r="P34" s="349">
        <v>51900</v>
      </c>
      <c r="Q34" s="349"/>
      <c r="R34" s="349"/>
      <c r="S34" s="349">
        <v>0</v>
      </c>
      <c r="T34" s="349">
        <f t="shared" si="2"/>
        <v>0</v>
      </c>
      <c r="U34" s="349">
        <v>0</v>
      </c>
      <c r="V34" s="349"/>
      <c r="W34" s="349"/>
      <c r="X34" s="349">
        <v>0</v>
      </c>
      <c r="Y34" s="349"/>
      <c r="Z34" s="349"/>
      <c r="AA34" s="349">
        <v>0</v>
      </c>
      <c r="AB34" s="349">
        <v>0</v>
      </c>
      <c r="AC34" s="349"/>
      <c r="AD34" s="349">
        <v>0</v>
      </c>
      <c r="AE34" s="349"/>
      <c r="AF34" s="349"/>
      <c r="AG34" s="349"/>
      <c r="AH34" s="349"/>
      <c r="AI34" s="349">
        <f t="shared" si="3"/>
        <v>0</v>
      </c>
      <c r="AJ34" s="349">
        <v>0</v>
      </c>
      <c r="AK34" s="349"/>
      <c r="AL34" s="349"/>
      <c r="AM34" s="349">
        <v>0</v>
      </c>
      <c r="AN34" s="349"/>
      <c r="AO34" s="349"/>
      <c r="AP34" s="349">
        <v>0</v>
      </c>
      <c r="AQ34" s="349">
        <v>0</v>
      </c>
      <c r="AR34" s="349"/>
      <c r="AS34" s="349">
        <v>0</v>
      </c>
      <c r="AT34" s="349"/>
      <c r="AU34" s="349"/>
      <c r="AV34" s="612"/>
      <c r="AW34" s="612"/>
      <c r="AX34" s="349">
        <f t="shared" si="4"/>
        <v>0</v>
      </c>
      <c r="AY34" s="613"/>
      <c r="AZ34" s="613"/>
      <c r="BA34" s="263" t="s">
        <v>2606</v>
      </c>
      <c r="BB34" s="546" t="s">
        <v>2837</v>
      </c>
      <c r="BC34" s="550" t="s">
        <v>2810</v>
      </c>
      <c r="BD34" s="263">
        <v>43342</v>
      </c>
      <c r="BE34" s="546">
        <v>43342</v>
      </c>
      <c r="BF34" s="263">
        <v>43373</v>
      </c>
      <c r="BG34" s="546">
        <v>43373</v>
      </c>
      <c r="BH34" s="546" t="s">
        <v>2823</v>
      </c>
      <c r="BI34" s="546" t="s">
        <v>2823</v>
      </c>
      <c r="BJ34" s="263">
        <v>43404</v>
      </c>
      <c r="BK34" s="546">
        <v>43409</v>
      </c>
      <c r="BL34" s="263">
        <v>43434</v>
      </c>
      <c r="BM34" s="546">
        <v>43431</v>
      </c>
      <c r="BN34" s="263">
        <v>43465</v>
      </c>
      <c r="BO34" s="546">
        <v>43456</v>
      </c>
      <c r="BP34" s="546">
        <v>43830</v>
      </c>
      <c r="BQ34" s="546"/>
      <c r="BR34" s="555">
        <v>1E-4</v>
      </c>
      <c r="BS34" s="555">
        <v>1E-4</v>
      </c>
      <c r="BT34" s="550" t="s">
        <v>2794</v>
      </c>
      <c r="BU34" s="538" t="s">
        <v>3803</v>
      </c>
      <c r="BV34" s="538" t="s">
        <v>3792</v>
      </c>
      <c r="BW34" s="538">
        <v>1670801</v>
      </c>
      <c r="BX34" s="538">
        <v>2594867</v>
      </c>
      <c r="BY34" s="538" t="s">
        <v>3779</v>
      </c>
      <c r="BZ34" s="538" t="s">
        <v>3804</v>
      </c>
      <c r="CA34" s="702">
        <v>0.5</v>
      </c>
      <c r="CB34" s="268"/>
      <c r="CC34" s="588" t="s">
        <v>2859</v>
      </c>
      <c r="CD34" s="706"/>
      <c r="CE34" s="706"/>
      <c r="CF34" s="186">
        <v>1325</v>
      </c>
      <c r="CG34" s="293">
        <v>100</v>
      </c>
      <c r="CH34" s="689">
        <f t="shared" si="5"/>
        <v>0.13250000000000001</v>
      </c>
      <c r="CI34" s="690">
        <f t="shared" si="6"/>
        <v>0.01</v>
      </c>
      <c r="CJ34" s="177"/>
      <c r="CK34" s="177"/>
      <c r="CL34" s="177"/>
      <c r="CM34" s="177"/>
      <c r="CN34" s="177"/>
      <c r="CO34" s="177"/>
      <c r="CP34" s="177"/>
      <c r="CQ34" s="445">
        <v>87353695</v>
      </c>
      <c r="CR34" s="445">
        <v>87000000</v>
      </c>
      <c r="CS34" s="445">
        <v>87000000</v>
      </c>
      <c r="CT34" s="445"/>
      <c r="CU34" s="445"/>
      <c r="CV34" s="445"/>
      <c r="CW34" s="193"/>
      <c r="CX34" s="193"/>
      <c r="CY34" s="193"/>
      <c r="CZ34" s="193"/>
      <c r="DA34" s="193"/>
      <c r="DB34" s="567"/>
      <c r="DC34" s="567"/>
      <c r="DD34" s="567"/>
      <c r="DE34" s="567"/>
      <c r="DF34" s="258" t="s">
        <v>3339</v>
      </c>
      <c r="DG34" s="544" t="s">
        <v>3340</v>
      </c>
      <c r="DH34" s="545" t="s">
        <v>3258</v>
      </c>
      <c r="DI34" s="545" t="s">
        <v>3258</v>
      </c>
      <c r="DJ34" s="545"/>
    </row>
    <row r="35" spans="1:114" s="100" customFormat="1" ht="78">
      <c r="A35" s="101">
        <v>22</v>
      </c>
      <c r="B35" s="201" t="s">
        <v>1363</v>
      </c>
      <c r="C35" s="193" t="s">
        <v>1376</v>
      </c>
      <c r="D35" s="423" t="s">
        <v>1390</v>
      </c>
      <c r="E35" s="197" t="s">
        <v>1404</v>
      </c>
      <c r="F35" s="232" t="s">
        <v>1740</v>
      </c>
      <c r="G35" s="198" t="s">
        <v>1382</v>
      </c>
      <c r="H35" s="424" t="s">
        <v>1410</v>
      </c>
      <c r="I35" s="615" t="s">
        <v>1601</v>
      </c>
      <c r="J35" s="349">
        <f t="shared" si="7"/>
        <v>18000</v>
      </c>
      <c r="K35" s="349">
        <f t="shared" si="0"/>
        <v>18000</v>
      </c>
      <c r="L35" s="349">
        <f t="shared" si="1"/>
        <v>18000</v>
      </c>
      <c r="M35" s="349">
        <v>8031</v>
      </c>
      <c r="N35" s="349"/>
      <c r="O35" s="349"/>
      <c r="P35" s="349">
        <v>9969</v>
      </c>
      <c r="Q35" s="349"/>
      <c r="R35" s="349"/>
      <c r="S35" s="349">
        <v>0</v>
      </c>
      <c r="T35" s="349">
        <f t="shared" si="2"/>
        <v>0</v>
      </c>
      <c r="U35" s="349">
        <v>0</v>
      </c>
      <c r="V35" s="349"/>
      <c r="W35" s="349"/>
      <c r="X35" s="349">
        <v>0</v>
      </c>
      <c r="Y35" s="349"/>
      <c r="Z35" s="349"/>
      <c r="AA35" s="349">
        <v>0</v>
      </c>
      <c r="AB35" s="349">
        <v>0</v>
      </c>
      <c r="AC35" s="349"/>
      <c r="AD35" s="349">
        <v>0</v>
      </c>
      <c r="AE35" s="349"/>
      <c r="AF35" s="349"/>
      <c r="AG35" s="349"/>
      <c r="AH35" s="349"/>
      <c r="AI35" s="349">
        <f t="shared" si="3"/>
        <v>0</v>
      </c>
      <c r="AJ35" s="349">
        <v>0</v>
      </c>
      <c r="AK35" s="349"/>
      <c r="AL35" s="349"/>
      <c r="AM35" s="349">
        <v>0</v>
      </c>
      <c r="AN35" s="349"/>
      <c r="AO35" s="349"/>
      <c r="AP35" s="349">
        <v>0</v>
      </c>
      <c r="AQ35" s="349">
        <v>0</v>
      </c>
      <c r="AR35" s="349"/>
      <c r="AS35" s="349">
        <v>0</v>
      </c>
      <c r="AT35" s="349"/>
      <c r="AU35" s="349"/>
      <c r="AV35" s="612"/>
      <c r="AW35" s="612"/>
      <c r="AX35" s="349">
        <f t="shared" si="4"/>
        <v>0</v>
      </c>
      <c r="AY35" s="613"/>
      <c r="AZ35" s="613"/>
      <c r="BA35" s="263" t="s">
        <v>2606</v>
      </c>
      <c r="BB35" s="546" t="s">
        <v>2837</v>
      </c>
      <c r="BC35" s="550" t="s">
        <v>2810</v>
      </c>
      <c r="BD35" s="263">
        <v>43342</v>
      </c>
      <c r="BE35" s="548" t="s">
        <v>985</v>
      </c>
      <c r="BF35" s="263">
        <v>43373</v>
      </c>
      <c r="BG35" s="546">
        <v>43373</v>
      </c>
      <c r="BH35" s="546" t="s">
        <v>2823</v>
      </c>
      <c r="BI35" s="546" t="s">
        <v>2823</v>
      </c>
      <c r="BJ35" s="263">
        <v>43404</v>
      </c>
      <c r="BK35" s="546">
        <v>43399</v>
      </c>
      <c r="BL35" s="263">
        <v>43434</v>
      </c>
      <c r="BM35" s="546">
        <v>43410</v>
      </c>
      <c r="BN35" s="263">
        <v>43465</v>
      </c>
      <c r="BO35" s="546">
        <v>43424</v>
      </c>
      <c r="BP35" s="546">
        <v>43830</v>
      </c>
      <c r="BQ35" s="546"/>
      <c r="BR35" s="555">
        <v>0.01</v>
      </c>
      <c r="BS35" s="555">
        <v>0.01</v>
      </c>
      <c r="BT35" s="550" t="s">
        <v>2794</v>
      </c>
      <c r="BU35" s="538" t="s">
        <v>3805</v>
      </c>
      <c r="BV35" s="538" t="s">
        <v>3792</v>
      </c>
      <c r="BW35" s="538">
        <v>163196</v>
      </c>
      <c r="BX35" s="538">
        <v>2596303</v>
      </c>
      <c r="BY35" s="538" t="s">
        <v>3779</v>
      </c>
      <c r="BZ35" s="538" t="s">
        <v>2807</v>
      </c>
      <c r="CA35" s="702">
        <v>0.5</v>
      </c>
      <c r="CB35" s="268"/>
      <c r="CC35" s="588" t="s">
        <v>2860</v>
      </c>
      <c r="CD35" s="706"/>
      <c r="CE35" s="706"/>
      <c r="CF35" s="186">
        <v>250</v>
      </c>
      <c r="CG35" s="293">
        <v>15.5</v>
      </c>
      <c r="CH35" s="689">
        <f t="shared" si="5"/>
        <v>2.5</v>
      </c>
      <c r="CI35" s="690">
        <f t="shared" si="6"/>
        <v>0.155</v>
      </c>
      <c r="CJ35" s="177">
        <v>1</v>
      </c>
      <c r="CK35" s="177">
        <v>0.5</v>
      </c>
      <c r="CL35" s="177"/>
      <c r="CM35" s="177"/>
      <c r="CN35" s="177"/>
      <c r="CO35" s="177"/>
      <c r="CP35" s="177"/>
      <c r="CQ35" s="445">
        <v>16280142</v>
      </c>
      <c r="CR35" s="445">
        <v>15977000</v>
      </c>
      <c r="CS35" s="445">
        <v>15977000</v>
      </c>
      <c r="CT35" s="445">
        <v>17661542</v>
      </c>
      <c r="CU35" s="445"/>
      <c r="CV35" s="445"/>
      <c r="CW35" s="193"/>
      <c r="CX35" s="193"/>
      <c r="CY35" s="193"/>
      <c r="CZ35" s="193"/>
      <c r="DA35" s="193"/>
      <c r="DB35" s="567"/>
      <c r="DC35" s="567"/>
      <c r="DD35" s="567"/>
      <c r="DE35" s="567"/>
      <c r="DF35" s="258" t="s">
        <v>3341</v>
      </c>
      <c r="DG35" s="544" t="s">
        <v>3342</v>
      </c>
      <c r="DH35" s="545" t="s">
        <v>3258</v>
      </c>
      <c r="DI35" s="545" t="s">
        <v>3258</v>
      </c>
      <c r="DJ35" s="545"/>
    </row>
    <row r="36" spans="1:114" s="100" customFormat="1" ht="58.5">
      <c r="A36" s="101">
        <v>22</v>
      </c>
      <c r="B36" s="201" t="s">
        <v>1363</v>
      </c>
      <c r="C36" s="193" t="s">
        <v>1411</v>
      </c>
      <c r="D36" s="197" t="s">
        <v>1412</v>
      </c>
      <c r="E36" s="197" t="s">
        <v>1413</v>
      </c>
      <c r="F36" s="232" t="s">
        <v>1645</v>
      </c>
      <c r="G36" s="193" t="s">
        <v>1414</v>
      </c>
      <c r="H36" s="421" t="s">
        <v>1415</v>
      </c>
      <c r="I36" s="423" t="s">
        <v>1416</v>
      </c>
      <c r="J36" s="349">
        <f t="shared" si="7"/>
        <v>75000</v>
      </c>
      <c r="K36" s="349">
        <f t="shared" si="0"/>
        <v>75000</v>
      </c>
      <c r="L36" s="349">
        <f t="shared" si="1"/>
        <v>75000</v>
      </c>
      <c r="M36" s="349">
        <v>0</v>
      </c>
      <c r="N36" s="349"/>
      <c r="O36" s="349"/>
      <c r="P36" s="349">
        <v>75000</v>
      </c>
      <c r="Q36" s="349"/>
      <c r="R36" s="349"/>
      <c r="S36" s="349">
        <v>0</v>
      </c>
      <c r="T36" s="349">
        <f t="shared" si="2"/>
        <v>0</v>
      </c>
      <c r="U36" s="349">
        <v>0</v>
      </c>
      <c r="V36" s="349"/>
      <c r="W36" s="349"/>
      <c r="X36" s="349">
        <v>0</v>
      </c>
      <c r="Y36" s="349"/>
      <c r="Z36" s="349"/>
      <c r="AA36" s="349">
        <v>0</v>
      </c>
      <c r="AB36" s="349">
        <v>0</v>
      </c>
      <c r="AC36" s="349"/>
      <c r="AD36" s="349">
        <v>0</v>
      </c>
      <c r="AE36" s="349"/>
      <c r="AF36" s="349"/>
      <c r="AG36" s="349"/>
      <c r="AH36" s="349"/>
      <c r="AI36" s="349">
        <f t="shared" si="3"/>
        <v>0</v>
      </c>
      <c r="AJ36" s="349">
        <v>0</v>
      </c>
      <c r="AK36" s="349"/>
      <c r="AL36" s="349"/>
      <c r="AM36" s="349">
        <v>0</v>
      </c>
      <c r="AN36" s="349"/>
      <c r="AO36" s="349"/>
      <c r="AP36" s="349">
        <v>0</v>
      </c>
      <c r="AQ36" s="349"/>
      <c r="AR36" s="349"/>
      <c r="AS36" s="349"/>
      <c r="AT36" s="349"/>
      <c r="AU36" s="349"/>
      <c r="AV36" s="612"/>
      <c r="AW36" s="612"/>
      <c r="AX36" s="349">
        <f t="shared" si="4"/>
        <v>0</v>
      </c>
      <c r="AY36" s="613"/>
      <c r="AZ36" s="613"/>
      <c r="BA36" s="263" t="s">
        <v>918</v>
      </c>
      <c r="BB36" s="546" t="s">
        <v>2837</v>
      </c>
      <c r="BC36" s="550" t="s">
        <v>2810</v>
      </c>
      <c r="BD36" s="263">
        <v>43358</v>
      </c>
      <c r="BE36" s="546">
        <v>43404</v>
      </c>
      <c r="BF36" s="263">
        <v>43373</v>
      </c>
      <c r="BG36" s="546">
        <v>43404</v>
      </c>
      <c r="BH36" s="546" t="s">
        <v>2823</v>
      </c>
      <c r="BI36" s="546" t="s">
        <v>2823</v>
      </c>
      <c r="BJ36" s="263">
        <v>43404</v>
      </c>
      <c r="BK36" s="546">
        <v>43431</v>
      </c>
      <c r="BL36" s="263">
        <v>43434</v>
      </c>
      <c r="BM36" s="546">
        <v>43461</v>
      </c>
      <c r="BN36" s="263">
        <v>43434</v>
      </c>
      <c r="BO36" s="546"/>
      <c r="BP36" s="546">
        <v>43830</v>
      </c>
      <c r="BQ36" s="546"/>
      <c r="BR36" s="555"/>
      <c r="BS36" s="555"/>
      <c r="BT36" s="550" t="s">
        <v>2793</v>
      </c>
      <c r="BU36" s="538" t="s">
        <v>2807</v>
      </c>
      <c r="BV36" s="538" t="s">
        <v>2807</v>
      </c>
      <c r="BW36" s="538" t="s">
        <v>2807</v>
      </c>
      <c r="BX36" s="538" t="s">
        <v>2807</v>
      </c>
      <c r="BY36" s="538" t="s">
        <v>2807</v>
      </c>
      <c r="BZ36" s="538" t="s">
        <v>2807</v>
      </c>
      <c r="CA36" s="702">
        <v>0</v>
      </c>
      <c r="CB36" s="264" t="s">
        <v>2765</v>
      </c>
      <c r="CC36" s="551" t="s">
        <v>2795</v>
      </c>
      <c r="CD36" s="850"/>
      <c r="CE36" s="706">
        <v>43461</v>
      </c>
      <c r="CF36" s="186">
        <v>678</v>
      </c>
      <c r="CG36" s="293">
        <v>58.56</v>
      </c>
      <c r="CH36" s="689">
        <f t="shared" si="5"/>
        <v>0</v>
      </c>
      <c r="CI36" s="690">
        <f t="shared" si="6"/>
        <v>0</v>
      </c>
      <c r="CJ36" s="177"/>
      <c r="CK36" s="177"/>
      <c r="CL36" s="177"/>
      <c r="CM36" s="177"/>
      <c r="CN36" s="177"/>
      <c r="CO36" s="177"/>
      <c r="CP36" s="794" t="s">
        <v>2475</v>
      </c>
      <c r="CQ36" s="445"/>
      <c r="CR36" s="445"/>
      <c r="CS36" s="445"/>
      <c r="CT36" s="445"/>
      <c r="CU36" s="445"/>
      <c r="CV36" s="445"/>
      <c r="CW36" s="193"/>
      <c r="CX36" s="193"/>
      <c r="CY36" s="193"/>
      <c r="CZ36" s="193"/>
      <c r="DA36" s="193"/>
      <c r="DB36" s="567"/>
      <c r="DC36" s="567"/>
      <c r="DD36" s="567"/>
      <c r="DE36" s="567"/>
      <c r="DF36" s="258" t="s">
        <v>3343</v>
      </c>
      <c r="DG36" s="544" t="s">
        <v>3344</v>
      </c>
      <c r="DH36" s="545" t="s">
        <v>3258</v>
      </c>
      <c r="DI36" s="545" t="s">
        <v>3258</v>
      </c>
      <c r="DJ36" s="545"/>
    </row>
    <row r="37" spans="1:114" s="100" customFormat="1" ht="117">
      <c r="A37" s="96">
        <v>1</v>
      </c>
      <c r="B37" s="197" t="s">
        <v>1417</v>
      </c>
      <c r="C37" s="197" t="s">
        <v>1418</v>
      </c>
      <c r="D37" s="423" t="s">
        <v>724</v>
      </c>
      <c r="E37" s="422" t="s">
        <v>1744</v>
      </c>
      <c r="F37" s="422" t="s">
        <v>1767</v>
      </c>
      <c r="G37" s="198" t="s">
        <v>1419</v>
      </c>
      <c r="H37" s="420" t="s">
        <v>1420</v>
      </c>
      <c r="I37" s="423" t="s">
        <v>1421</v>
      </c>
      <c r="J37" s="349">
        <f t="shared" si="7"/>
        <v>13000</v>
      </c>
      <c r="K37" s="349">
        <f t="shared" si="0"/>
        <v>13000</v>
      </c>
      <c r="L37" s="349">
        <f t="shared" si="1"/>
        <v>13000</v>
      </c>
      <c r="M37" s="349">
        <v>0</v>
      </c>
      <c r="N37" s="349"/>
      <c r="O37" s="349"/>
      <c r="P37" s="349">
        <v>13000</v>
      </c>
      <c r="Q37" s="349"/>
      <c r="R37" s="349"/>
      <c r="S37" s="349">
        <v>0</v>
      </c>
      <c r="T37" s="349">
        <f t="shared" si="2"/>
        <v>0</v>
      </c>
      <c r="U37" s="349">
        <v>0</v>
      </c>
      <c r="V37" s="349"/>
      <c r="W37" s="349"/>
      <c r="X37" s="349">
        <v>0</v>
      </c>
      <c r="Y37" s="349"/>
      <c r="Z37" s="349"/>
      <c r="AA37" s="349">
        <v>0</v>
      </c>
      <c r="AB37" s="349">
        <v>0</v>
      </c>
      <c r="AC37" s="349"/>
      <c r="AD37" s="349">
        <v>0</v>
      </c>
      <c r="AE37" s="349"/>
      <c r="AF37" s="349"/>
      <c r="AG37" s="349"/>
      <c r="AH37" s="349"/>
      <c r="AI37" s="349">
        <f t="shared" si="3"/>
        <v>0</v>
      </c>
      <c r="AJ37" s="349">
        <v>0</v>
      </c>
      <c r="AK37" s="349"/>
      <c r="AL37" s="349"/>
      <c r="AM37" s="349">
        <v>0</v>
      </c>
      <c r="AN37" s="349"/>
      <c r="AO37" s="349"/>
      <c r="AP37" s="349">
        <v>0</v>
      </c>
      <c r="AQ37" s="349">
        <v>0</v>
      </c>
      <c r="AR37" s="349"/>
      <c r="AS37" s="349">
        <v>0</v>
      </c>
      <c r="AT37" s="349"/>
      <c r="AU37" s="349"/>
      <c r="AV37" s="612"/>
      <c r="AW37" s="612"/>
      <c r="AX37" s="349">
        <f t="shared" si="4"/>
        <v>0</v>
      </c>
      <c r="AY37" s="617"/>
      <c r="AZ37" s="613"/>
      <c r="BA37" s="263" t="s">
        <v>2629</v>
      </c>
      <c r="BB37" s="546" t="s">
        <v>939</v>
      </c>
      <c r="BC37" s="550" t="s">
        <v>944</v>
      </c>
      <c r="BD37" s="433">
        <v>43216</v>
      </c>
      <c r="BE37" s="562">
        <v>43216</v>
      </c>
      <c r="BF37" s="433">
        <v>43296</v>
      </c>
      <c r="BG37" s="562">
        <v>43296</v>
      </c>
      <c r="BH37" s="554" t="s">
        <v>883</v>
      </c>
      <c r="BI37" s="554" t="s">
        <v>883</v>
      </c>
      <c r="BJ37" s="352">
        <v>43404</v>
      </c>
      <c r="BK37" s="546"/>
      <c r="BL37" s="352">
        <v>43434</v>
      </c>
      <c r="BM37" s="546"/>
      <c r="BN37" s="352">
        <v>43465</v>
      </c>
      <c r="BO37" s="546"/>
      <c r="BP37" s="548">
        <v>43616</v>
      </c>
      <c r="BQ37" s="546"/>
      <c r="BR37" s="555"/>
      <c r="BS37" s="555"/>
      <c r="BT37" s="550" t="s">
        <v>1016</v>
      </c>
      <c r="BU37" s="538" t="s">
        <v>3258</v>
      </c>
      <c r="BV37" s="538" t="s">
        <v>3258</v>
      </c>
      <c r="BW37" s="538" t="s">
        <v>3258</v>
      </c>
      <c r="BX37" s="538" t="s">
        <v>3258</v>
      </c>
      <c r="BY37" s="538" t="s">
        <v>3258</v>
      </c>
      <c r="BZ37" s="538" t="s">
        <v>3258</v>
      </c>
      <c r="CA37" s="702">
        <v>0.5</v>
      </c>
      <c r="CB37" s="264" t="s">
        <v>2772</v>
      </c>
      <c r="CC37" s="551" t="s">
        <v>2952</v>
      </c>
      <c r="CD37" s="706">
        <v>43496</v>
      </c>
      <c r="CE37" s="706"/>
      <c r="CF37" s="186">
        <v>110</v>
      </c>
      <c r="CG37" s="293">
        <v>25</v>
      </c>
      <c r="CH37" s="689">
        <f t="shared" si="5"/>
        <v>0</v>
      </c>
      <c r="CI37" s="690">
        <f t="shared" si="6"/>
        <v>0</v>
      </c>
      <c r="CJ37" s="193"/>
      <c r="CK37" s="193"/>
      <c r="CL37" s="193"/>
      <c r="CM37" s="193"/>
      <c r="CN37" s="193"/>
      <c r="CO37" s="193"/>
      <c r="CP37" s="193"/>
      <c r="CQ37" s="445">
        <v>13000000</v>
      </c>
      <c r="CR37" s="843"/>
      <c r="CS37" s="748"/>
      <c r="CT37" s="748"/>
      <c r="CU37" s="748"/>
      <c r="CV37" s="748"/>
      <c r="CW37" s="567"/>
      <c r="CX37" s="655" t="s">
        <v>3912</v>
      </c>
      <c r="CY37" s="568"/>
      <c r="CZ37" s="569"/>
      <c r="DA37" s="569"/>
      <c r="DB37" s="569"/>
      <c r="DC37" s="567"/>
      <c r="DD37" s="567"/>
      <c r="DE37" s="567"/>
      <c r="DF37" s="258" t="s">
        <v>3345</v>
      </c>
      <c r="DG37" s="544" t="s">
        <v>3346</v>
      </c>
      <c r="DH37" s="545" t="s">
        <v>3258</v>
      </c>
      <c r="DI37" s="545" t="s">
        <v>3258</v>
      </c>
      <c r="DJ37" s="545"/>
    </row>
    <row r="38" spans="1:114" s="100" customFormat="1" ht="78">
      <c r="A38" s="96">
        <v>2</v>
      </c>
      <c r="B38" s="197" t="s">
        <v>1417</v>
      </c>
      <c r="C38" s="197" t="s">
        <v>1422</v>
      </c>
      <c r="D38" s="423" t="s">
        <v>1423</v>
      </c>
      <c r="E38" s="422" t="s">
        <v>1745</v>
      </c>
      <c r="F38" s="422" t="s">
        <v>1745</v>
      </c>
      <c r="G38" s="198" t="s">
        <v>1419</v>
      </c>
      <c r="H38" s="420" t="s">
        <v>1425</v>
      </c>
      <c r="I38" s="423" t="s">
        <v>1426</v>
      </c>
      <c r="J38" s="349">
        <f t="shared" si="7"/>
        <v>25000</v>
      </c>
      <c r="K38" s="349">
        <f t="shared" si="0"/>
        <v>25000</v>
      </c>
      <c r="L38" s="349">
        <f t="shared" si="1"/>
        <v>25000</v>
      </c>
      <c r="M38" s="349">
        <v>12000</v>
      </c>
      <c r="N38" s="349"/>
      <c r="O38" s="349"/>
      <c r="P38" s="349">
        <v>13000</v>
      </c>
      <c r="Q38" s="349"/>
      <c r="R38" s="349"/>
      <c r="S38" s="349">
        <v>0</v>
      </c>
      <c r="T38" s="349">
        <f t="shared" si="2"/>
        <v>0</v>
      </c>
      <c r="U38" s="349">
        <v>0</v>
      </c>
      <c r="V38" s="349"/>
      <c r="W38" s="349"/>
      <c r="X38" s="349">
        <v>0</v>
      </c>
      <c r="Y38" s="349"/>
      <c r="Z38" s="349"/>
      <c r="AA38" s="349">
        <v>0</v>
      </c>
      <c r="AB38" s="349">
        <v>0</v>
      </c>
      <c r="AC38" s="349"/>
      <c r="AD38" s="349">
        <v>0</v>
      </c>
      <c r="AE38" s="349"/>
      <c r="AF38" s="349"/>
      <c r="AG38" s="349"/>
      <c r="AH38" s="349"/>
      <c r="AI38" s="349">
        <f t="shared" si="3"/>
        <v>0</v>
      </c>
      <c r="AJ38" s="349">
        <v>0</v>
      </c>
      <c r="AK38" s="349"/>
      <c r="AL38" s="349"/>
      <c r="AM38" s="349">
        <v>0</v>
      </c>
      <c r="AN38" s="349"/>
      <c r="AO38" s="349"/>
      <c r="AP38" s="349">
        <v>0</v>
      </c>
      <c r="AQ38" s="349">
        <v>0</v>
      </c>
      <c r="AR38" s="349"/>
      <c r="AS38" s="349">
        <v>0</v>
      </c>
      <c r="AT38" s="349"/>
      <c r="AU38" s="349"/>
      <c r="AV38" s="618"/>
      <c r="AW38" s="618"/>
      <c r="AX38" s="349">
        <f t="shared" si="4"/>
        <v>0</v>
      </c>
      <c r="AY38" s="613"/>
      <c r="AZ38" s="613"/>
      <c r="BA38" s="263" t="s">
        <v>2629</v>
      </c>
      <c r="BB38" s="546" t="s">
        <v>939</v>
      </c>
      <c r="BC38" s="550" t="s">
        <v>944</v>
      </c>
      <c r="BD38" s="433">
        <v>43097</v>
      </c>
      <c r="BE38" s="562">
        <v>43097</v>
      </c>
      <c r="BF38" s="433">
        <v>43296</v>
      </c>
      <c r="BG38" s="562">
        <v>43296</v>
      </c>
      <c r="BH38" s="554" t="s">
        <v>883</v>
      </c>
      <c r="BI38" s="554" t="s">
        <v>883</v>
      </c>
      <c r="BJ38" s="352">
        <v>43404</v>
      </c>
      <c r="BK38" s="546">
        <v>43399</v>
      </c>
      <c r="BL38" s="352">
        <v>43434</v>
      </c>
      <c r="BM38" s="546">
        <v>43418</v>
      </c>
      <c r="BN38" s="352">
        <v>43465</v>
      </c>
      <c r="BO38" s="546">
        <v>43450</v>
      </c>
      <c r="BP38" s="548">
        <v>43677</v>
      </c>
      <c r="BQ38" s="546"/>
      <c r="BR38" s="749">
        <v>1E-3</v>
      </c>
      <c r="BS38" s="749">
        <v>1E-3</v>
      </c>
      <c r="BT38" s="550" t="s">
        <v>2951</v>
      </c>
      <c r="BU38" s="538" t="s">
        <v>3806</v>
      </c>
      <c r="BV38" s="538" t="s">
        <v>3807</v>
      </c>
      <c r="BW38" s="538">
        <v>173891</v>
      </c>
      <c r="BX38" s="538">
        <v>2535852</v>
      </c>
      <c r="BY38" s="538" t="s">
        <v>3808</v>
      </c>
      <c r="BZ38" s="538" t="s">
        <v>3809</v>
      </c>
      <c r="CA38" s="702">
        <v>0.5</v>
      </c>
      <c r="CB38" s="268"/>
      <c r="CC38" s="551" t="s">
        <v>2953</v>
      </c>
      <c r="CD38" s="706"/>
      <c r="CE38" s="706"/>
      <c r="CF38" s="186">
        <v>924</v>
      </c>
      <c r="CG38" s="293">
        <v>65</v>
      </c>
      <c r="CH38" s="689">
        <f t="shared" si="5"/>
        <v>0.92400000000000004</v>
      </c>
      <c r="CI38" s="690">
        <f t="shared" si="6"/>
        <v>6.5000000000000002E-2</v>
      </c>
      <c r="CJ38" s="193"/>
      <c r="CK38" s="193"/>
      <c r="CL38" s="193"/>
      <c r="CM38" s="193"/>
      <c r="CN38" s="193"/>
      <c r="CO38" s="193"/>
      <c r="CP38" s="193"/>
      <c r="CQ38" s="445">
        <v>25000000</v>
      </c>
      <c r="CR38" s="445">
        <v>21600000</v>
      </c>
      <c r="CS38" s="445">
        <v>21600000</v>
      </c>
      <c r="CT38" s="445">
        <v>24000000</v>
      </c>
      <c r="CU38" s="748"/>
      <c r="CV38" s="748"/>
      <c r="CW38" s="567"/>
      <c r="CX38" s="258"/>
      <c r="CY38" s="568"/>
      <c r="CZ38" s="569"/>
      <c r="DA38" s="569"/>
      <c r="DB38" s="569"/>
      <c r="DC38" s="567"/>
      <c r="DD38" s="567"/>
      <c r="DE38" s="567"/>
      <c r="DF38" s="258" t="s">
        <v>3347</v>
      </c>
      <c r="DG38" s="544" t="s">
        <v>3348</v>
      </c>
      <c r="DH38" s="545" t="s">
        <v>3258</v>
      </c>
      <c r="DI38" s="545" t="s">
        <v>3258</v>
      </c>
      <c r="DJ38" s="545"/>
    </row>
    <row r="39" spans="1:114" s="100" customFormat="1" ht="58.5">
      <c r="A39" s="96">
        <v>3</v>
      </c>
      <c r="B39" s="197" t="s">
        <v>1417</v>
      </c>
      <c r="C39" s="197" t="s">
        <v>1422</v>
      </c>
      <c r="D39" s="423" t="s">
        <v>1427</v>
      </c>
      <c r="E39" s="422" t="s">
        <v>1789</v>
      </c>
      <c r="F39" s="422" t="s">
        <v>1789</v>
      </c>
      <c r="G39" s="198" t="s">
        <v>1419</v>
      </c>
      <c r="H39" s="426" t="s">
        <v>1648</v>
      </c>
      <c r="I39" s="423" t="s">
        <v>1428</v>
      </c>
      <c r="J39" s="349">
        <f t="shared" si="7"/>
        <v>45000</v>
      </c>
      <c r="K39" s="349">
        <f t="shared" si="0"/>
        <v>45000</v>
      </c>
      <c r="L39" s="349">
        <f t="shared" si="1"/>
        <v>45000</v>
      </c>
      <c r="M39" s="349">
        <v>0</v>
      </c>
      <c r="N39" s="349"/>
      <c r="O39" s="349"/>
      <c r="P39" s="349">
        <v>45000</v>
      </c>
      <c r="Q39" s="349"/>
      <c r="R39" s="349"/>
      <c r="S39" s="349">
        <v>0</v>
      </c>
      <c r="T39" s="349">
        <f t="shared" si="2"/>
        <v>0</v>
      </c>
      <c r="U39" s="349">
        <v>0</v>
      </c>
      <c r="V39" s="349"/>
      <c r="W39" s="349"/>
      <c r="X39" s="349">
        <v>0</v>
      </c>
      <c r="Y39" s="349"/>
      <c r="Z39" s="349"/>
      <c r="AA39" s="349">
        <v>0</v>
      </c>
      <c r="AB39" s="349">
        <v>0</v>
      </c>
      <c r="AC39" s="349"/>
      <c r="AD39" s="349">
        <v>0</v>
      </c>
      <c r="AE39" s="349"/>
      <c r="AF39" s="349"/>
      <c r="AG39" s="349"/>
      <c r="AH39" s="349"/>
      <c r="AI39" s="349">
        <f t="shared" si="3"/>
        <v>0</v>
      </c>
      <c r="AJ39" s="349">
        <v>0</v>
      </c>
      <c r="AK39" s="349"/>
      <c r="AL39" s="349"/>
      <c r="AM39" s="349">
        <v>0</v>
      </c>
      <c r="AN39" s="349"/>
      <c r="AO39" s="349"/>
      <c r="AP39" s="349">
        <v>0</v>
      </c>
      <c r="AQ39" s="349">
        <v>0</v>
      </c>
      <c r="AR39" s="349"/>
      <c r="AS39" s="349">
        <v>0</v>
      </c>
      <c r="AT39" s="349"/>
      <c r="AU39" s="349"/>
      <c r="AV39" s="619"/>
      <c r="AW39" s="619"/>
      <c r="AX39" s="349">
        <f t="shared" si="4"/>
        <v>0</v>
      </c>
      <c r="AY39" s="613"/>
      <c r="AZ39" s="613"/>
      <c r="BA39" s="263" t="s">
        <v>2629</v>
      </c>
      <c r="BB39" s="546" t="s">
        <v>939</v>
      </c>
      <c r="BC39" s="550" t="s">
        <v>944</v>
      </c>
      <c r="BD39" s="433">
        <v>43167</v>
      </c>
      <c r="BE39" s="562">
        <v>43167</v>
      </c>
      <c r="BF39" s="433">
        <v>43296</v>
      </c>
      <c r="BG39" s="562">
        <v>43296</v>
      </c>
      <c r="BH39" s="554" t="s">
        <v>883</v>
      </c>
      <c r="BI39" s="554" t="s">
        <v>883</v>
      </c>
      <c r="BJ39" s="352">
        <v>43404</v>
      </c>
      <c r="BK39" s="546"/>
      <c r="BL39" s="352">
        <v>43434</v>
      </c>
      <c r="BM39" s="546"/>
      <c r="BN39" s="352">
        <v>43465</v>
      </c>
      <c r="BO39" s="546"/>
      <c r="BP39" s="548">
        <v>43799</v>
      </c>
      <c r="BQ39" s="546"/>
      <c r="BR39" s="749"/>
      <c r="BS39" s="749"/>
      <c r="BT39" s="550" t="s">
        <v>1016</v>
      </c>
      <c r="BU39" s="538" t="s">
        <v>3258</v>
      </c>
      <c r="BV39" s="538" t="s">
        <v>3258</v>
      </c>
      <c r="BW39" s="538" t="s">
        <v>3258</v>
      </c>
      <c r="BX39" s="538" t="s">
        <v>3258</v>
      </c>
      <c r="BY39" s="538" t="s">
        <v>3258</v>
      </c>
      <c r="BZ39" s="538" t="s">
        <v>3258</v>
      </c>
      <c r="CA39" s="702">
        <v>0.5</v>
      </c>
      <c r="CB39" s="264" t="s">
        <v>2772</v>
      </c>
      <c r="CC39" s="551" t="s">
        <v>2954</v>
      </c>
      <c r="CD39" s="706">
        <v>43496</v>
      </c>
      <c r="CE39" s="706"/>
      <c r="CF39" s="186">
        <v>1140</v>
      </c>
      <c r="CG39" s="293">
        <v>20</v>
      </c>
      <c r="CH39" s="689">
        <f t="shared" si="5"/>
        <v>0</v>
      </c>
      <c r="CI39" s="690">
        <f t="shared" si="6"/>
        <v>0</v>
      </c>
      <c r="CJ39" s="193"/>
      <c r="CK39" s="193"/>
      <c r="CL39" s="193"/>
      <c r="CM39" s="193"/>
      <c r="CN39" s="193"/>
      <c r="CO39" s="193"/>
      <c r="CP39" s="655" t="s">
        <v>2475</v>
      </c>
      <c r="CQ39" s="445">
        <v>45000000</v>
      </c>
      <c r="CR39" s="843"/>
      <c r="CS39" s="748"/>
      <c r="CT39" s="748"/>
      <c r="CU39" s="748"/>
      <c r="CV39" s="748"/>
      <c r="CW39" s="567"/>
      <c r="CX39" s="655" t="s">
        <v>3912</v>
      </c>
      <c r="CY39" s="568"/>
      <c r="CZ39" s="569"/>
      <c r="DA39" s="569"/>
      <c r="DB39" s="569"/>
      <c r="DC39" s="567"/>
      <c r="DD39" s="567"/>
      <c r="DE39" s="567"/>
      <c r="DF39" s="258" t="s">
        <v>3349</v>
      </c>
      <c r="DG39" s="544" t="s">
        <v>3350</v>
      </c>
      <c r="DH39" s="545" t="s">
        <v>3258</v>
      </c>
      <c r="DI39" s="545" t="s">
        <v>3258</v>
      </c>
      <c r="DJ39" s="545"/>
    </row>
    <row r="40" spans="1:114" s="100" customFormat="1" ht="58.5">
      <c r="A40" s="96">
        <v>4</v>
      </c>
      <c r="B40" s="197" t="s">
        <v>1417</v>
      </c>
      <c r="C40" s="197" t="s">
        <v>1422</v>
      </c>
      <c r="D40" s="423" t="s">
        <v>1423</v>
      </c>
      <c r="E40" s="201" t="s">
        <v>1424</v>
      </c>
      <c r="F40" s="422" t="s">
        <v>1745</v>
      </c>
      <c r="G40" s="198" t="s">
        <v>1419</v>
      </c>
      <c r="H40" s="420" t="s">
        <v>1429</v>
      </c>
      <c r="I40" s="423" t="s">
        <v>1578</v>
      </c>
      <c r="J40" s="349">
        <f t="shared" si="7"/>
        <v>20000</v>
      </c>
      <c r="K40" s="349">
        <f t="shared" si="0"/>
        <v>20000</v>
      </c>
      <c r="L40" s="349">
        <f t="shared" si="1"/>
        <v>20000</v>
      </c>
      <c r="M40" s="349">
        <v>0</v>
      </c>
      <c r="N40" s="349"/>
      <c r="O40" s="349"/>
      <c r="P40" s="349">
        <v>20000</v>
      </c>
      <c r="Q40" s="349"/>
      <c r="R40" s="349"/>
      <c r="S40" s="349">
        <v>0</v>
      </c>
      <c r="T40" s="349">
        <f t="shared" si="2"/>
        <v>0</v>
      </c>
      <c r="U40" s="349">
        <v>0</v>
      </c>
      <c r="V40" s="349"/>
      <c r="W40" s="349"/>
      <c r="X40" s="349">
        <v>0</v>
      </c>
      <c r="Y40" s="349"/>
      <c r="Z40" s="349"/>
      <c r="AA40" s="349">
        <v>0</v>
      </c>
      <c r="AB40" s="349">
        <v>0</v>
      </c>
      <c r="AC40" s="349"/>
      <c r="AD40" s="349">
        <v>0</v>
      </c>
      <c r="AE40" s="349"/>
      <c r="AF40" s="349"/>
      <c r="AG40" s="349"/>
      <c r="AH40" s="349"/>
      <c r="AI40" s="349">
        <f t="shared" si="3"/>
        <v>0</v>
      </c>
      <c r="AJ40" s="349">
        <v>0</v>
      </c>
      <c r="AK40" s="349"/>
      <c r="AL40" s="349"/>
      <c r="AM40" s="349">
        <v>0</v>
      </c>
      <c r="AN40" s="349"/>
      <c r="AO40" s="349"/>
      <c r="AP40" s="349">
        <v>0</v>
      </c>
      <c r="AQ40" s="349">
        <v>0</v>
      </c>
      <c r="AR40" s="349"/>
      <c r="AS40" s="349">
        <v>0</v>
      </c>
      <c r="AT40" s="349"/>
      <c r="AU40" s="349"/>
      <c r="AV40" s="619"/>
      <c r="AW40" s="619"/>
      <c r="AX40" s="349">
        <f t="shared" si="4"/>
        <v>0</v>
      </c>
      <c r="AY40" s="613"/>
      <c r="AZ40" s="613"/>
      <c r="BA40" s="263" t="s">
        <v>2629</v>
      </c>
      <c r="BB40" s="546" t="s">
        <v>939</v>
      </c>
      <c r="BC40" s="550" t="s">
        <v>944</v>
      </c>
      <c r="BD40" s="433">
        <v>43097</v>
      </c>
      <c r="BE40" s="562">
        <v>43097</v>
      </c>
      <c r="BF40" s="433">
        <v>43296</v>
      </c>
      <c r="BG40" s="562">
        <v>43296</v>
      </c>
      <c r="BH40" s="554" t="s">
        <v>883</v>
      </c>
      <c r="BI40" s="554" t="s">
        <v>883</v>
      </c>
      <c r="BJ40" s="352">
        <v>43404</v>
      </c>
      <c r="BK40" s="546"/>
      <c r="BL40" s="352">
        <v>43434</v>
      </c>
      <c r="BM40" s="546"/>
      <c r="BN40" s="352">
        <v>43465</v>
      </c>
      <c r="BO40" s="546"/>
      <c r="BP40" s="548">
        <v>43646</v>
      </c>
      <c r="BQ40" s="546"/>
      <c r="BR40" s="549"/>
      <c r="BS40" s="549"/>
      <c r="BT40" s="550" t="s">
        <v>1016</v>
      </c>
      <c r="BU40" s="538" t="s">
        <v>3258</v>
      </c>
      <c r="BV40" s="538" t="s">
        <v>3258</v>
      </c>
      <c r="BW40" s="538" t="s">
        <v>3258</v>
      </c>
      <c r="BX40" s="538" t="s">
        <v>3258</v>
      </c>
      <c r="BY40" s="538" t="s">
        <v>3258</v>
      </c>
      <c r="BZ40" s="538" t="s">
        <v>3258</v>
      </c>
      <c r="CA40" s="702">
        <v>0.5</v>
      </c>
      <c r="CB40" s="264" t="s">
        <v>3891</v>
      </c>
      <c r="CC40" s="551" t="s">
        <v>2955</v>
      </c>
      <c r="CD40" s="706">
        <v>43511</v>
      </c>
      <c r="CE40" s="706"/>
      <c r="CF40" s="186">
        <v>58</v>
      </c>
      <c r="CG40" s="293">
        <v>20</v>
      </c>
      <c r="CH40" s="689">
        <f t="shared" si="5"/>
        <v>0</v>
      </c>
      <c r="CI40" s="690">
        <f t="shared" si="6"/>
        <v>0</v>
      </c>
      <c r="CJ40" s="193"/>
      <c r="CK40" s="193"/>
      <c r="CL40" s="193"/>
      <c r="CM40" s="193"/>
      <c r="CN40" s="193"/>
      <c r="CO40" s="193"/>
      <c r="CP40" s="193"/>
      <c r="CQ40" s="445">
        <v>20000000</v>
      </c>
      <c r="CR40" s="843"/>
      <c r="CS40" s="748"/>
      <c r="CT40" s="748"/>
      <c r="CU40" s="748"/>
      <c r="CV40" s="748"/>
      <c r="CW40" s="567"/>
      <c r="CX40" s="655" t="s">
        <v>3912</v>
      </c>
      <c r="CY40" s="568"/>
      <c r="CZ40" s="569"/>
      <c r="DA40" s="569"/>
      <c r="DB40" s="569"/>
      <c r="DC40" s="567"/>
      <c r="DD40" s="567"/>
      <c r="DE40" s="567"/>
      <c r="DF40" s="258" t="s">
        <v>3351</v>
      </c>
      <c r="DG40" s="544" t="s">
        <v>3352</v>
      </c>
      <c r="DH40" s="545" t="s">
        <v>3258</v>
      </c>
      <c r="DI40" s="545" t="s">
        <v>3258</v>
      </c>
      <c r="DJ40" s="545"/>
    </row>
    <row r="41" spans="1:114" s="100" customFormat="1" ht="58.5">
      <c r="A41" s="96">
        <v>5</v>
      </c>
      <c r="B41" s="197" t="s">
        <v>1417</v>
      </c>
      <c r="C41" s="197" t="s">
        <v>1422</v>
      </c>
      <c r="D41" s="423" t="s">
        <v>1430</v>
      </c>
      <c r="E41" s="422" t="s">
        <v>1790</v>
      </c>
      <c r="F41" s="422" t="s">
        <v>1791</v>
      </c>
      <c r="G41" s="198" t="s">
        <v>1431</v>
      </c>
      <c r="H41" s="420" t="s">
        <v>1432</v>
      </c>
      <c r="I41" s="423" t="s">
        <v>1433</v>
      </c>
      <c r="J41" s="349">
        <f t="shared" si="7"/>
        <v>85000</v>
      </c>
      <c r="K41" s="349">
        <f t="shared" si="0"/>
        <v>85000</v>
      </c>
      <c r="L41" s="349">
        <f t="shared" si="1"/>
        <v>85000</v>
      </c>
      <c r="M41" s="349">
        <v>0</v>
      </c>
      <c r="N41" s="349"/>
      <c r="O41" s="349"/>
      <c r="P41" s="349">
        <v>85000</v>
      </c>
      <c r="Q41" s="349"/>
      <c r="R41" s="349"/>
      <c r="S41" s="349">
        <v>0</v>
      </c>
      <c r="T41" s="349">
        <f t="shared" si="2"/>
        <v>0</v>
      </c>
      <c r="U41" s="349">
        <v>0</v>
      </c>
      <c r="V41" s="349"/>
      <c r="W41" s="349"/>
      <c r="X41" s="349">
        <v>0</v>
      </c>
      <c r="Y41" s="349"/>
      <c r="Z41" s="349"/>
      <c r="AA41" s="349">
        <v>0</v>
      </c>
      <c r="AB41" s="349">
        <v>0</v>
      </c>
      <c r="AC41" s="349"/>
      <c r="AD41" s="349">
        <v>0</v>
      </c>
      <c r="AE41" s="349"/>
      <c r="AF41" s="349"/>
      <c r="AG41" s="349"/>
      <c r="AH41" s="349"/>
      <c r="AI41" s="349">
        <f t="shared" si="3"/>
        <v>0</v>
      </c>
      <c r="AJ41" s="349">
        <v>0</v>
      </c>
      <c r="AK41" s="349"/>
      <c r="AL41" s="349"/>
      <c r="AM41" s="349">
        <v>0</v>
      </c>
      <c r="AN41" s="349"/>
      <c r="AO41" s="349"/>
      <c r="AP41" s="349">
        <v>0</v>
      </c>
      <c r="AQ41" s="349">
        <v>0</v>
      </c>
      <c r="AR41" s="349"/>
      <c r="AS41" s="349">
        <v>0</v>
      </c>
      <c r="AT41" s="349"/>
      <c r="AU41" s="349"/>
      <c r="AV41" s="619"/>
      <c r="AW41" s="619"/>
      <c r="AX41" s="349">
        <f t="shared" si="4"/>
        <v>0</v>
      </c>
      <c r="AY41" s="620"/>
      <c r="AZ41" s="613"/>
      <c r="BA41" s="263" t="s">
        <v>2629</v>
      </c>
      <c r="BB41" s="546" t="s">
        <v>939</v>
      </c>
      <c r="BC41" s="550" t="s">
        <v>944</v>
      </c>
      <c r="BD41" s="433">
        <v>43097</v>
      </c>
      <c r="BE41" s="562">
        <v>43097</v>
      </c>
      <c r="BF41" s="433">
        <v>43296</v>
      </c>
      <c r="BG41" s="562">
        <v>43296</v>
      </c>
      <c r="BH41" s="554" t="s">
        <v>883</v>
      </c>
      <c r="BI41" s="554" t="s">
        <v>883</v>
      </c>
      <c r="BJ41" s="352">
        <v>43404</v>
      </c>
      <c r="BK41" s="546"/>
      <c r="BL41" s="352">
        <v>43434</v>
      </c>
      <c r="BM41" s="546"/>
      <c r="BN41" s="352">
        <v>43465</v>
      </c>
      <c r="BO41" s="546"/>
      <c r="BP41" s="548">
        <v>44043</v>
      </c>
      <c r="BQ41" s="546"/>
      <c r="BR41" s="549"/>
      <c r="BS41" s="549"/>
      <c r="BT41" s="550" t="s">
        <v>1016</v>
      </c>
      <c r="BU41" s="538" t="s">
        <v>3258</v>
      </c>
      <c r="BV41" s="538" t="s">
        <v>3258</v>
      </c>
      <c r="BW41" s="538" t="s">
        <v>3258</v>
      </c>
      <c r="BX41" s="538" t="s">
        <v>3258</v>
      </c>
      <c r="BY41" s="538" t="s">
        <v>3258</v>
      </c>
      <c r="BZ41" s="538" t="s">
        <v>3258</v>
      </c>
      <c r="CA41" s="702">
        <v>0.5</v>
      </c>
      <c r="CB41" s="264" t="s">
        <v>2772</v>
      </c>
      <c r="CC41" s="551" t="s">
        <v>2630</v>
      </c>
      <c r="CD41" s="706">
        <v>43496</v>
      </c>
      <c r="CE41" s="706"/>
      <c r="CF41" s="186">
        <v>630</v>
      </c>
      <c r="CG41" s="293">
        <v>200</v>
      </c>
      <c r="CH41" s="689">
        <f t="shared" si="5"/>
        <v>0</v>
      </c>
      <c r="CI41" s="690">
        <f t="shared" si="6"/>
        <v>0</v>
      </c>
      <c r="CJ41" s="193"/>
      <c r="CK41" s="193"/>
      <c r="CL41" s="193"/>
      <c r="CM41" s="193"/>
      <c r="CN41" s="193"/>
      <c r="CO41" s="193"/>
      <c r="CP41" s="655" t="s">
        <v>2475</v>
      </c>
      <c r="CQ41" s="445">
        <v>85000000</v>
      </c>
      <c r="CR41" s="843"/>
      <c r="CS41" s="748"/>
      <c r="CT41" s="748"/>
      <c r="CU41" s="748"/>
      <c r="CV41" s="748"/>
      <c r="CW41" s="567"/>
      <c r="CX41" s="655" t="s">
        <v>3912</v>
      </c>
      <c r="CY41" s="568"/>
      <c r="CZ41" s="569"/>
      <c r="DA41" s="569"/>
      <c r="DB41" s="569"/>
      <c r="DC41" s="567"/>
      <c r="DD41" s="567"/>
      <c r="DE41" s="567"/>
      <c r="DF41" s="258" t="s">
        <v>3353</v>
      </c>
      <c r="DG41" s="544" t="s">
        <v>3354</v>
      </c>
      <c r="DH41" s="545" t="s">
        <v>3258</v>
      </c>
      <c r="DI41" s="545" t="s">
        <v>3258</v>
      </c>
      <c r="DJ41" s="545"/>
    </row>
    <row r="42" spans="1:114" s="100" customFormat="1" ht="92.45" customHeight="1">
      <c r="A42" s="96">
        <v>6</v>
      </c>
      <c r="B42" s="197" t="s">
        <v>1417</v>
      </c>
      <c r="C42" s="197" t="s">
        <v>1422</v>
      </c>
      <c r="D42" s="423" t="s">
        <v>729</v>
      </c>
      <c r="E42" s="422" t="s">
        <v>1792</v>
      </c>
      <c r="F42" s="422" t="s">
        <v>1700</v>
      </c>
      <c r="G42" s="198" t="s">
        <v>1419</v>
      </c>
      <c r="H42" s="420" t="s">
        <v>1434</v>
      </c>
      <c r="I42" s="423" t="s">
        <v>2507</v>
      </c>
      <c r="J42" s="349">
        <f t="shared" si="7"/>
        <v>15000</v>
      </c>
      <c r="K42" s="349">
        <f t="shared" si="0"/>
        <v>15000</v>
      </c>
      <c r="L42" s="349">
        <f t="shared" si="1"/>
        <v>15000</v>
      </c>
      <c r="M42" s="349">
        <v>0</v>
      </c>
      <c r="N42" s="349"/>
      <c r="O42" s="349"/>
      <c r="P42" s="349">
        <v>15000</v>
      </c>
      <c r="Q42" s="349"/>
      <c r="R42" s="349"/>
      <c r="S42" s="349">
        <v>0</v>
      </c>
      <c r="T42" s="349">
        <f t="shared" si="2"/>
        <v>0</v>
      </c>
      <c r="U42" s="349">
        <v>0</v>
      </c>
      <c r="V42" s="349"/>
      <c r="W42" s="349"/>
      <c r="X42" s="349">
        <v>0</v>
      </c>
      <c r="Y42" s="349"/>
      <c r="Z42" s="349"/>
      <c r="AA42" s="349">
        <v>0</v>
      </c>
      <c r="AB42" s="349">
        <v>0</v>
      </c>
      <c r="AC42" s="349"/>
      <c r="AD42" s="349">
        <v>0</v>
      </c>
      <c r="AE42" s="349"/>
      <c r="AF42" s="349"/>
      <c r="AG42" s="349"/>
      <c r="AH42" s="349"/>
      <c r="AI42" s="349">
        <f t="shared" si="3"/>
        <v>0</v>
      </c>
      <c r="AJ42" s="349">
        <v>0</v>
      </c>
      <c r="AK42" s="349"/>
      <c r="AL42" s="349"/>
      <c r="AM42" s="349">
        <v>0</v>
      </c>
      <c r="AN42" s="349"/>
      <c r="AO42" s="349"/>
      <c r="AP42" s="349">
        <v>0</v>
      </c>
      <c r="AQ42" s="349">
        <v>0</v>
      </c>
      <c r="AR42" s="349"/>
      <c r="AS42" s="349">
        <v>0</v>
      </c>
      <c r="AT42" s="349"/>
      <c r="AU42" s="349"/>
      <c r="AV42" s="619"/>
      <c r="AW42" s="619"/>
      <c r="AX42" s="349">
        <f t="shared" si="4"/>
        <v>0</v>
      </c>
      <c r="AY42" s="621"/>
      <c r="AZ42" s="613"/>
      <c r="BA42" s="263" t="s">
        <v>2629</v>
      </c>
      <c r="BB42" s="546" t="s">
        <v>939</v>
      </c>
      <c r="BC42" s="550" t="s">
        <v>944</v>
      </c>
      <c r="BD42" s="433">
        <v>43167</v>
      </c>
      <c r="BE42" s="562">
        <v>43167</v>
      </c>
      <c r="BF42" s="433">
        <v>43296</v>
      </c>
      <c r="BG42" s="562">
        <v>43296</v>
      </c>
      <c r="BH42" s="554" t="s">
        <v>883</v>
      </c>
      <c r="BI42" s="554" t="s">
        <v>883</v>
      </c>
      <c r="BJ42" s="352">
        <v>43404</v>
      </c>
      <c r="BK42" s="546"/>
      <c r="BL42" s="352">
        <v>43434</v>
      </c>
      <c r="BM42" s="546"/>
      <c r="BN42" s="352">
        <v>43465</v>
      </c>
      <c r="BO42" s="546"/>
      <c r="BP42" s="548">
        <v>43616</v>
      </c>
      <c r="BQ42" s="546"/>
      <c r="BR42" s="549"/>
      <c r="BS42" s="549"/>
      <c r="BT42" s="550" t="s">
        <v>1016</v>
      </c>
      <c r="BU42" s="538" t="s">
        <v>3258</v>
      </c>
      <c r="BV42" s="538" t="s">
        <v>3258</v>
      </c>
      <c r="BW42" s="538" t="s">
        <v>3258</v>
      </c>
      <c r="BX42" s="538" t="s">
        <v>3258</v>
      </c>
      <c r="BY42" s="538" t="s">
        <v>3258</v>
      </c>
      <c r="BZ42" s="538" t="s">
        <v>3258</v>
      </c>
      <c r="CA42" s="702">
        <v>0.5</v>
      </c>
      <c r="CB42" s="264" t="s">
        <v>3890</v>
      </c>
      <c r="CC42" s="551" t="s">
        <v>2956</v>
      </c>
      <c r="CD42" s="706"/>
      <c r="CE42" s="706">
        <v>43496</v>
      </c>
      <c r="CF42" s="186">
        <v>0</v>
      </c>
      <c r="CG42" s="293">
        <v>5</v>
      </c>
      <c r="CH42" s="689">
        <f t="shared" si="5"/>
        <v>0</v>
      </c>
      <c r="CI42" s="690">
        <f t="shared" si="6"/>
        <v>0</v>
      </c>
      <c r="CJ42" s="193"/>
      <c r="CK42" s="193"/>
      <c r="CL42" s="193"/>
      <c r="CM42" s="193"/>
      <c r="CN42" s="193"/>
      <c r="CO42" s="193"/>
      <c r="CP42" s="193" t="s">
        <v>2632</v>
      </c>
      <c r="CQ42" s="445">
        <v>15000000</v>
      </c>
      <c r="CR42" s="843"/>
      <c r="CS42" s="748"/>
      <c r="CT42" s="748"/>
      <c r="CU42" s="748"/>
      <c r="CV42" s="748"/>
      <c r="CW42" s="567"/>
      <c r="CX42" s="655" t="s">
        <v>3912</v>
      </c>
      <c r="CY42" s="568"/>
      <c r="CZ42" s="569"/>
      <c r="DA42" s="569"/>
      <c r="DB42" s="569"/>
      <c r="DC42" s="567"/>
      <c r="DD42" s="567"/>
      <c r="DE42" s="567"/>
      <c r="DF42" s="258" t="s">
        <v>3355</v>
      </c>
      <c r="DG42" s="544" t="s">
        <v>3356</v>
      </c>
      <c r="DH42" s="545" t="s">
        <v>3258</v>
      </c>
      <c r="DI42" s="545" t="s">
        <v>3258</v>
      </c>
      <c r="DJ42" s="545"/>
    </row>
    <row r="43" spans="1:114" s="100" customFormat="1" ht="58.5">
      <c r="A43" s="96">
        <v>7</v>
      </c>
      <c r="B43" s="197" t="s">
        <v>1417</v>
      </c>
      <c r="C43" s="197" t="s">
        <v>1422</v>
      </c>
      <c r="D43" s="423" t="s">
        <v>1435</v>
      </c>
      <c r="E43" s="422" t="s">
        <v>1793</v>
      </c>
      <c r="F43" s="422" t="s">
        <v>1793</v>
      </c>
      <c r="G43" s="198" t="s">
        <v>1419</v>
      </c>
      <c r="H43" s="420" t="s">
        <v>1437</v>
      </c>
      <c r="I43" s="423" t="s">
        <v>1438</v>
      </c>
      <c r="J43" s="349">
        <f t="shared" si="7"/>
        <v>25600</v>
      </c>
      <c r="K43" s="349">
        <f t="shared" si="0"/>
        <v>25600</v>
      </c>
      <c r="L43" s="349">
        <f t="shared" si="1"/>
        <v>25600</v>
      </c>
      <c r="M43" s="349">
        <v>0</v>
      </c>
      <c r="N43" s="349"/>
      <c r="O43" s="349"/>
      <c r="P43" s="349">
        <v>25600</v>
      </c>
      <c r="Q43" s="349"/>
      <c r="R43" s="349"/>
      <c r="S43" s="349">
        <v>0</v>
      </c>
      <c r="T43" s="349">
        <f t="shared" si="2"/>
        <v>0</v>
      </c>
      <c r="U43" s="349">
        <v>0</v>
      </c>
      <c r="V43" s="349"/>
      <c r="W43" s="349"/>
      <c r="X43" s="349">
        <v>0</v>
      </c>
      <c r="Y43" s="349"/>
      <c r="Z43" s="349"/>
      <c r="AA43" s="349">
        <v>0</v>
      </c>
      <c r="AB43" s="349">
        <v>0</v>
      </c>
      <c r="AC43" s="349"/>
      <c r="AD43" s="349">
        <v>0</v>
      </c>
      <c r="AE43" s="349"/>
      <c r="AF43" s="349"/>
      <c r="AG43" s="349"/>
      <c r="AH43" s="349"/>
      <c r="AI43" s="349">
        <f t="shared" si="3"/>
        <v>0</v>
      </c>
      <c r="AJ43" s="349">
        <v>0</v>
      </c>
      <c r="AK43" s="349"/>
      <c r="AL43" s="349"/>
      <c r="AM43" s="349">
        <v>0</v>
      </c>
      <c r="AN43" s="349"/>
      <c r="AO43" s="349"/>
      <c r="AP43" s="349">
        <v>0</v>
      </c>
      <c r="AQ43" s="349">
        <v>0</v>
      </c>
      <c r="AR43" s="349"/>
      <c r="AS43" s="349">
        <v>0</v>
      </c>
      <c r="AT43" s="349"/>
      <c r="AU43" s="349"/>
      <c r="AV43" s="622"/>
      <c r="AW43" s="622"/>
      <c r="AX43" s="349">
        <f t="shared" si="4"/>
        <v>0</v>
      </c>
      <c r="AY43" s="613"/>
      <c r="AZ43" s="613"/>
      <c r="BA43" s="263" t="s">
        <v>918</v>
      </c>
      <c r="BB43" s="546" t="s">
        <v>939</v>
      </c>
      <c r="BC43" s="550" t="s">
        <v>944</v>
      </c>
      <c r="BD43" s="433">
        <v>43216</v>
      </c>
      <c r="BE43" s="562">
        <v>43216</v>
      </c>
      <c r="BF43" s="433">
        <v>43296</v>
      </c>
      <c r="BG43" s="562">
        <v>43296</v>
      </c>
      <c r="BH43" s="554" t="s">
        <v>883</v>
      </c>
      <c r="BI43" s="554" t="s">
        <v>883</v>
      </c>
      <c r="BJ43" s="352">
        <v>43404</v>
      </c>
      <c r="BK43" s="546"/>
      <c r="BL43" s="352">
        <v>43434</v>
      </c>
      <c r="BM43" s="546"/>
      <c r="BN43" s="352">
        <v>43465</v>
      </c>
      <c r="BO43" s="546"/>
      <c r="BP43" s="548">
        <v>43677</v>
      </c>
      <c r="BQ43" s="546"/>
      <c r="BR43" s="549"/>
      <c r="BS43" s="549"/>
      <c r="BT43" s="550" t="s">
        <v>1016</v>
      </c>
      <c r="BU43" s="538" t="s">
        <v>3258</v>
      </c>
      <c r="BV43" s="538" t="s">
        <v>3258</v>
      </c>
      <c r="BW43" s="538" t="s">
        <v>3258</v>
      </c>
      <c r="BX43" s="538" t="s">
        <v>3258</v>
      </c>
      <c r="BY43" s="538" t="s">
        <v>3258</v>
      </c>
      <c r="BZ43" s="538" t="s">
        <v>3258</v>
      </c>
      <c r="CA43" s="702">
        <v>0.5</v>
      </c>
      <c r="CB43" s="264" t="s">
        <v>3891</v>
      </c>
      <c r="CC43" s="551" t="s">
        <v>2957</v>
      </c>
      <c r="CD43" s="706">
        <v>43511</v>
      </c>
      <c r="CE43" s="706"/>
      <c r="CF43" s="186">
        <v>700</v>
      </c>
      <c r="CG43" s="293">
        <v>28</v>
      </c>
      <c r="CH43" s="689">
        <f t="shared" si="5"/>
        <v>0</v>
      </c>
      <c r="CI43" s="690">
        <f t="shared" si="6"/>
        <v>0</v>
      </c>
      <c r="CJ43" s="193"/>
      <c r="CK43" s="193"/>
      <c r="CL43" s="193"/>
      <c r="CM43" s="193"/>
      <c r="CN43" s="193"/>
      <c r="CO43" s="193"/>
      <c r="CP43" s="193"/>
      <c r="CQ43" s="445">
        <v>25600000</v>
      </c>
      <c r="CR43" s="843"/>
      <c r="CS43" s="748"/>
      <c r="CT43" s="748"/>
      <c r="CU43" s="748"/>
      <c r="CV43" s="748"/>
      <c r="CW43" s="567"/>
      <c r="CX43" s="655" t="s">
        <v>3912</v>
      </c>
      <c r="CY43" s="568"/>
      <c r="CZ43" s="569"/>
      <c r="DA43" s="569"/>
      <c r="DB43" s="569"/>
      <c r="DC43" s="567"/>
      <c r="DD43" s="567"/>
      <c r="DE43" s="567"/>
      <c r="DF43" s="258" t="s">
        <v>3357</v>
      </c>
      <c r="DG43" s="544" t="s">
        <v>3358</v>
      </c>
      <c r="DH43" s="545" t="s">
        <v>3258</v>
      </c>
      <c r="DI43" s="545" t="s">
        <v>3258</v>
      </c>
      <c r="DJ43" s="545"/>
    </row>
    <row r="44" spans="1:114" s="100" customFormat="1" ht="78">
      <c r="A44" s="168">
        <v>8</v>
      </c>
      <c r="B44" s="201" t="s">
        <v>1417</v>
      </c>
      <c r="C44" s="201" t="s">
        <v>1422</v>
      </c>
      <c r="D44" s="423" t="s">
        <v>721</v>
      </c>
      <c r="E44" s="422" t="s">
        <v>1794</v>
      </c>
      <c r="F44" s="422" t="s">
        <v>1794</v>
      </c>
      <c r="G44" s="198" t="s">
        <v>1419</v>
      </c>
      <c r="H44" s="420" t="s">
        <v>1439</v>
      </c>
      <c r="I44" s="423" t="s">
        <v>1440</v>
      </c>
      <c r="J44" s="349">
        <f t="shared" si="7"/>
        <v>13500</v>
      </c>
      <c r="K44" s="349">
        <f t="shared" si="0"/>
        <v>13500</v>
      </c>
      <c r="L44" s="349">
        <f t="shared" si="1"/>
        <v>13500</v>
      </c>
      <c r="M44" s="349">
        <v>0</v>
      </c>
      <c r="N44" s="349"/>
      <c r="O44" s="349"/>
      <c r="P44" s="349">
        <v>13500</v>
      </c>
      <c r="Q44" s="349"/>
      <c r="R44" s="349"/>
      <c r="S44" s="349">
        <v>0</v>
      </c>
      <c r="T44" s="349">
        <f t="shared" si="2"/>
        <v>0</v>
      </c>
      <c r="U44" s="349">
        <v>0</v>
      </c>
      <c r="V44" s="349"/>
      <c r="W44" s="349"/>
      <c r="X44" s="349">
        <v>0</v>
      </c>
      <c r="Y44" s="349"/>
      <c r="Z44" s="349"/>
      <c r="AA44" s="349">
        <v>0</v>
      </c>
      <c r="AB44" s="349">
        <v>0</v>
      </c>
      <c r="AC44" s="349"/>
      <c r="AD44" s="349">
        <v>0</v>
      </c>
      <c r="AE44" s="349"/>
      <c r="AF44" s="349"/>
      <c r="AG44" s="349"/>
      <c r="AH44" s="349"/>
      <c r="AI44" s="349">
        <f t="shared" si="3"/>
        <v>0</v>
      </c>
      <c r="AJ44" s="349">
        <v>0</v>
      </c>
      <c r="AK44" s="349"/>
      <c r="AL44" s="349"/>
      <c r="AM44" s="349">
        <v>0</v>
      </c>
      <c r="AN44" s="349"/>
      <c r="AO44" s="349"/>
      <c r="AP44" s="349">
        <v>0</v>
      </c>
      <c r="AQ44" s="349">
        <v>0</v>
      </c>
      <c r="AR44" s="349"/>
      <c r="AS44" s="349">
        <v>0</v>
      </c>
      <c r="AT44" s="349"/>
      <c r="AU44" s="349"/>
      <c r="AV44" s="622"/>
      <c r="AW44" s="622"/>
      <c r="AX44" s="349">
        <f t="shared" si="4"/>
        <v>0</v>
      </c>
      <c r="AY44" s="613"/>
      <c r="AZ44" s="613"/>
      <c r="BA44" s="263" t="s">
        <v>918</v>
      </c>
      <c r="BB44" s="546" t="s">
        <v>939</v>
      </c>
      <c r="BC44" s="550" t="s">
        <v>944</v>
      </c>
      <c r="BD44" s="433">
        <v>43097</v>
      </c>
      <c r="BE44" s="562">
        <v>43097</v>
      </c>
      <c r="BF44" s="433">
        <v>43296</v>
      </c>
      <c r="BG44" s="562">
        <v>43296</v>
      </c>
      <c r="BH44" s="554" t="s">
        <v>883</v>
      </c>
      <c r="BI44" s="554" t="s">
        <v>883</v>
      </c>
      <c r="BJ44" s="352">
        <v>43404</v>
      </c>
      <c r="BK44" s="546">
        <v>43432</v>
      </c>
      <c r="BL44" s="352">
        <v>43434</v>
      </c>
      <c r="BM44" s="546">
        <v>43454</v>
      </c>
      <c r="BN44" s="352">
        <v>43465</v>
      </c>
      <c r="BO44" s="546"/>
      <c r="BP44" s="548">
        <v>43616</v>
      </c>
      <c r="BQ44" s="546"/>
      <c r="BR44" s="549"/>
      <c r="BS44" s="549"/>
      <c r="BT44" s="550" t="s">
        <v>2932</v>
      </c>
      <c r="BU44" s="538" t="s">
        <v>3810</v>
      </c>
      <c r="BV44" s="538" t="s">
        <v>3811</v>
      </c>
      <c r="BW44" s="538">
        <v>164765</v>
      </c>
      <c r="BX44" s="538">
        <v>2567754</v>
      </c>
      <c r="BY44" s="538" t="s">
        <v>3812</v>
      </c>
      <c r="BZ44" s="538" t="s">
        <v>2807</v>
      </c>
      <c r="CA44" s="702">
        <v>0.5</v>
      </c>
      <c r="CB44" s="268"/>
      <c r="CC44" s="551" t="s">
        <v>2958</v>
      </c>
      <c r="CD44" s="706"/>
      <c r="CE44" s="706"/>
      <c r="CF44" s="186">
        <v>251</v>
      </c>
      <c r="CG44" s="293">
        <v>5</v>
      </c>
      <c r="CH44" s="689">
        <f t="shared" si="5"/>
        <v>0</v>
      </c>
      <c r="CI44" s="690">
        <f t="shared" si="6"/>
        <v>0</v>
      </c>
      <c r="CJ44" s="193"/>
      <c r="CK44" s="193"/>
      <c r="CL44" s="193"/>
      <c r="CM44" s="193"/>
      <c r="CN44" s="193"/>
      <c r="CO44" s="193"/>
      <c r="CP44" s="193"/>
      <c r="CQ44" s="445">
        <v>13500000</v>
      </c>
      <c r="CR44" s="445">
        <v>11070000</v>
      </c>
      <c r="CS44" s="445">
        <v>11070000</v>
      </c>
      <c r="CT44" s="445">
        <v>12400000</v>
      </c>
      <c r="CU44" s="748"/>
      <c r="CV44" s="748"/>
      <c r="CW44" s="567"/>
      <c r="CX44" s="258"/>
      <c r="CY44" s="568"/>
      <c r="CZ44" s="569"/>
      <c r="DA44" s="569"/>
      <c r="DB44" s="569"/>
      <c r="DC44" s="567"/>
      <c r="DD44" s="567"/>
      <c r="DE44" s="567"/>
      <c r="DF44" s="258" t="s">
        <v>3359</v>
      </c>
      <c r="DG44" s="544" t="s">
        <v>3360</v>
      </c>
      <c r="DH44" s="545" t="s">
        <v>3258</v>
      </c>
      <c r="DI44" s="545" t="s">
        <v>3258</v>
      </c>
      <c r="DJ44" s="545"/>
    </row>
    <row r="45" spans="1:114" s="100" customFormat="1" ht="117">
      <c r="A45" s="168">
        <v>9</v>
      </c>
      <c r="B45" s="201" t="s">
        <v>1417</v>
      </c>
      <c r="C45" s="201" t="s">
        <v>1422</v>
      </c>
      <c r="D45" s="423" t="s">
        <v>1441</v>
      </c>
      <c r="E45" s="201" t="s">
        <v>1442</v>
      </c>
      <c r="F45" s="241" t="s">
        <v>1689</v>
      </c>
      <c r="G45" s="198" t="s">
        <v>1431</v>
      </c>
      <c r="H45" s="420" t="s">
        <v>1443</v>
      </c>
      <c r="I45" s="423" t="s">
        <v>1444</v>
      </c>
      <c r="J45" s="349">
        <f t="shared" si="7"/>
        <v>14000</v>
      </c>
      <c r="K45" s="349">
        <f t="shared" si="0"/>
        <v>10920</v>
      </c>
      <c r="L45" s="349">
        <f t="shared" si="1"/>
        <v>0</v>
      </c>
      <c r="M45" s="349">
        <v>0</v>
      </c>
      <c r="N45" s="349"/>
      <c r="O45" s="349"/>
      <c r="P45" s="349">
        <v>0</v>
      </c>
      <c r="Q45" s="349"/>
      <c r="R45" s="349"/>
      <c r="S45" s="349">
        <v>0</v>
      </c>
      <c r="T45" s="349">
        <f t="shared" si="2"/>
        <v>0</v>
      </c>
      <c r="U45" s="349">
        <v>0</v>
      </c>
      <c r="V45" s="349"/>
      <c r="W45" s="349"/>
      <c r="X45" s="349">
        <v>0</v>
      </c>
      <c r="Y45" s="349"/>
      <c r="Z45" s="349"/>
      <c r="AA45" s="349">
        <v>0</v>
      </c>
      <c r="AB45" s="349">
        <v>0</v>
      </c>
      <c r="AC45" s="349"/>
      <c r="AD45" s="349">
        <v>0</v>
      </c>
      <c r="AE45" s="349"/>
      <c r="AF45" s="349"/>
      <c r="AG45" s="349"/>
      <c r="AH45" s="349"/>
      <c r="AI45" s="349">
        <f t="shared" si="3"/>
        <v>10920</v>
      </c>
      <c r="AJ45" s="349">
        <v>0</v>
      </c>
      <c r="AK45" s="349"/>
      <c r="AL45" s="349"/>
      <c r="AM45" s="349">
        <v>10920</v>
      </c>
      <c r="AN45" s="349"/>
      <c r="AO45" s="349"/>
      <c r="AP45" s="349">
        <v>0</v>
      </c>
      <c r="AQ45" s="349">
        <v>1540</v>
      </c>
      <c r="AR45" s="349"/>
      <c r="AS45" s="349">
        <v>1540</v>
      </c>
      <c r="AT45" s="349"/>
      <c r="AU45" s="349"/>
      <c r="AV45" s="623"/>
      <c r="AW45" s="623"/>
      <c r="AX45" s="349">
        <f t="shared" si="4"/>
        <v>14000</v>
      </c>
      <c r="AY45" s="613"/>
      <c r="AZ45" s="613"/>
      <c r="BA45" s="263" t="s">
        <v>918</v>
      </c>
      <c r="BB45" s="546" t="s">
        <v>939</v>
      </c>
      <c r="BC45" s="550" t="s">
        <v>944</v>
      </c>
      <c r="BD45" s="433">
        <v>42740</v>
      </c>
      <c r="BE45" s="562">
        <v>42740</v>
      </c>
      <c r="BF45" s="433">
        <v>43296</v>
      </c>
      <c r="BG45" s="562">
        <v>43296</v>
      </c>
      <c r="BH45" s="554" t="s">
        <v>883</v>
      </c>
      <c r="BI45" s="554" t="s">
        <v>883</v>
      </c>
      <c r="BJ45" s="352">
        <v>43404</v>
      </c>
      <c r="BK45" s="546">
        <v>43437</v>
      </c>
      <c r="BL45" s="352">
        <v>43434</v>
      </c>
      <c r="BM45" s="546"/>
      <c r="BN45" s="352">
        <v>43465</v>
      </c>
      <c r="BO45" s="546"/>
      <c r="BP45" s="548">
        <v>43616</v>
      </c>
      <c r="BQ45" s="546"/>
      <c r="BR45" s="555"/>
      <c r="BS45" s="555"/>
      <c r="BT45" s="550" t="s">
        <v>1016</v>
      </c>
      <c r="BU45" s="538" t="s">
        <v>3258</v>
      </c>
      <c r="BV45" s="538" t="s">
        <v>3258</v>
      </c>
      <c r="BW45" s="538" t="s">
        <v>3258</v>
      </c>
      <c r="BX45" s="538" t="s">
        <v>3258</v>
      </c>
      <c r="BY45" s="538" t="s">
        <v>3258</v>
      </c>
      <c r="BZ45" s="538" t="s">
        <v>3258</v>
      </c>
      <c r="CA45" s="702">
        <v>0.5</v>
      </c>
      <c r="CB45" s="264" t="s">
        <v>2772</v>
      </c>
      <c r="CC45" s="551" t="s">
        <v>2959</v>
      </c>
      <c r="CD45" s="706">
        <v>43496</v>
      </c>
      <c r="CE45" s="706"/>
      <c r="CF45" s="186">
        <v>0</v>
      </c>
      <c r="CG45" s="293">
        <v>100</v>
      </c>
      <c r="CH45" s="689">
        <f t="shared" si="5"/>
        <v>0</v>
      </c>
      <c r="CI45" s="690">
        <f t="shared" si="6"/>
        <v>0</v>
      </c>
      <c r="CJ45" s="557"/>
      <c r="CK45" s="557"/>
      <c r="CL45" s="557"/>
      <c r="CM45" s="557"/>
      <c r="CN45" s="557"/>
      <c r="CO45" s="557">
        <v>1</v>
      </c>
      <c r="CP45" s="557"/>
      <c r="CQ45" s="445">
        <v>14000000</v>
      </c>
      <c r="CR45" s="843"/>
      <c r="CS45" s="748"/>
      <c r="CT45" s="748"/>
      <c r="CU45" s="748"/>
      <c r="CV45" s="748"/>
      <c r="CW45" s="567"/>
      <c r="CX45" s="655"/>
      <c r="CY45" s="568"/>
      <c r="CZ45" s="569"/>
      <c r="DA45" s="909" t="s">
        <v>3914</v>
      </c>
      <c r="DB45" s="569"/>
      <c r="DC45" s="567"/>
      <c r="DD45" s="567"/>
      <c r="DE45" s="567"/>
      <c r="DF45" s="258" t="s">
        <v>3361</v>
      </c>
      <c r="DG45" s="544" t="s">
        <v>3362</v>
      </c>
      <c r="DH45" s="545" t="s">
        <v>3258</v>
      </c>
      <c r="DI45" s="545" t="s">
        <v>3258</v>
      </c>
      <c r="DJ45" s="545"/>
    </row>
    <row r="46" spans="1:114" s="100" customFormat="1" ht="117">
      <c r="A46" s="168">
        <v>10</v>
      </c>
      <c r="B46" s="201" t="s">
        <v>1417</v>
      </c>
      <c r="C46" s="201" t="s">
        <v>1422</v>
      </c>
      <c r="D46" s="423" t="s">
        <v>1445</v>
      </c>
      <c r="E46" s="201" t="s">
        <v>1442</v>
      </c>
      <c r="F46" s="241" t="s">
        <v>1689</v>
      </c>
      <c r="G46" s="198" t="s">
        <v>1431</v>
      </c>
      <c r="H46" s="420" t="s">
        <v>1446</v>
      </c>
      <c r="I46" s="423" t="s">
        <v>1447</v>
      </c>
      <c r="J46" s="349">
        <f t="shared" si="7"/>
        <v>22000</v>
      </c>
      <c r="K46" s="349">
        <f t="shared" si="0"/>
        <v>22000</v>
      </c>
      <c r="L46" s="349">
        <f t="shared" si="1"/>
        <v>22000</v>
      </c>
      <c r="M46" s="349">
        <v>0</v>
      </c>
      <c r="N46" s="349"/>
      <c r="O46" s="349"/>
      <c r="P46" s="349">
        <v>22000</v>
      </c>
      <c r="Q46" s="349"/>
      <c r="R46" s="349"/>
      <c r="S46" s="349">
        <v>0</v>
      </c>
      <c r="T46" s="349">
        <f t="shared" si="2"/>
        <v>0</v>
      </c>
      <c r="U46" s="349">
        <v>0</v>
      </c>
      <c r="V46" s="349"/>
      <c r="W46" s="349"/>
      <c r="X46" s="349">
        <v>0</v>
      </c>
      <c r="Y46" s="349"/>
      <c r="Z46" s="349"/>
      <c r="AA46" s="349">
        <v>0</v>
      </c>
      <c r="AB46" s="349">
        <v>0</v>
      </c>
      <c r="AC46" s="349"/>
      <c r="AD46" s="349">
        <v>0</v>
      </c>
      <c r="AE46" s="349"/>
      <c r="AF46" s="349"/>
      <c r="AG46" s="349"/>
      <c r="AH46" s="349"/>
      <c r="AI46" s="349">
        <f t="shared" si="3"/>
        <v>0</v>
      </c>
      <c r="AJ46" s="349">
        <v>0</v>
      </c>
      <c r="AK46" s="349"/>
      <c r="AL46" s="349"/>
      <c r="AM46" s="349">
        <v>0</v>
      </c>
      <c r="AN46" s="349"/>
      <c r="AO46" s="349"/>
      <c r="AP46" s="349">
        <v>0</v>
      </c>
      <c r="AQ46" s="349">
        <v>0</v>
      </c>
      <c r="AR46" s="349"/>
      <c r="AS46" s="349">
        <v>0</v>
      </c>
      <c r="AT46" s="349"/>
      <c r="AU46" s="349"/>
      <c r="AV46" s="623"/>
      <c r="AW46" s="623"/>
      <c r="AX46" s="349">
        <f t="shared" si="4"/>
        <v>0</v>
      </c>
      <c r="AY46" s="621"/>
      <c r="AZ46" s="613"/>
      <c r="BA46" s="263" t="s">
        <v>918</v>
      </c>
      <c r="BB46" s="546" t="s">
        <v>939</v>
      </c>
      <c r="BC46" s="550" t="s">
        <v>944</v>
      </c>
      <c r="BD46" s="433">
        <v>42740</v>
      </c>
      <c r="BE46" s="562">
        <v>42740</v>
      </c>
      <c r="BF46" s="433">
        <v>43296</v>
      </c>
      <c r="BG46" s="562">
        <v>43296</v>
      </c>
      <c r="BH46" s="554" t="s">
        <v>883</v>
      </c>
      <c r="BI46" s="554" t="s">
        <v>883</v>
      </c>
      <c r="BJ46" s="352">
        <v>43404</v>
      </c>
      <c r="BK46" s="546">
        <v>43437</v>
      </c>
      <c r="BL46" s="352">
        <v>43434</v>
      </c>
      <c r="BM46" s="546"/>
      <c r="BN46" s="352">
        <v>43465</v>
      </c>
      <c r="BO46" s="546"/>
      <c r="BP46" s="548">
        <v>43677</v>
      </c>
      <c r="BQ46" s="546"/>
      <c r="BR46" s="565"/>
      <c r="BS46" s="565"/>
      <c r="BT46" s="550" t="s">
        <v>1016</v>
      </c>
      <c r="BU46" s="538" t="s">
        <v>3258</v>
      </c>
      <c r="BV46" s="538" t="s">
        <v>3258</v>
      </c>
      <c r="BW46" s="538" t="s">
        <v>3258</v>
      </c>
      <c r="BX46" s="538" t="s">
        <v>3258</v>
      </c>
      <c r="BY46" s="538" t="s">
        <v>3258</v>
      </c>
      <c r="BZ46" s="538" t="s">
        <v>3258</v>
      </c>
      <c r="CA46" s="702">
        <v>0.5</v>
      </c>
      <c r="CB46" s="264" t="s">
        <v>2772</v>
      </c>
      <c r="CC46" s="551" t="s">
        <v>2959</v>
      </c>
      <c r="CD46" s="706">
        <v>43496</v>
      </c>
      <c r="CE46" s="706"/>
      <c r="CF46" s="186">
        <v>350</v>
      </c>
      <c r="CG46" s="293">
        <v>100</v>
      </c>
      <c r="CH46" s="689">
        <f t="shared" si="5"/>
        <v>0</v>
      </c>
      <c r="CI46" s="690">
        <f t="shared" si="6"/>
        <v>0</v>
      </c>
      <c r="CJ46" s="193"/>
      <c r="CK46" s="193"/>
      <c r="CL46" s="193"/>
      <c r="CM46" s="193"/>
      <c r="CN46" s="193"/>
      <c r="CO46" s="193"/>
      <c r="CP46" s="193"/>
      <c r="CQ46" s="445">
        <v>22000000</v>
      </c>
      <c r="CR46" s="843"/>
      <c r="CS46" s="748"/>
      <c r="CT46" s="748"/>
      <c r="CU46" s="748"/>
      <c r="CV46" s="748"/>
      <c r="CW46" s="567"/>
      <c r="CX46" s="655"/>
      <c r="CY46" s="568"/>
      <c r="CZ46" s="569"/>
      <c r="DA46" s="909" t="s">
        <v>3914</v>
      </c>
      <c r="DB46" s="569"/>
      <c r="DC46" s="567"/>
      <c r="DD46" s="567"/>
      <c r="DE46" s="567"/>
      <c r="DF46" s="258" t="s">
        <v>3363</v>
      </c>
      <c r="DG46" s="544" t="s">
        <v>3364</v>
      </c>
      <c r="DH46" s="545" t="s">
        <v>3258</v>
      </c>
      <c r="DI46" s="545" t="s">
        <v>3258</v>
      </c>
      <c r="DJ46" s="545"/>
    </row>
    <row r="47" spans="1:114" s="100" customFormat="1" ht="97.5">
      <c r="A47" s="168">
        <v>11</v>
      </c>
      <c r="B47" s="201" t="s">
        <v>1417</v>
      </c>
      <c r="C47" s="201" t="s">
        <v>1422</v>
      </c>
      <c r="D47" s="423" t="s">
        <v>1448</v>
      </c>
      <c r="E47" s="201" t="s">
        <v>1449</v>
      </c>
      <c r="F47" s="241" t="s">
        <v>1800</v>
      </c>
      <c r="G47" s="198" t="s">
        <v>1419</v>
      </c>
      <c r="H47" s="426" t="s">
        <v>1795</v>
      </c>
      <c r="I47" s="423" t="s">
        <v>1450</v>
      </c>
      <c r="J47" s="349">
        <f t="shared" si="7"/>
        <v>45000</v>
      </c>
      <c r="K47" s="349">
        <f t="shared" si="0"/>
        <v>45000</v>
      </c>
      <c r="L47" s="349">
        <f t="shared" si="1"/>
        <v>45000</v>
      </c>
      <c r="M47" s="349">
        <v>0</v>
      </c>
      <c r="N47" s="349"/>
      <c r="O47" s="349"/>
      <c r="P47" s="349">
        <v>45000</v>
      </c>
      <c r="Q47" s="349"/>
      <c r="R47" s="349"/>
      <c r="S47" s="349">
        <v>0</v>
      </c>
      <c r="T47" s="349">
        <f t="shared" si="2"/>
        <v>0</v>
      </c>
      <c r="U47" s="349">
        <v>0</v>
      </c>
      <c r="V47" s="349"/>
      <c r="W47" s="349"/>
      <c r="X47" s="349">
        <v>0</v>
      </c>
      <c r="Y47" s="349"/>
      <c r="Z47" s="349"/>
      <c r="AA47" s="349">
        <v>0</v>
      </c>
      <c r="AB47" s="349">
        <v>0</v>
      </c>
      <c r="AC47" s="349"/>
      <c r="AD47" s="349">
        <v>0</v>
      </c>
      <c r="AE47" s="349"/>
      <c r="AF47" s="349"/>
      <c r="AG47" s="349"/>
      <c r="AH47" s="349"/>
      <c r="AI47" s="349">
        <f t="shared" si="3"/>
        <v>0</v>
      </c>
      <c r="AJ47" s="349">
        <v>0</v>
      </c>
      <c r="AK47" s="349"/>
      <c r="AL47" s="349"/>
      <c r="AM47" s="349">
        <v>0</v>
      </c>
      <c r="AN47" s="349"/>
      <c r="AO47" s="349"/>
      <c r="AP47" s="349">
        <v>0</v>
      </c>
      <c r="AQ47" s="349">
        <v>0</v>
      </c>
      <c r="AR47" s="349"/>
      <c r="AS47" s="349">
        <v>0</v>
      </c>
      <c r="AT47" s="349"/>
      <c r="AU47" s="349"/>
      <c r="AV47" s="623"/>
      <c r="AW47" s="623"/>
      <c r="AX47" s="349">
        <f t="shared" si="4"/>
        <v>0</v>
      </c>
      <c r="AY47" s="613"/>
      <c r="AZ47" s="613"/>
      <c r="BA47" s="263" t="s">
        <v>918</v>
      </c>
      <c r="BB47" s="546" t="s">
        <v>939</v>
      </c>
      <c r="BC47" s="550" t="s">
        <v>944</v>
      </c>
      <c r="BD47" s="433">
        <v>43216</v>
      </c>
      <c r="BE47" s="562">
        <v>43216</v>
      </c>
      <c r="BF47" s="433">
        <v>43296</v>
      </c>
      <c r="BG47" s="562">
        <v>43296</v>
      </c>
      <c r="BH47" s="554" t="s">
        <v>883</v>
      </c>
      <c r="BI47" s="554" t="s">
        <v>883</v>
      </c>
      <c r="BJ47" s="352">
        <v>43404</v>
      </c>
      <c r="BK47" s="546"/>
      <c r="BL47" s="352">
        <v>43434</v>
      </c>
      <c r="BM47" s="546"/>
      <c r="BN47" s="352">
        <v>43465</v>
      </c>
      <c r="BO47" s="546"/>
      <c r="BP47" s="548">
        <v>43799</v>
      </c>
      <c r="BQ47" s="546"/>
      <c r="BR47" s="749"/>
      <c r="BS47" s="749"/>
      <c r="BT47" s="550" t="s">
        <v>1016</v>
      </c>
      <c r="BU47" s="538" t="s">
        <v>3258</v>
      </c>
      <c r="BV47" s="538" t="s">
        <v>3258</v>
      </c>
      <c r="BW47" s="538" t="s">
        <v>3258</v>
      </c>
      <c r="BX47" s="538" t="s">
        <v>3258</v>
      </c>
      <c r="BY47" s="538" t="s">
        <v>3258</v>
      </c>
      <c r="BZ47" s="538" t="s">
        <v>3258</v>
      </c>
      <c r="CA47" s="702">
        <v>0.5</v>
      </c>
      <c r="CB47" s="264" t="s">
        <v>2772</v>
      </c>
      <c r="CC47" s="551" t="s">
        <v>2960</v>
      </c>
      <c r="CD47" s="706">
        <v>43496</v>
      </c>
      <c r="CE47" s="706"/>
      <c r="CF47" s="186">
        <v>620</v>
      </c>
      <c r="CG47" s="293">
        <v>13</v>
      </c>
      <c r="CH47" s="689">
        <f t="shared" si="5"/>
        <v>0</v>
      </c>
      <c r="CI47" s="690">
        <f t="shared" si="6"/>
        <v>0</v>
      </c>
      <c r="CJ47" s="193"/>
      <c r="CK47" s="193"/>
      <c r="CL47" s="193"/>
      <c r="CM47" s="193"/>
      <c r="CN47" s="193"/>
      <c r="CO47" s="193"/>
      <c r="CP47" s="193"/>
      <c r="CQ47" s="445">
        <v>45000000</v>
      </c>
      <c r="CR47" s="843"/>
      <c r="CS47" s="748"/>
      <c r="CT47" s="748"/>
      <c r="CU47" s="748"/>
      <c r="CV47" s="748"/>
      <c r="CW47" s="567"/>
      <c r="CX47" s="655" t="s">
        <v>3912</v>
      </c>
      <c r="CY47" s="568"/>
      <c r="CZ47" s="569"/>
      <c r="DA47" s="569"/>
      <c r="DB47" s="569"/>
      <c r="DC47" s="567"/>
      <c r="DD47" s="567"/>
      <c r="DE47" s="567"/>
      <c r="DF47" s="258" t="s">
        <v>3365</v>
      </c>
      <c r="DG47" s="544" t="s">
        <v>3366</v>
      </c>
      <c r="DH47" s="545" t="s">
        <v>3258</v>
      </c>
      <c r="DI47" s="545" t="s">
        <v>3258</v>
      </c>
      <c r="DJ47" s="545"/>
    </row>
    <row r="48" spans="1:114" s="100" customFormat="1" ht="175.5">
      <c r="A48" s="168">
        <v>12</v>
      </c>
      <c r="B48" s="201" t="s">
        <v>1417</v>
      </c>
      <c r="C48" s="201" t="s">
        <v>1422</v>
      </c>
      <c r="D48" s="423" t="s">
        <v>1451</v>
      </c>
      <c r="E48" s="422" t="s">
        <v>1796</v>
      </c>
      <c r="F48" s="241" t="s">
        <v>1797</v>
      </c>
      <c r="G48" s="242" t="s">
        <v>2466</v>
      </c>
      <c r="H48" s="421" t="s">
        <v>1452</v>
      </c>
      <c r="I48" s="423" t="s">
        <v>1453</v>
      </c>
      <c r="J48" s="349">
        <f t="shared" si="7"/>
        <v>60000</v>
      </c>
      <c r="K48" s="349">
        <f t="shared" si="0"/>
        <v>60000</v>
      </c>
      <c r="L48" s="349">
        <f t="shared" si="1"/>
        <v>60000</v>
      </c>
      <c r="M48" s="349">
        <v>0</v>
      </c>
      <c r="N48" s="349"/>
      <c r="O48" s="349"/>
      <c r="P48" s="349">
        <v>60000</v>
      </c>
      <c r="Q48" s="349"/>
      <c r="R48" s="349"/>
      <c r="S48" s="349">
        <v>0</v>
      </c>
      <c r="T48" s="349">
        <f t="shared" si="2"/>
        <v>0</v>
      </c>
      <c r="U48" s="349">
        <v>0</v>
      </c>
      <c r="V48" s="349"/>
      <c r="W48" s="349"/>
      <c r="X48" s="349">
        <v>0</v>
      </c>
      <c r="Y48" s="349"/>
      <c r="Z48" s="349"/>
      <c r="AA48" s="349">
        <v>0</v>
      </c>
      <c r="AB48" s="349">
        <v>0</v>
      </c>
      <c r="AC48" s="349"/>
      <c r="AD48" s="349">
        <v>0</v>
      </c>
      <c r="AE48" s="349"/>
      <c r="AF48" s="349"/>
      <c r="AG48" s="349"/>
      <c r="AH48" s="349"/>
      <c r="AI48" s="349">
        <f t="shared" si="3"/>
        <v>0</v>
      </c>
      <c r="AJ48" s="349">
        <v>0</v>
      </c>
      <c r="AK48" s="349"/>
      <c r="AL48" s="349"/>
      <c r="AM48" s="349">
        <v>0</v>
      </c>
      <c r="AN48" s="349"/>
      <c r="AO48" s="349"/>
      <c r="AP48" s="349">
        <v>0</v>
      </c>
      <c r="AQ48" s="349">
        <v>0</v>
      </c>
      <c r="AR48" s="349"/>
      <c r="AS48" s="349">
        <v>0</v>
      </c>
      <c r="AT48" s="349"/>
      <c r="AU48" s="349"/>
      <c r="AV48" s="623"/>
      <c r="AW48" s="623"/>
      <c r="AX48" s="349">
        <f t="shared" si="4"/>
        <v>0</v>
      </c>
      <c r="AY48" s="613"/>
      <c r="AZ48" s="613"/>
      <c r="BA48" s="263" t="s">
        <v>918</v>
      </c>
      <c r="BB48" s="546" t="s">
        <v>939</v>
      </c>
      <c r="BC48" s="550" t="s">
        <v>944</v>
      </c>
      <c r="BD48" s="433">
        <v>43167</v>
      </c>
      <c r="BE48" s="562">
        <v>43167</v>
      </c>
      <c r="BF48" s="433">
        <v>43296</v>
      </c>
      <c r="BG48" s="562">
        <v>43296</v>
      </c>
      <c r="BH48" s="554" t="s">
        <v>883</v>
      </c>
      <c r="BI48" s="554" t="s">
        <v>883</v>
      </c>
      <c r="BJ48" s="352">
        <v>43404</v>
      </c>
      <c r="BK48" s="546">
        <v>43418</v>
      </c>
      <c r="BL48" s="352">
        <v>43434</v>
      </c>
      <c r="BM48" s="546"/>
      <c r="BN48" s="352">
        <v>43465</v>
      </c>
      <c r="BO48" s="546"/>
      <c r="BP48" s="548">
        <v>43921</v>
      </c>
      <c r="BQ48" s="546"/>
      <c r="BR48" s="549"/>
      <c r="BS48" s="549"/>
      <c r="BT48" s="550" t="s">
        <v>1016</v>
      </c>
      <c r="BU48" s="538" t="s">
        <v>3258</v>
      </c>
      <c r="BV48" s="538" t="s">
        <v>3258</v>
      </c>
      <c r="BW48" s="538" t="s">
        <v>3258</v>
      </c>
      <c r="BX48" s="538" t="s">
        <v>3258</v>
      </c>
      <c r="BY48" s="538" t="s">
        <v>3258</v>
      </c>
      <c r="BZ48" s="538" t="s">
        <v>3258</v>
      </c>
      <c r="CA48" s="702">
        <v>0.5</v>
      </c>
      <c r="CB48" s="264" t="s">
        <v>3892</v>
      </c>
      <c r="CC48" s="551" t="s">
        <v>2961</v>
      </c>
      <c r="CD48" s="706">
        <v>43494</v>
      </c>
      <c r="CE48" s="706"/>
      <c r="CF48" s="186">
        <v>1000</v>
      </c>
      <c r="CG48" s="293">
        <v>40</v>
      </c>
      <c r="CH48" s="689">
        <f t="shared" si="5"/>
        <v>0</v>
      </c>
      <c r="CI48" s="690">
        <f t="shared" si="6"/>
        <v>0</v>
      </c>
      <c r="CJ48" s="570"/>
      <c r="CK48" s="570"/>
      <c r="CL48" s="570"/>
      <c r="CM48" s="570"/>
      <c r="CN48" s="570"/>
      <c r="CO48" s="570"/>
      <c r="CP48" s="570"/>
      <c r="CQ48" s="445">
        <v>60000000</v>
      </c>
      <c r="CR48" s="843"/>
      <c r="CS48" s="748"/>
      <c r="CT48" s="748"/>
      <c r="CU48" s="748"/>
      <c r="CV48" s="748"/>
      <c r="CW48" s="567"/>
      <c r="CX48" s="655"/>
      <c r="CY48" s="568"/>
      <c r="CZ48" s="569"/>
      <c r="DA48" s="885" t="s">
        <v>3915</v>
      </c>
      <c r="DB48" s="569"/>
      <c r="DC48" s="567"/>
      <c r="DD48" s="567"/>
      <c r="DE48" s="567"/>
      <c r="DF48" s="258" t="s">
        <v>3367</v>
      </c>
      <c r="DG48" s="544" t="s">
        <v>3368</v>
      </c>
      <c r="DH48" s="545" t="s">
        <v>3258</v>
      </c>
      <c r="DI48" s="545" t="s">
        <v>3258</v>
      </c>
      <c r="DJ48" s="545"/>
    </row>
    <row r="49" spans="1:114" s="100" customFormat="1" ht="58.5">
      <c r="A49" s="168">
        <v>13</v>
      </c>
      <c r="B49" s="201" t="s">
        <v>1417</v>
      </c>
      <c r="C49" s="201" t="s">
        <v>1422</v>
      </c>
      <c r="D49" s="423" t="s">
        <v>729</v>
      </c>
      <c r="E49" s="422" t="s">
        <v>1792</v>
      </c>
      <c r="F49" s="422" t="s">
        <v>1715</v>
      </c>
      <c r="G49" s="198" t="s">
        <v>1419</v>
      </c>
      <c r="H49" s="420" t="s">
        <v>1454</v>
      </c>
      <c r="I49" s="423" t="s">
        <v>1455</v>
      </c>
      <c r="J49" s="349">
        <f t="shared" si="7"/>
        <v>20000</v>
      </c>
      <c r="K49" s="349">
        <f t="shared" si="0"/>
        <v>20000</v>
      </c>
      <c r="L49" s="349">
        <f t="shared" si="1"/>
        <v>20000</v>
      </c>
      <c r="M49" s="349">
        <v>0</v>
      </c>
      <c r="N49" s="349"/>
      <c r="O49" s="349"/>
      <c r="P49" s="349">
        <v>20000</v>
      </c>
      <c r="Q49" s="349"/>
      <c r="R49" s="349"/>
      <c r="S49" s="349">
        <v>0</v>
      </c>
      <c r="T49" s="349">
        <f t="shared" si="2"/>
        <v>0</v>
      </c>
      <c r="U49" s="349">
        <v>0</v>
      </c>
      <c r="V49" s="349"/>
      <c r="W49" s="349"/>
      <c r="X49" s="349">
        <v>0</v>
      </c>
      <c r="Y49" s="349"/>
      <c r="Z49" s="349"/>
      <c r="AA49" s="349">
        <v>0</v>
      </c>
      <c r="AB49" s="349">
        <v>0</v>
      </c>
      <c r="AC49" s="349"/>
      <c r="AD49" s="349">
        <v>0</v>
      </c>
      <c r="AE49" s="349"/>
      <c r="AF49" s="349"/>
      <c r="AG49" s="349"/>
      <c r="AH49" s="349"/>
      <c r="AI49" s="349">
        <f t="shared" si="3"/>
        <v>0</v>
      </c>
      <c r="AJ49" s="349">
        <v>0</v>
      </c>
      <c r="AK49" s="349"/>
      <c r="AL49" s="349"/>
      <c r="AM49" s="349">
        <v>0</v>
      </c>
      <c r="AN49" s="349"/>
      <c r="AO49" s="349"/>
      <c r="AP49" s="349">
        <v>0</v>
      </c>
      <c r="AQ49" s="349">
        <v>0</v>
      </c>
      <c r="AR49" s="349"/>
      <c r="AS49" s="349">
        <v>0</v>
      </c>
      <c r="AT49" s="349"/>
      <c r="AU49" s="349"/>
      <c r="AV49" s="623"/>
      <c r="AW49" s="623"/>
      <c r="AX49" s="349">
        <f t="shared" si="4"/>
        <v>0</v>
      </c>
      <c r="AY49" s="613"/>
      <c r="AZ49" s="613"/>
      <c r="BA49" s="263" t="s">
        <v>918</v>
      </c>
      <c r="BB49" s="546" t="s">
        <v>939</v>
      </c>
      <c r="BC49" s="550" t="s">
        <v>944</v>
      </c>
      <c r="BD49" s="433">
        <v>43167</v>
      </c>
      <c r="BE49" s="562">
        <v>43167</v>
      </c>
      <c r="BF49" s="433">
        <v>43296</v>
      </c>
      <c r="BG49" s="562">
        <v>43296</v>
      </c>
      <c r="BH49" s="554" t="s">
        <v>883</v>
      </c>
      <c r="BI49" s="554" t="s">
        <v>883</v>
      </c>
      <c r="BJ49" s="352">
        <v>43404</v>
      </c>
      <c r="BK49" s="546"/>
      <c r="BL49" s="352">
        <v>43434</v>
      </c>
      <c r="BM49" s="546"/>
      <c r="BN49" s="352">
        <v>43465</v>
      </c>
      <c r="BO49" s="546"/>
      <c r="BP49" s="548">
        <v>43646</v>
      </c>
      <c r="BQ49" s="546"/>
      <c r="BR49" s="549"/>
      <c r="BS49" s="549"/>
      <c r="BT49" s="550" t="s">
        <v>1016</v>
      </c>
      <c r="BU49" s="538" t="s">
        <v>3258</v>
      </c>
      <c r="BV49" s="538" t="s">
        <v>3258</v>
      </c>
      <c r="BW49" s="538" t="s">
        <v>3258</v>
      </c>
      <c r="BX49" s="538" t="s">
        <v>3258</v>
      </c>
      <c r="BY49" s="538" t="s">
        <v>3258</v>
      </c>
      <c r="BZ49" s="538" t="s">
        <v>3258</v>
      </c>
      <c r="CA49" s="702">
        <v>0.5</v>
      </c>
      <c r="CB49" s="264" t="s">
        <v>3890</v>
      </c>
      <c r="CC49" s="551" t="s">
        <v>2956</v>
      </c>
      <c r="CD49" s="706">
        <v>43465</v>
      </c>
      <c r="CE49" s="706">
        <v>43496</v>
      </c>
      <c r="CF49" s="186">
        <v>815</v>
      </c>
      <c r="CG49" s="293">
        <v>3.5</v>
      </c>
      <c r="CH49" s="689">
        <f t="shared" si="5"/>
        <v>0</v>
      </c>
      <c r="CI49" s="690">
        <f t="shared" si="6"/>
        <v>0</v>
      </c>
      <c r="CJ49" s="570"/>
      <c r="CK49" s="570"/>
      <c r="CL49" s="570"/>
      <c r="CM49" s="570"/>
      <c r="CN49" s="570"/>
      <c r="CO49" s="570"/>
      <c r="CP49" s="193" t="s">
        <v>2508</v>
      </c>
      <c r="CQ49" s="445">
        <v>20000000</v>
      </c>
      <c r="CR49" s="843"/>
      <c r="CS49" s="748"/>
      <c r="CT49" s="748"/>
      <c r="CU49" s="748"/>
      <c r="CV49" s="748"/>
      <c r="CW49" s="567"/>
      <c r="CX49" s="655" t="s">
        <v>3912</v>
      </c>
      <c r="CY49" s="568"/>
      <c r="CZ49" s="569"/>
      <c r="DA49" s="569"/>
      <c r="DB49" s="569"/>
      <c r="DC49" s="567"/>
      <c r="DD49" s="567"/>
      <c r="DE49" s="567"/>
      <c r="DF49" s="258" t="s">
        <v>3369</v>
      </c>
      <c r="DG49" s="544" t="s">
        <v>3370</v>
      </c>
      <c r="DH49" s="545" t="s">
        <v>3258</v>
      </c>
      <c r="DI49" s="545" t="s">
        <v>3258</v>
      </c>
      <c r="DJ49" s="545"/>
    </row>
    <row r="50" spans="1:114" s="100" customFormat="1" ht="78">
      <c r="A50" s="168">
        <v>14</v>
      </c>
      <c r="B50" s="201" t="s">
        <v>1417</v>
      </c>
      <c r="C50" s="201" t="s">
        <v>1422</v>
      </c>
      <c r="D50" s="423" t="s">
        <v>1456</v>
      </c>
      <c r="E50" s="422" t="s">
        <v>1798</v>
      </c>
      <c r="F50" s="422" t="s">
        <v>1798</v>
      </c>
      <c r="G50" s="198" t="s">
        <v>1419</v>
      </c>
      <c r="H50" s="420" t="s">
        <v>1458</v>
      </c>
      <c r="I50" s="423" t="s">
        <v>1444</v>
      </c>
      <c r="J50" s="349">
        <f t="shared" si="7"/>
        <v>25000</v>
      </c>
      <c r="K50" s="349">
        <f t="shared" si="0"/>
        <v>19500</v>
      </c>
      <c r="L50" s="349">
        <f t="shared" si="1"/>
        <v>0</v>
      </c>
      <c r="M50" s="349">
        <v>0</v>
      </c>
      <c r="N50" s="349"/>
      <c r="O50" s="349"/>
      <c r="P50" s="349">
        <v>0</v>
      </c>
      <c r="Q50" s="349"/>
      <c r="R50" s="349"/>
      <c r="S50" s="349">
        <v>0</v>
      </c>
      <c r="T50" s="349">
        <f t="shared" si="2"/>
        <v>0</v>
      </c>
      <c r="U50" s="349">
        <v>0</v>
      </c>
      <c r="V50" s="349"/>
      <c r="W50" s="349"/>
      <c r="X50" s="349">
        <v>0</v>
      </c>
      <c r="Y50" s="349"/>
      <c r="Z50" s="349"/>
      <c r="AA50" s="349">
        <v>0</v>
      </c>
      <c r="AB50" s="349">
        <v>0</v>
      </c>
      <c r="AC50" s="349"/>
      <c r="AD50" s="349">
        <v>0</v>
      </c>
      <c r="AE50" s="349"/>
      <c r="AF50" s="349"/>
      <c r="AG50" s="349"/>
      <c r="AH50" s="349"/>
      <c r="AI50" s="349">
        <f t="shared" si="3"/>
        <v>19500</v>
      </c>
      <c r="AJ50" s="349">
        <v>0</v>
      </c>
      <c r="AK50" s="349"/>
      <c r="AL50" s="349"/>
      <c r="AM50" s="349">
        <v>19500</v>
      </c>
      <c r="AN50" s="349"/>
      <c r="AO50" s="349"/>
      <c r="AP50" s="349">
        <v>0</v>
      </c>
      <c r="AQ50" s="349">
        <v>2750</v>
      </c>
      <c r="AR50" s="349"/>
      <c r="AS50" s="349">
        <v>2750</v>
      </c>
      <c r="AT50" s="349"/>
      <c r="AU50" s="349"/>
      <c r="AV50" s="623"/>
      <c r="AW50" s="623"/>
      <c r="AX50" s="349">
        <f t="shared" si="4"/>
        <v>25000</v>
      </c>
      <c r="AY50" s="613"/>
      <c r="AZ50" s="613"/>
      <c r="BA50" s="263" t="s">
        <v>918</v>
      </c>
      <c r="BB50" s="546" t="s">
        <v>939</v>
      </c>
      <c r="BC50" s="550" t="s">
        <v>944</v>
      </c>
      <c r="BD50" s="433">
        <v>43167</v>
      </c>
      <c r="BE50" s="562">
        <v>43167</v>
      </c>
      <c r="BF50" s="433">
        <v>43296</v>
      </c>
      <c r="BG50" s="562">
        <v>43296</v>
      </c>
      <c r="BH50" s="554" t="s">
        <v>883</v>
      </c>
      <c r="BI50" s="554" t="s">
        <v>883</v>
      </c>
      <c r="BJ50" s="352">
        <v>43404</v>
      </c>
      <c r="BK50" s="546">
        <v>43433</v>
      </c>
      <c r="BL50" s="352">
        <v>43434</v>
      </c>
      <c r="BM50" s="546">
        <v>43454</v>
      </c>
      <c r="BN50" s="352">
        <v>43465</v>
      </c>
      <c r="BO50" s="546"/>
      <c r="BP50" s="548">
        <v>43677</v>
      </c>
      <c r="BQ50" s="546"/>
      <c r="BR50" s="549"/>
      <c r="BS50" s="549"/>
      <c r="BT50" s="550" t="s">
        <v>2932</v>
      </c>
      <c r="BU50" s="538" t="s">
        <v>3813</v>
      </c>
      <c r="BV50" s="538" t="s">
        <v>3814</v>
      </c>
      <c r="BW50" s="538">
        <v>183408.261</v>
      </c>
      <c r="BX50" s="538">
        <v>2577039.773</v>
      </c>
      <c r="BY50" s="538" t="s">
        <v>3815</v>
      </c>
      <c r="BZ50" s="538" t="s">
        <v>2807</v>
      </c>
      <c r="CA50" s="702">
        <v>0.5</v>
      </c>
      <c r="CB50" s="267"/>
      <c r="CC50" s="551" t="s">
        <v>2962</v>
      </c>
      <c r="CD50" s="706"/>
      <c r="CE50" s="706"/>
      <c r="CF50" s="186">
        <v>0</v>
      </c>
      <c r="CG50" s="293">
        <v>150</v>
      </c>
      <c r="CH50" s="689">
        <f t="shared" si="5"/>
        <v>0</v>
      </c>
      <c r="CI50" s="690">
        <f t="shared" si="6"/>
        <v>0</v>
      </c>
      <c r="CJ50" s="570"/>
      <c r="CK50" s="570"/>
      <c r="CL50" s="570"/>
      <c r="CM50" s="570"/>
      <c r="CN50" s="570"/>
      <c r="CO50" s="570">
        <v>1</v>
      </c>
      <c r="CP50" s="193"/>
      <c r="CQ50" s="445">
        <v>25000000</v>
      </c>
      <c r="CR50" s="445">
        <v>20960000</v>
      </c>
      <c r="CS50" s="445">
        <v>20960000</v>
      </c>
      <c r="CT50" s="445">
        <v>23480000</v>
      </c>
      <c r="CU50" s="748"/>
      <c r="CV50" s="748"/>
      <c r="CW50" s="567"/>
      <c r="CX50" s="258"/>
      <c r="CY50" s="568"/>
      <c r="CZ50" s="569"/>
      <c r="DA50" s="569"/>
      <c r="DB50" s="569"/>
      <c r="DC50" s="567"/>
      <c r="DD50" s="567"/>
      <c r="DE50" s="567"/>
      <c r="DF50" s="258" t="s">
        <v>3371</v>
      </c>
      <c r="DG50" s="544" t="s">
        <v>3372</v>
      </c>
      <c r="DH50" s="545" t="s">
        <v>3258</v>
      </c>
      <c r="DI50" s="545" t="s">
        <v>3258</v>
      </c>
      <c r="DJ50" s="545"/>
    </row>
    <row r="51" spans="1:114" s="100" customFormat="1" ht="78">
      <c r="A51" s="168">
        <v>15</v>
      </c>
      <c r="B51" s="201" t="s">
        <v>1417</v>
      </c>
      <c r="C51" s="201" t="s">
        <v>1422</v>
      </c>
      <c r="D51" s="423" t="s">
        <v>1456</v>
      </c>
      <c r="E51" s="201" t="s">
        <v>1457</v>
      </c>
      <c r="F51" s="422" t="s">
        <v>1798</v>
      </c>
      <c r="G51" s="242" t="s">
        <v>2466</v>
      </c>
      <c r="H51" s="420" t="s">
        <v>1459</v>
      </c>
      <c r="I51" s="423" t="s">
        <v>1460</v>
      </c>
      <c r="J51" s="349">
        <f t="shared" si="7"/>
        <v>50000</v>
      </c>
      <c r="K51" s="349">
        <f t="shared" si="0"/>
        <v>50000</v>
      </c>
      <c r="L51" s="349">
        <f t="shared" si="1"/>
        <v>50000</v>
      </c>
      <c r="M51" s="349">
        <v>24508</v>
      </c>
      <c r="N51" s="349"/>
      <c r="O51" s="349"/>
      <c r="P51" s="349">
        <v>25492</v>
      </c>
      <c r="Q51" s="349"/>
      <c r="R51" s="349"/>
      <c r="S51" s="349">
        <v>0</v>
      </c>
      <c r="T51" s="349">
        <f t="shared" si="2"/>
        <v>0</v>
      </c>
      <c r="U51" s="349">
        <v>0</v>
      </c>
      <c r="V51" s="349"/>
      <c r="W51" s="349"/>
      <c r="X51" s="349">
        <v>0</v>
      </c>
      <c r="Y51" s="349"/>
      <c r="Z51" s="349"/>
      <c r="AA51" s="349">
        <v>0</v>
      </c>
      <c r="AB51" s="349">
        <v>0</v>
      </c>
      <c r="AC51" s="349"/>
      <c r="AD51" s="349">
        <v>0</v>
      </c>
      <c r="AE51" s="349"/>
      <c r="AF51" s="349"/>
      <c r="AG51" s="349"/>
      <c r="AH51" s="349"/>
      <c r="AI51" s="349">
        <f t="shared" si="3"/>
        <v>0</v>
      </c>
      <c r="AJ51" s="349">
        <v>0</v>
      </c>
      <c r="AK51" s="349"/>
      <c r="AL51" s="349"/>
      <c r="AM51" s="349">
        <v>0</v>
      </c>
      <c r="AN51" s="349"/>
      <c r="AO51" s="349"/>
      <c r="AP51" s="349">
        <v>0</v>
      </c>
      <c r="AQ51" s="349">
        <v>0</v>
      </c>
      <c r="AR51" s="349"/>
      <c r="AS51" s="349">
        <v>0</v>
      </c>
      <c r="AT51" s="349"/>
      <c r="AU51" s="349"/>
      <c r="AV51" s="623"/>
      <c r="AW51" s="623"/>
      <c r="AX51" s="349">
        <f t="shared" si="4"/>
        <v>0</v>
      </c>
      <c r="AY51" s="613"/>
      <c r="AZ51" s="613"/>
      <c r="BA51" s="263" t="s">
        <v>918</v>
      </c>
      <c r="BB51" s="546" t="s">
        <v>939</v>
      </c>
      <c r="BC51" s="550" t="s">
        <v>944</v>
      </c>
      <c r="BD51" s="433">
        <v>42740</v>
      </c>
      <c r="BE51" s="562">
        <v>42740</v>
      </c>
      <c r="BF51" s="433">
        <v>43296</v>
      </c>
      <c r="BG51" s="562">
        <v>43296</v>
      </c>
      <c r="BH51" s="554" t="s">
        <v>883</v>
      </c>
      <c r="BI51" s="554" t="s">
        <v>883</v>
      </c>
      <c r="BJ51" s="352">
        <v>43404</v>
      </c>
      <c r="BK51" s="546">
        <v>43418</v>
      </c>
      <c r="BL51" s="352">
        <v>43434</v>
      </c>
      <c r="BM51" s="546">
        <v>43445</v>
      </c>
      <c r="BN51" s="352">
        <v>43465</v>
      </c>
      <c r="BO51" s="546">
        <v>43465</v>
      </c>
      <c r="BP51" s="548">
        <v>43830</v>
      </c>
      <c r="BQ51" s="546">
        <v>43824</v>
      </c>
      <c r="BR51" s="549"/>
      <c r="BS51" s="549"/>
      <c r="BT51" s="550" t="s">
        <v>2932</v>
      </c>
      <c r="BU51" s="538" t="s">
        <v>3816</v>
      </c>
      <c r="BV51" s="538" t="s">
        <v>3814</v>
      </c>
      <c r="BW51" s="538">
        <v>183549</v>
      </c>
      <c r="BX51" s="538">
        <v>2576956</v>
      </c>
      <c r="BY51" s="538" t="s">
        <v>3808</v>
      </c>
      <c r="BZ51" s="538" t="s">
        <v>2807</v>
      </c>
      <c r="CA51" s="702">
        <v>0.5</v>
      </c>
      <c r="CB51" s="264"/>
      <c r="CC51" s="551" t="s">
        <v>2963</v>
      </c>
      <c r="CD51" s="706"/>
      <c r="CE51" s="706"/>
      <c r="CF51" s="186">
        <v>450</v>
      </c>
      <c r="CG51" s="293">
        <v>150</v>
      </c>
      <c r="CH51" s="689">
        <f t="shared" si="5"/>
        <v>0</v>
      </c>
      <c r="CI51" s="690">
        <f t="shared" si="6"/>
        <v>0</v>
      </c>
      <c r="CJ51" s="193"/>
      <c r="CK51" s="193"/>
      <c r="CL51" s="193"/>
      <c r="CM51" s="193"/>
      <c r="CN51" s="193"/>
      <c r="CO51" s="193"/>
      <c r="CP51" s="193"/>
      <c r="CQ51" s="445">
        <v>50000000</v>
      </c>
      <c r="CR51" s="445">
        <v>45820000</v>
      </c>
      <c r="CS51" s="445">
        <v>45820000</v>
      </c>
      <c r="CT51" s="445">
        <v>50207231</v>
      </c>
      <c r="CU51" s="748"/>
      <c r="CV51" s="748"/>
      <c r="CW51" s="567"/>
      <c r="CX51" s="258"/>
      <c r="CY51" s="568"/>
      <c r="CZ51" s="569"/>
      <c r="DA51" s="298" t="s">
        <v>3584</v>
      </c>
      <c r="DB51" s="569"/>
      <c r="DC51" s="567"/>
      <c r="DD51" s="567"/>
      <c r="DE51" s="567"/>
      <c r="DF51" s="258" t="s">
        <v>3373</v>
      </c>
      <c r="DG51" s="544" t="s">
        <v>3374</v>
      </c>
      <c r="DH51" s="545" t="s">
        <v>3258</v>
      </c>
      <c r="DI51" s="545" t="s">
        <v>3258</v>
      </c>
      <c r="DJ51" s="545"/>
    </row>
    <row r="52" spans="1:114" s="100" customFormat="1" ht="78">
      <c r="A52" s="168">
        <v>16</v>
      </c>
      <c r="B52" s="201" t="s">
        <v>1417</v>
      </c>
      <c r="C52" s="201" t="s">
        <v>1422</v>
      </c>
      <c r="D52" s="423" t="s">
        <v>1456</v>
      </c>
      <c r="E52" s="201" t="s">
        <v>1457</v>
      </c>
      <c r="F52" s="422" t="s">
        <v>1798</v>
      </c>
      <c r="G52" s="242" t="s">
        <v>2466</v>
      </c>
      <c r="H52" s="420" t="s">
        <v>1461</v>
      </c>
      <c r="I52" s="423" t="s">
        <v>1460</v>
      </c>
      <c r="J52" s="349">
        <f t="shared" si="7"/>
        <v>50000</v>
      </c>
      <c r="K52" s="349">
        <f t="shared" si="0"/>
        <v>50000</v>
      </c>
      <c r="L52" s="349">
        <f t="shared" si="1"/>
        <v>50000</v>
      </c>
      <c r="M52" s="349">
        <v>24381</v>
      </c>
      <c r="N52" s="349"/>
      <c r="O52" s="349"/>
      <c r="P52" s="349">
        <v>25619</v>
      </c>
      <c r="Q52" s="349"/>
      <c r="R52" s="349"/>
      <c r="S52" s="349">
        <v>0</v>
      </c>
      <c r="T52" s="349">
        <f t="shared" si="2"/>
        <v>0</v>
      </c>
      <c r="U52" s="349">
        <v>0</v>
      </c>
      <c r="V52" s="349"/>
      <c r="W52" s="349"/>
      <c r="X52" s="349">
        <v>0</v>
      </c>
      <c r="Y52" s="349"/>
      <c r="Z52" s="349"/>
      <c r="AA52" s="349">
        <v>0</v>
      </c>
      <c r="AB52" s="349">
        <v>0</v>
      </c>
      <c r="AC52" s="349"/>
      <c r="AD52" s="349">
        <v>0</v>
      </c>
      <c r="AE52" s="349"/>
      <c r="AF52" s="349"/>
      <c r="AG52" s="349"/>
      <c r="AH52" s="349"/>
      <c r="AI52" s="349">
        <f t="shared" si="3"/>
        <v>0</v>
      </c>
      <c r="AJ52" s="349">
        <v>0</v>
      </c>
      <c r="AK52" s="349"/>
      <c r="AL52" s="349"/>
      <c r="AM52" s="349">
        <v>0</v>
      </c>
      <c r="AN52" s="349"/>
      <c r="AO52" s="349"/>
      <c r="AP52" s="349">
        <v>0</v>
      </c>
      <c r="AQ52" s="349">
        <v>0</v>
      </c>
      <c r="AR52" s="349"/>
      <c r="AS52" s="349">
        <v>0</v>
      </c>
      <c r="AT52" s="349"/>
      <c r="AU52" s="349"/>
      <c r="AV52" s="623"/>
      <c r="AW52" s="623"/>
      <c r="AX52" s="349">
        <f t="shared" si="4"/>
        <v>0</v>
      </c>
      <c r="AY52" s="613"/>
      <c r="AZ52" s="613"/>
      <c r="BA52" s="263" t="s">
        <v>918</v>
      </c>
      <c r="BB52" s="546" t="s">
        <v>939</v>
      </c>
      <c r="BC52" s="550" t="s">
        <v>944</v>
      </c>
      <c r="BD52" s="433">
        <v>42740</v>
      </c>
      <c r="BE52" s="562">
        <v>42740</v>
      </c>
      <c r="BF52" s="433">
        <v>43296</v>
      </c>
      <c r="BG52" s="562">
        <v>43296</v>
      </c>
      <c r="BH52" s="554" t="s">
        <v>883</v>
      </c>
      <c r="BI52" s="554" t="s">
        <v>883</v>
      </c>
      <c r="BJ52" s="352">
        <v>43404</v>
      </c>
      <c r="BK52" s="546">
        <v>43424</v>
      </c>
      <c r="BL52" s="352">
        <v>43434</v>
      </c>
      <c r="BM52" s="546">
        <v>43445</v>
      </c>
      <c r="BN52" s="352">
        <v>43465</v>
      </c>
      <c r="BO52" s="546">
        <v>43465</v>
      </c>
      <c r="BP52" s="548">
        <v>43830</v>
      </c>
      <c r="BQ52" s="546">
        <v>43824</v>
      </c>
      <c r="BR52" s="549"/>
      <c r="BS52" s="549"/>
      <c r="BT52" s="550" t="s">
        <v>2932</v>
      </c>
      <c r="BU52" s="538" t="s">
        <v>3816</v>
      </c>
      <c r="BV52" s="538" t="s">
        <v>3814</v>
      </c>
      <c r="BW52" s="538">
        <v>183549</v>
      </c>
      <c r="BX52" s="538">
        <v>2576956</v>
      </c>
      <c r="BY52" s="538" t="s">
        <v>3808</v>
      </c>
      <c r="BZ52" s="538" t="s">
        <v>2807</v>
      </c>
      <c r="CA52" s="702">
        <v>0.5</v>
      </c>
      <c r="CB52" s="264"/>
      <c r="CC52" s="551" t="s">
        <v>2963</v>
      </c>
      <c r="CD52" s="706"/>
      <c r="CE52" s="706"/>
      <c r="CF52" s="186">
        <v>450</v>
      </c>
      <c r="CG52" s="293">
        <v>150</v>
      </c>
      <c r="CH52" s="689">
        <f t="shared" si="5"/>
        <v>0</v>
      </c>
      <c r="CI52" s="690">
        <f t="shared" si="6"/>
        <v>0</v>
      </c>
      <c r="CJ52" s="193"/>
      <c r="CK52" s="193"/>
      <c r="CL52" s="193"/>
      <c r="CM52" s="193"/>
      <c r="CN52" s="193"/>
      <c r="CO52" s="193"/>
      <c r="CP52" s="193"/>
      <c r="CQ52" s="445">
        <v>50000000</v>
      </c>
      <c r="CR52" s="445">
        <v>45580000</v>
      </c>
      <c r="CS52" s="445">
        <v>45580000</v>
      </c>
      <c r="CT52" s="445">
        <v>49957535</v>
      </c>
      <c r="CU52" s="748"/>
      <c r="CV52" s="748"/>
      <c r="CW52" s="567"/>
      <c r="CX52" s="258"/>
      <c r="CY52" s="568"/>
      <c r="CZ52" s="569"/>
      <c r="DA52" s="298" t="s">
        <v>3584</v>
      </c>
      <c r="DB52" s="569"/>
      <c r="DC52" s="567"/>
      <c r="DD52" s="567"/>
      <c r="DE52" s="567"/>
      <c r="DF52" s="258" t="s">
        <v>3375</v>
      </c>
      <c r="DG52" s="544" t="s">
        <v>3376</v>
      </c>
      <c r="DH52" s="545" t="s">
        <v>3258</v>
      </c>
      <c r="DI52" s="545" t="s">
        <v>3258</v>
      </c>
      <c r="DJ52" s="545"/>
    </row>
    <row r="53" spans="1:114" s="100" customFormat="1" ht="78">
      <c r="A53" s="168">
        <v>17</v>
      </c>
      <c r="B53" s="201" t="s">
        <v>1417</v>
      </c>
      <c r="C53" s="201" t="s">
        <v>1422</v>
      </c>
      <c r="D53" s="423" t="s">
        <v>1456</v>
      </c>
      <c r="E53" s="201" t="s">
        <v>1457</v>
      </c>
      <c r="F53" s="422" t="s">
        <v>1798</v>
      </c>
      <c r="G53" s="198" t="s">
        <v>1419</v>
      </c>
      <c r="H53" s="420" t="s">
        <v>1462</v>
      </c>
      <c r="I53" s="423" t="s">
        <v>1463</v>
      </c>
      <c r="J53" s="349">
        <f t="shared" si="7"/>
        <v>26300</v>
      </c>
      <c r="K53" s="349">
        <f t="shared" si="0"/>
        <v>26300</v>
      </c>
      <c r="L53" s="349">
        <f t="shared" si="1"/>
        <v>26300</v>
      </c>
      <c r="M53" s="349">
        <v>12250</v>
      </c>
      <c r="N53" s="349"/>
      <c r="O53" s="349"/>
      <c r="P53" s="349">
        <v>14050</v>
      </c>
      <c r="Q53" s="349"/>
      <c r="R53" s="349"/>
      <c r="S53" s="349">
        <v>0</v>
      </c>
      <c r="T53" s="349">
        <f t="shared" si="2"/>
        <v>0</v>
      </c>
      <c r="U53" s="349">
        <v>0</v>
      </c>
      <c r="V53" s="349"/>
      <c r="W53" s="349"/>
      <c r="X53" s="349">
        <v>0</v>
      </c>
      <c r="Y53" s="349"/>
      <c r="Z53" s="349"/>
      <c r="AA53" s="349">
        <v>0</v>
      </c>
      <c r="AB53" s="349">
        <v>0</v>
      </c>
      <c r="AC53" s="349"/>
      <c r="AD53" s="349">
        <v>0</v>
      </c>
      <c r="AE53" s="349"/>
      <c r="AF53" s="349"/>
      <c r="AG53" s="349"/>
      <c r="AH53" s="349"/>
      <c r="AI53" s="349">
        <f t="shared" si="3"/>
        <v>0</v>
      </c>
      <c r="AJ53" s="349">
        <v>0</v>
      </c>
      <c r="AK53" s="349"/>
      <c r="AL53" s="349"/>
      <c r="AM53" s="349">
        <v>0</v>
      </c>
      <c r="AN53" s="349"/>
      <c r="AO53" s="349"/>
      <c r="AP53" s="349">
        <v>0</v>
      </c>
      <c r="AQ53" s="349">
        <v>0</v>
      </c>
      <c r="AR53" s="349"/>
      <c r="AS53" s="349">
        <v>0</v>
      </c>
      <c r="AT53" s="349"/>
      <c r="AU53" s="349"/>
      <c r="AV53" s="623"/>
      <c r="AW53" s="623"/>
      <c r="AX53" s="349">
        <f t="shared" si="4"/>
        <v>0</v>
      </c>
      <c r="AY53" s="613"/>
      <c r="AZ53" s="613"/>
      <c r="BA53" s="263" t="s">
        <v>918</v>
      </c>
      <c r="BB53" s="546" t="s">
        <v>939</v>
      </c>
      <c r="BC53" s="550" t="s">
        <v>944</v>
      </c>
      <c r="BD53" s="433">
        <v>42740</v>
      </c>
      <c r="BE53" s="562">
        <v>42740</v>
      </c>
      <c r="BF53" s="433">
        <v>43296</v>
      </c>
      <c r="BG53" s="562">
        <v>43296</v>
      </c>
      <c r="BH53" s="554" t="s">
        <v>883</v>
      </c>
      <c r="BI53" s="554" t="s">
        <v>883</v>
      </c>
      <c r="BJ53" s="352">
        <v>43404</v>
      </c>
      <c r="BK53" s="546">
        <v>43405</v>
      </c>
      <c r="BL53" s="352">
        <v>43434</v>
      </c>
      <c r="BM53" s="546">
        <v>43426</v>
      </c>
      <c r="BN53" s="352">
        <v>43465</v>
      </c>
      <c r="BO53" s="546">
        <v>43440</v>
      </c>
      <c r="BP53" s="548">
        <v>43708</v>
      </c>
      <c r="BQ53" s="546"/>
      <c r="BR53" s="549">
        <v>5.0000000000000001E-4</v>
      </c>
      <c r="BS53" s="549">
        <v>7.3000000000000001E-3</v>
      </c>
      <c r="BT53" s="550" t="s">
        <v>2951</v>
      </c>
      <c r="BU53" s="538" t="s">
        <v>3816</v>
      </c>
      <c r="BV53" s="538" t="s">
        <v>3817</v>
      </c>
      <c r="BW53" s="538">
        <v>184221</v>
      </c>
      <c r="BX53" s="538">
        <v>2576177</v>
      </c>
      <c r="BY53" s="538" t="s">
        <v>3808</v>
      </c>
      <c r="BZ53" s="538" t="s">
        <v>3809</v>
      </c>
      <c r="CA53" s="702">
        <v>0.5</v>
      </c>
      <c r="CB53" s="267"/>
      <c r="CC53" s="551" t="s">
        <v>2717</v>
      </c>
      <c r="CD53" s="706"/>
      <c r="CE53" s="706"/>
      <c r="CF53" s="186">
        <v>210</v>
      </c>
      <c r="CG53" s="293">
        <v>100</v>
      </c>
      <c r="CH53" s="689">
        <f t="shared" si="5"/>
        <v>1.5329999999999999</v>
      </c>
      <c r="CI53" s="690">
        <f t="shared" si="6"/>
        <v>0.73</v>
      </c>
      <c r="CJ53" s="193"/>
      <c r="CK53" s="193"/>
      <c r="CL53" s="193"/>
      <c r="CM53" s="193"/>
      <c r="CN53" s="193"/>
      <c r="CO53" s="193"/>
      <c r="CP53" s="193"/>
      <c r="CQ53" s="445">
        <v>26300000</v>
      </c>
      <c r="CR53" s="445">
        <v>22780000</v>
      </c>
      <c r="CS53" s="445">
        <v>22780000</v>
      </c>
      <c r="CT53" s="445">
        <v>25285000</v>
      </c>
      <c r="CU53" s="445"/>
      <c r="CV53" s="445"/>
      <c r="CW53" s="191"/>
      <c r="CX53" s="191"/>
      <c r="CY53" s="191"/>
      <c r="CZ53" s="191"/>
      <c r="DA53" s="191"/>
      <c r="DB53" s="261"/>
      <c r="DC53" s="262"/>
      <c r="DD53" s="261"/>
      <c r="DE53" s="261"/>
      <c r="DF53" s="258" t="s">
        <v>3377</v>
      </c>
      <c r="DG53" s="544" t="s">
        <v>3378</v>
      </c>
      <c r="DH53" s="545" t="s">
        <v>3258</v>
      </c>
      <c r="DI53" s="545" t="s">
        <v>3258</v>
      </c>
      <c r="DJ53" s="545"/>
    </row>
    <row r="54" spans="1:114" s="100" customFormat="1" ht="58.5">
      <c r="A54" s="168">
        <v>18</v>
      </c>
      <c r="B54" s="201" t="s">
        <v>1417</v>
      </c>
      <c r="C54" s="201" t="s">
        <v>1422</v>
      </c>
      <c r="D54" s="423" t="s">
        <v>1464</v>
      </c>
      <c r="E54" s="201" t="s">
        <v>1442</v>
      </c>
      <c r="F54" s="241" t="s">
        <v>1689</v>
      </c>
      <c r="G54" s="198" t="s">
        <v>1419</v>
      </c>
      <c r="H54" s="687" t="s">
        <v>2732</v>
      </c>
      <c r="I54" s="423" t="s">
        <v>2733</v>
      </c>
      <c r="J54" s="349">
        <f t="shared" si="7"/>
        <v>40320</v>
      </c>
      <c r="K54" s="349">
        <f t="shared" si="0"/>
        <v>40320</v>
      </c>
      <c r="L54" s="349">
        <f t="shared" si="1"/>
        <v>40320</v>
      </c>
      <c r="M54" s="349">
        <v>0</v>
      </c>
      <c r="N54" s="349"/>
      <c r="O54" s="349"/>
      <c r="P54" s="349">
        <v>40320</v>
      </c>
      <c r="Q54" s="349"/>
      <c r="R54" s="349"/>
      <c r="S54" s="349">
        <v>0</v>
      </c>
      <c r="T54" s="349">
        <f t="shared" si="2"/>
        <v>0</v>
      </c>
      <c r="U54" s="349">
        <v>0</v>
      </c>
      <c r="V54" s="349"/>
      <c r="W54" s="349"/>
      <c r="X54" s="349">
        <v>0</v>
      </c>
      <c r="Y54" s="349"/>
      <c r="Z54" s="349"/>
      <c r="AA54" s="349">
        <v>0</v>
      </c>
      <c r="AB54" s="349">
        <v>0</v>
      </c>
      <c r="AC54" s="349"/>
      <c r="AD54" s="349">
        <v>0</v>
      </c>
      <c r="AE54" s="349"/>
      <c r="AF54" s="349"/>
      <c r="AG54" s="349"/>
      <c r="AH54" s="349"/>
      <c r="AI54" s="349">
        <f t="shared" si="3"/>
        <v>0</v>
      </c>
      <c r="AJ54" s="349">
        <v>0</v>
      </c>
      <c r="AK54" s="349"/>
      <c r="AL54" s="349"/>
      <c r="AM54" s="349">
        <v>0</v>
      </c>
      <c r="AN54" s="349"/>
      <c r="AO54" s="349"/>
      <c r="AP54" s="349">
        <v>0</v>
      </c>
      <c r="AQ54" s="349">
        <v>0</v>
      </c>
      <c r="AR54" s="349"/>
      <c r="AS54" s="349">
        <v>0</v>
      </c>
      <c r="AT54" s="349"/>
      <c r="AU54" s="349"/>
      <c r="AV54" s="623"/>
      <c r="AW54" s="623"/>
      <c r="AX54" s="349">
        <f t="shared" si="4"/>
        <v>0</v>
      </c>
      <c r="AY54" s="620"/>
      <c r="AZ54" s="613"/>
      <c r="BA54" s="263" t="s">
        <v>918</v>
      </c>
      <c r="BB54" s="546" t="s">
        <v>939</v>
      </c>
      <c r="BC54" s="550" t="s">
        <v>944</v>
      </c>
      <c r="BD54" s="433">
        <v>43167</v>
      </c>
      <c r="BE54" s="562">
        <v>43167</v>
      </c>
      <c r="BF54" s="433">
        <v>43296</v>
      </c>
      <c r="BG54" s="562">
        <v>43296</v>
      </c>
      <c r="BH54" s="554" t="s">
        <v>883</v>
      </c>
      <c r="BI54" s="554" t="s">
        <v>883</v>
      </c>
      <c r="BJ54" s="352">
        <v>43404</v>
      </c>
      <c r="BK54" s="546"/>
      <c r="BL54" s="352">
        <v>43434</v>
      </c>
      <c r="BM54" s="546"/>
      <c r="BN54" s="352">
        <v>43465</v>
      </c>
      <c r="BO54" s="546"/>
      <c r="BP54" s="548">
        <v>43585</v>
      </c>
      <c r="BQ54" s="546"/>
      <c r="BR54" s="549"/>
      <c r="BS54" s="549"/>
      <c r="BT54" s="550" t="s">
        <v>1016</v>
      </c>
      <c r="BU54" s="538" t="s">
        <v>3258</v>
      </c>
      <c r="BV54" s="538" t="s">
        <v>3258</v>
      </c>
      <c r="BW54" s="538" t="s">
        <v>3258</v>
      </c>
      <c r="BX54" s="538" t="s">
        <v>3258</v>
      </c>
      <c r="BY54" s="538" t="s">
        <v>3258</v>
      </c>
      <c r="BZ54" s="538" t="s">
        <v>3258</v>
      </c>
      <c r="CA54" s="702">
        <v>0.5</v>
      </c>
      <c r="CB54" s="264" t="s">
        <v>3890</v>
      </c>
      <c r="CC54" s="551" t="s">
        <v>2964</v>
      </c>
      <c r="CD54" s="706">
        <v>43480</v>
      </c>
      <c r="CE54" s="706">
        <v>43496</v>
      </c>
      <c r="CF54" s="186">
        <v>1060</v>
      </c>
      <c r="CG54" s="293">
        <v>60</v>
      </c>
      <c r="CH54" s="689">
        <f t="shared" si="5"/>
        <v>0</v>
      </c>
      <c r="CI54" s="690">
        <f t="shared" si="6"/>
        <v>0</v>
      </c>
      <c r="CJ54" s="193"/>
      <c r="CK54" s="193"/>
      <c r="CL54" s="193"/>
      <c r="CM54" s="193"/>
      <c r="CN54" s="193"/>
      <c r="CO54" s="193"/>
      <c r="CP54" s="193"/>
      <c r="CQ54" s="445">
        <v>40320000</v>
      </c>
      <c r="CR54" s="445"/>
      <c r="CS54" s="445"/>
      <c r="CT54" s="445"/>
      <c r="CU54" s="445"/>
      <c r="CV54" s="445"/>
      <c r="CW54" s="191"/>
      <c r="CX54" s="655" t="s">
        <v>3912</v>
      </c>
      <c r="CY54" s="191"/>
      <c r="CZ54" s="191"/>
      <c r="DA54" s="191"/>
      <c r="DB54" s="261"/>
      <c r="DC54" s="262"/>
      <c r="DD54" s="261"/>
      <c r="DE54" s="261"/>
      <c r="DF54" s="258" t="s">
        <v>3379</v>
      </c>
      <c r="DG54" s="544" t="s">
        <v>3380</v>
      </c>
      <c r="DH54" s="545" t="s">
        <v>3258</v>
      </c>
      <c r="DI54" s="545" t="s">
        <v>3258</v>
      </c>
      <c r="DJ54" s="545"/>
    </row>
    <row r="55" spans="1:114" s="100" customFormat="1" ht="58.5">
      <c r="A55" s="168">
        <v>20</v>
      </c>
      <c r="B55" s="201" t="s">
        <v>1417</v>
      </c>
      <c r="C55" s="201" t="s">
        <v>1422</v>
      </c>
      <c r="D55" s="423" t="s">
        <v>729</v>
      </c>
      <c r="E55" s="422" t="s">
        <v>1799</v>
      </c>
      <c r="F55" s="422" t="s">
        <v>1799</v>
      </c>
      <c r="G55" s="198" t="s">
        <v>1419</v>
      </c>
      <c r="H55" s="420" t="s">
        <v>1465</v>
      </c>
      <c r="I55" s="423" t="s">
        <v>1466</v>
      </c>
      <c r="J55" s="349">
        <f t="shared" si="7"/>
        <v>36000</v>
      </c>
      <c r="K55" s="349">
        <f t="shared" si="0"/>
        <v>36000</v>
      </c>
      <c r="L55" s="349">
        <f t="shared" si="1"/>
        <v>36000</v>
      </c>
      <c r="M55" s="349">
        <v>0</v>
      </c>
      <c r="N55" s="349"/>
      <c r="O55" s="349"/>
      <c r="P55" s="349">
        <v>36000</v>
      </c>
      <c r="Q55" s="349"/>
      <c r="R55" s="349"/>
      <c r="S55" s="349">
        <v>0</v>
      </c>
      <c r="T55" s="349">
        <f t="shared" si="2"/>
        <v>0</v>
      </c>
      <c r="U55" s="349">
        <v>0</v>
      </c>
      <c r="V55" s="349"/>
      <c r="W55" s="349"/>
      <c r="X55" s="349">
        <v>0</v>
      </c>
      <c r="Y55" s="349"/>
      <c r="Z55" s="349"/>
      <c r="AA55" s="349">
        <v>0</v>
      </c>
      <c r="AB55" s="349">
        <v>0</v>
      </c>
      <c r="AC55" s="349"/>
      <c r="AD55" s="349">
        <v>0</v>
      </c>
      <c r="AE55" s="349"/>
      <c r="AF55" s="349"/>
      <c r="AG55" s="349"/>
      <c r="AH55" s="349"/>
      <c r="AI55" s="349">
        <f t="shared" si="3"/>
        <v>0</v>
      </c>
      <c r="AJ55" s="349">
        <v>0</v>
      </c>
      <c r="AK55" s="349"/>
      <c r="AL55" s="349"/>
      <c r="AM55" s="349">
        <v>0</v>
      </c>
      <c r="AN55" s="349"/>
      <c r="AO55" s="349"/>
      <c r="AP55" s="349">
        <v>0</v>
      </c>
      <c r="AQ55" s="349">
        <v>0</v>
      </c>
      <c r="AR55" s="349"/>
      <c r="AS55" s="349">
        <v>0</v>
      </c>
      <c r="AT55" s="349"/>
      <c r="AU55" s="349"/>
      <c r="AV55" s="623"/>
      <c r="AW55" s="623"/>
      <c r="AX55" s="349">
        <f t="shared" si="4"/>
        <v>0</v>
      </c>
      <c r="AY55" s="620"/>
      <c r="AZ55" s="613"/>
      <c r="BA55" s="263" t="s">
        <v>918</v>
      </c>
      <c r="BB55" s="546" t="s">
        <v>939</v>
      </c>
      <c r="BC55" s="550" t="s">
        <v>944</v>
      </c>
      <c r="BD55" s="433">
        <v>43167</v>
      </c>
      <c r="BE55" s="562">
        <v>43167</v>
      </c>
      <c r="BF55" s="433">
        <v>43296</v>
      </c>
      <c r="BG55" s="562">
        <v>43296</v>
      </c>
      <c r="BH55" s="554" t="s">
        <v>883</v>
      </c>
      <c r="BI55" s="554" t="s">
        <v>883</v>
      </c>
      <c r="BJ55" s="352">
        <v>43404</v>
      </c>
      <c r="BK55" s="546"/>
      <c r="BL55" s="352">
        <v>43434</v>
      </c>
      <c r="BM55" s="546"/>
      <c r="BN55" s="352">
        <v>43465</v>
      </c>
      <c r="BO55" s="546"/>
      <c r="BP55" s="548">
        <v>43769</v>
      </c>
      <c r="BQ55" s="546"/>
      <c r="BR55" s="559"/>
      <c r="BS55" s="559"/>
      <c r="BT55" s="550" t="s">
        <v>1016</v>
      </c>
      <c r="BU55" s="538" t="s">
        <v>3258</v>
      </c>
      <c r="BV55" s="538" t="s">
        <v>3258</v>
      </c>
      <c r="BW55" s="538" t="s">
        <v>3258</v>
      </c>
      <c r="BX55" s="538" t="s">
        <v>3258</v>
      </c>
      <c r="BY55" s="538" t="s">
        <v>3258</v>
      </c>
      <c r="BZ55" s="538" t="s">
        <v>3258</v>
      </c>
      <c r="CA55" s="702">
        <v>0.5</v>
      </c>
      <c r="CB55" s="264" t="s">
        <v>3893</v>
      </c>
      <c r="CC55" s="551" t="s">
        <v>2965</v>
      </c>
      <c r="CD55" s="706">
        <v>43465</v>
      </c>
      <c r="CE55" s="706">
        <v>43489</v>
      </c>
      <c r="CF55" s="186">
        <v>900</v>
      </c>
      <c r="CG55" s="293">
        <v>20</v>
      </c>
      <c r="CH55" s="689">
        <f t="shared" si="5"/>
        <v>0</v>
      </c>
      <c r="CI55" s="690">
        <f t="shared" si="6"/>
        <v>0</v>
      </c>
      <c r="CJ55" s="193"/>
      <c r="CK55" s="193"/>
      <c r="CL55" s="193"/>
      <c r="CM55" s="193"/>
      <c r="CN55" s="193"/>
      <c r="CO55" s="193"/>
      <c r="CP55" s="193"/>
      <c r="CQ55" s="445">
        <v>36000000</v>
      </c>
      <c r="CR55" s="445"/>
      <c r="CS55" s="445"/>
      <c r="CT55" s="445"/>
      <c r="CU55" s="445"/>
      <c r="CV55" s="445"/>
      <c r="CW55" s="191"/>
      <c r="CX55" s="655" t="s">
        <v>3912</v>
      </c>
      <c r="CY55" s="191"/>
      <c r="CZ55" s="191"/>
      <c r="DA55" s="191"/>
      <c r="DB55" s="261"/>
      <c r="DC55" s="262"/>
      <c r="DD55" s="261"/>
      <c r="DE55" s="261"/>
      <c r="DF55" s="258" t="s">
        <v>3381</v>
      </c>
      <c r="DG55" s="544" t="s">
        <v>3382</v>
      </c>
      <c r="DH55" s="545" t="s">
        <v>3258</v>
      </c>
      <c r="DI55" s="545" t="s">
        <v>3258</v>
      </c>
      <c r="DJ55" s="545"/>
    </row>
    <row r="56" spans="1:114" s="100" customFormat="1" ht="58.5">
      <c r="A56" s="168">
        <v>21</v>
      </c>
      <c r="B56" s="201" t="s">
        <v>1417</v>
      </c>
      <c r="C56" s="201" t="s">
        <v>1422</v>
      </c>
      <c r="D56" s="423" t="s">
        <v>1435</v>
      </c>
      <c r="E56" s="201" t="s">
        <v>1436</v>
      </c>
      <c r="F56" s="422" t="s">
        <v>1793</v>
      </c>
      <c r="G56" s="198" t="s">
        <v>1419</v>
      </c>
      <c r="H56" s="420" t="s">
        <v>1467</v>
      </c>
      <c r="I56" s="423" t="s">
        <v>1468</v>
      </c>
      <c r="J56" s="349">
        <f t="shared" si="7"/>
        <v>42000</v>
      </c>
      <c r="K56" s="349">
        <f t="shared" si="0"/>
        <v>42000</v>
      </c>
      <c r="L56" s="349">
        <f t="shared" si="1"/>
        <v>42000</v>
      </c>
      <c r="M56" s="349">
        <v>0</v>
      </c>
      <c r="N56" s="349"/>
      <c r="O56" s="349"/>
      <c r="P56" s="349">
        <v>42000</v>
      </c>
      <c r="Q56" s="349"/>
      <c r="R56" s="349"/>
      <c r="S56" s="349">
        <v>0</v>
      </c>
      <c r="T56" s="349">
        <f t="shared" si="2"/>
        <v>0</v>
      </c>
      <c r="U56" s="349">
        <v>0</v>
      </c>
      <c r="V56" s="349"/>
      <c r="W56" s="349"/>
      <c r="X56" s="349">
        <v>0</v>
      </c>
      <c r="Y56" s="349"/>
      <c r="Z56" s="349"/>
      <c r="AA56" s="349">
        <v>0</v>
      </c>
      <c r="AB56" s="349">
        <v>0</v>
      </c>
      <c r="AC56" s="349"/>
      <c r="AD56" s="349">
        <v>0</v>
      </c>
      <c r="AE56" s="349"/>
      <c r="AF56" s="349"/>
      <c r="AG56" s="349"/>
      <c r="AH56" s="349"/>
      <c r="AI56" s="349">
        <f t="shared" si="3"/>
        <v>0</v>
      </c>
      <c r="AJ56" s="349">
        <v>0</v>
      </c>
      <c r="AK56" s="349"/>
      <c r="AL56" s="349"/>
      <c r="AM56" s="349">
        <v>0</v>
      </c>
      <c r="AN56" s="349"/>
      <c r="AO56" s="349"/>
      <c r="AP56" s="349">
        <v>0</v>
      </c>
      <c r="AQ56" s="349">
        <v>0</v>
      </c>
      <c r="AR56" s="349"/>
      <c r="AS56" s="349">
        <v>0</v>
      </c>
      <c r="AT56" s="349"/>
      <c r="AU56" s="349"/>
      <c r="AV56" s="623"/>
      <c r="AW56" s="623"/>
      <c r="AX56" s="349">
        <f t="shared" si="4"/>
        <v>0</v>
      </c>
      <c r="AY56" s="620"/>
      <c r="AZ56" s="613"/>
      <c r="BA56" s="263" t="s">
        <v>918</v>
      </c>
      <c r="BB56" s="546" t="s">
        <v>939</v>
      </c>
      <c r="BC56" s="550" t="s">
        <v>944</v>
      </c>
      <c r="BD56" s="433">
        <v>43216</v>
      </c>
      <c r="BE56" s="562">
        <v>43216</v>
      </c>
      <c r="BF56" s="433">
        <v>43296</v>
      </c>
      <c r="BG56" s="562">
        <v>43296</v>
      </c>
      <c r="BH56" s="554" t="s">
        <v>883</v>
      </c>
      <c r="BI56" s="554" t="s">
        <v>883</v>
      </c>
      <c r="BJ56" s="352">
        <v>43404</v>
      </c>
      <c r="BK56" s="546"/>
      <c r="BL56" s="352">
        <v>43434</v>
      </c>
      <c r="BM56" s="546"/>
      <c r="BN56" s="352">
        <v>43465</v>
      </c>
      <c r="BO56" s="546"/>
      <c r="BP56" s="548">
        <v>43799</v>
      </c>
      <c r="BQ56" s="546"/>
      <c r="BR56" s="549"/>
      <c r="BS56" s="549"/>
      <c r="BT56" s="550" t="s">
        <v>1016</v>
      </c>
      <c r="BU56" s="538" t="s">
        <v>3258</v>
      </c>
      <c r="BV56" s="538" t="s">
        <v>3258</v>
      </c>
      <c r="BW56" s="538" t="s">
        <v>3258</v>
      </c>
      <c r="BX56" s="538" t="s">
        <v>3258</v>
      </c>
      <c r="BY56" s="538" t="s">
        <v>3258</v>
      </c>
      <c r="BZ56" s="538" t="s">
        <v>3258</v>
      </c>
      <c r="CA56" s="702">
        <v>0.5</v>
      </c>
      <c r="CB56" s="267" t="s">
        <v>2772</v>
      </c>
      <c r="CC56" s="551" t="s">
        <v>2966</v>
      </c>
      <c r="CD56" s="706">
        <v>43496</v>
      </c>
      <c r="CE56" s="706"/>
      <c r="CF56" s="186">
        <v>350</v>
      </c>
      <c r="CG56" s="293">
        <v>900</v>
      </c>
      <c r="CH56" s="689">
        <f t="shared" si="5"/>
        <v>0</v>
      </c>
      <c r="CI56" s="690">
        <f t="shared" si="6"/>
        <v>0</v>
      </c>
      <c r="CJ56" s="193"/>
      <c r="CK56" s="193"/>
      <c r="CL56" s="193"/>
      <c r="CM56" s="193"/>
      <c r="CN56" s="193"/>
      <c r="CO56" s="193"/>
      <c r="CP56" s="193"/>
      <c r="CQ56" s="445">
        <v>42000000</v>
      </c>
      <c r="CR56" s="445"/>
      <c r="CS56" s="445"/>
      <c r="CT56" s="445"/>
      <c r="CU56" s="445"/>
      <c r="CV56" s="445"/>
      <c r="CW56" s="191"/>
      <c r="CX56" s="655" t="s">
        <v>3912</v>
      </c>
      <c r="CY56" s="191"/>
      <c r="CZ56" s="191"/>
      <c r="DA56" s="191"/>
      <c r="DB56" s="261"/>
      <c r="DC56" s="262"/>
      <c r="DD56" s="261"/>
      <c r="DE56" s="261"/>
      <c r="DF56" s="258" t="s">
        <v>3383</v>
      </c>
      <c r="DG56" s="544" t="s">
        <v>3384</v>
      </c>
      <c r="DH56" s="545" t="s">
        <v>3258</v>
      </c>
      <c r="DI56" s="545" t="s">
        <v>3258</v>
      </c>
      <c r="DJ56" s="545"/>
    </row>
    <row r="57" spans="1:114" s="100" customFormat="1" ht="78">
      <c r="A57" s="96">
        <v>22</v>
      </c>
      <c r="B57" s="201" t="s">
        <v>1417</v>
      </c>
      <c r="C57" s="201" t="s">
        <v>1469</v>
      </c>
      <c r="D57" s="423" t="s">
        <v>1470</v>
      </c>
      <c r="E57" s="422" t="s">
        <v>1747</v>
      </c>
      <c r="F57" s="241" t="s">
        <v>1705</v>
      </c>
      <c r="G57" s="198" t="s">
        <v>1471</v>
      </c>
      <c r="H57" s="420" t="s">
        <v>1472</v>
      </c>
      <c r="I57" s="423" t="s">
        <v>1473</v>
      </c>
      <c r="J57" s="349">
        <f t="shared" si="7"/>
        <v>15000</v>
      </c>
      <c r="K57" s="349">
        <f t="shared" si="0"/>
        <v>15000</v>
      </c>
      <c r="L57" s="349">
        <f t="shared" si="1"/>
        <v>15000</v>
      </c>
      <c r="M57" s="349">
        <v>10099</v>
      </c>
      <c r="N57" s="349"/>
      <c r="O57" s="349"/>
      <c r="P57" s="349">
        <v>4901</v>
      </c>
      <c r="Q57" s="349"/>
      <c r="R57" s="349"/>
      <c r="S57" s="349">
        <v>0</v>
      </c>
      <c r="T57" s="349">
        <f t="shared" si="2"/>
        <v>0</v>
      </c>
      <c r="U57" s="349">
        <v>0</v>
      </c>
      <c r="V57" s="349"/>
      <c r="W57" s="349"/>
      <c r="X57" s="349">
        <v>0</v>
      </c>
      <c r="Y57" s="349"/>
      <c r="Z57" s="349"/>
      <c r="AA57" s="349">
        <v>0</v>
      </c>
      <c r="AB57" s="349">
        <v>0</v>
      </c>
      <c r="AC57" s="349"/>
      <c r="AD57" s="349">
        <v>0</v>
      </c>
      <c r="AE57" s="349"/>
      <c r="AF57" s="349"/>
      <c r="AG57" s="349"/>
      <c r="AH57" s="349"/>
      <c r="AI57" s="349">
        <f t="shared" si="3"/>
        <v>0</v>
      </c>
      <c r="AJ57" s="349">
        <v>0</v>
      </c>
      <c r="AK57" s="349"/>
      <c r="AL57" s="349"/>
      <c r="AM57" s="349">
        <v>0</v>
      </c>
      <c r="AN57" s="349"/>
      <c r="AO57" s="349"/>
      <c r="AP57" s="349">
        <v>0</v>
      </c>
      <c r="AQ57" s="349">
        <v>0</v>
      </c>
      <c r="AR57" s="349"/>
      <c r="AS57" s="349">
        <v>0</v>
      </c>
      <c r="AT57" s="349"/>
      <c r="AU57" s="349"/>
      <c r="AV57" s="623"/>
      <c r="AW57" s="623"/>
      <c r="AX57" s="349">
        <f t="shared" si="4"/>
        <v>0</v>
      </c>
      <c r="AY57" s="620"/>
      <c r="AZ57" s="613"/>
      <c r="BA57" s="263" t="s">
        <v>918</v>
      </c>
      <c r="BB57" s="546" t="s">
        <v>2887</v>
      </c>
      <c r="BC57" s="550" t="s">
        <v>2888</v>
      </c>
      <c r="BD57" s="263">
        <f>BE57</f>
        <v>43011</v>
      </c>
      <c r="BE57" s="546">
        <v>43011</v>
      </c>
      <c r="BF57" s="263">
        <f>BG57</f>
        <v>43291</v>
      </c>
      <c r="BG57" s="546">
        <v>43291</v>
      </c>
      <c r="BH57" s="546" t="s">
        <v>939</v>
      </c>
      <c r="BI57" s="546" t="s">
        <v>939</v>
      </c>
      <c r="BJ57" s="263">
        <v>43404</v>
      </c>
      <c r="BK57" s="546">
        <v>43364</v>
      </c>
      <c r="BL57" s="263">
        <v>43434</v>
      </c>
      <c r="BM57" s="546">
        <v>43391</v>
      </c>
      <c r="BN57" s="352">
        <v>43465</v>
      </c>
      <c r="BO57" s="546">
        <v>43406</v>
      </c>
      <c r="BP57" s="546">
        <v>43646</v>
      </c>
      <c r="BQ57" s="546"/>
      <c r="BR57" s="549">
        <v>0.61580000000000001</v>
      </c>
      <c r="BS57" s="549">
        <v>0.71089999999999998</v>
      </c>
      <c r="BT57" s="550" t="s">
        <v>2889</v>
      </c>
      <c r="BU57" s="538" t="s">
        <v>3818</v>
      </c>
      <c r="BV57" s="538" t="s">
        <v>3819</v>
      </c>
      <c r="BW57" s="538">
        <v>176656</v>
      </c>
      <c r="BX57" s="538">
        <v>2527184</v>
      </c>
      <c r="BY57" s="538" t="s">
        <v>3820</v>
      </c>
      <c r="BZ57" s="538" t="s">
        <v>3821</v>
      </c>
      <c r="CA57" s="702">
        <v>0.5</v>
      </c>
      <c r="CB57" s="267"/>
      <c r="CC57" s="551" t="s">
        <v>2890</v>
      </c>
      <c r="CD57" s="706"/>
      <c r="CE57" s="706"/>
      <c r="CF57" s="186">
        <v>300</v>
      </c>
      <c r="CG57" s="293">
        <v>10</v>
      </c>
      <c r="CH57" s="689">
        <f t="shared" si="5"/>
        <v>213.26999999999998</v>
      </c>
      <c r="CI57" s="690">
        <f t="shared" si="6"/>
        <v>7.109</v>
      </c>
      <c r="CJ57" s="177"/>
      <c r="CK57" s="177"/>
      <c r="CL57" s="177"/>
      <c r="CM57" s="177"/>
      <c r="CN57" s="177"/>
      <c r="CO57" s="177"/>
      <c r="CP57" s="193"/>
      <c r="CQ57" s="445">
        <v>13414644</v>
      </c>
      <c r="CR57" s="445">
        <v>9750000</v>
      </c>
      <c r="CS57" s="445">
        <v>9750000</v>
      </c>
      <c r="CT57" s="445">
        <v>11221658</v>
      </c>
      <c r="CU57" s="445"/>
      <c r="CV57" s="445"/>
      <c r="CW57" s="191"/>
      <c r="CX57" s="191"/>
      <c r="CY57" s="191"/>
      <c r="CZ57" s="191"/>
      <c r="DA57" s="191"/>
      <c r="DB57" s="261"/>
      <c r="DC57" s="262"/>
      <c r="DD57" s="261"/>
      <c r="DE57" s="261"/>
      <c r="DF57" s="258" t="s">
        <v>3385</v>
      </c>
      <c r="DG57" s="544" t="s">
        <v>3386</v>
      </c>
      <c r="DH57" s="545" t="s">
        <v>3258</v>
      </c>
      <c r="DI57" s="545" t="s">
        <v>3258</v>
      </c>
      <c r="DJ57" s="545"/>
    </row>
    <row r="58" spans="1:114" s="100" customFormat="1" ht="78">
      <c r="A58" s="96">
        <v>23</v>
      </c>
      <c r="B58" s="201" t="s">
        <v>1417</v>
      </c>
      <c r="C58" s="201" t="s">
        <v>1469</v>
      </c>
      <c r="D58" s="423" t="s">
        <v>1474</v>
      </c>
      <c r="E58" s="201" t="s">
        <v>1475</v>
      </c>
      <c r="F58" s="241" t="s">
        <v>1706</v>
      </c>
      <c r="G58" s="198" t="s">
        <v>1476</v>
      </c>
      <c r="H58" s="420" t="s">
        <v>1477</v>
      </c>
      <c r="I58" s="423" t="s">
        <v>1478</v>
      </c>
      <c r="J58" s="349">
        <f t="shared" si="7"/>
        <v>24000</v>
      </c>
      <c r="K58" s="349">
        <f t="shared" si="0"/>
        <v>24000</v>
      </c>
      <c r="L58" s="349">
        <f t="shared" si="1"/>
        <v>24000</v>
      </c>
      <c r="M58" s="349">
        <v>11172</v>
      </c>
      <c r="N58" s="349"/>
      <c r="O58" s="349"/>
      <c r="P58" s="349">
        <v>12828</v>
      </c>
      <c r="Q58" s="349"/>
      <c r="R58" s="349"/>
      <c r="S58" s="349">
        <v>0</v>
      </c>
      <c r="T58" s="349">
        <f t="shared" si="2"/>
        <v>0</v>
      </c>
      <c r="U58" s="349">
        <v>0</v>
      </c>
      <c r="V58" s="349"/>
      <c r="W58" s="349"/>
      <c r="X58" s="349">
        <v>0</v>
      </c>
      <c r="Y58" s="349"/>
      <c r="Z58" s="349"/>
      <c r="AA58" s="349">
        <v>0</v>
      </c>
      <c r="AB58" s="349">
        <v>0</v>
      </c>
      <c r="AC58" s="349"/>
      <c r="AD58" s="349">
        <v>0</v>
      </c>
      <c r="AE58" s="349"/>
      <c r="AF58" s="349"/>
      <c r="AG58" s="349"/>
      <c r="AH58" s="349"/>
      <c r="AI58" s="349">
        <f t="shared" si="3"/>
        <v>0</v>
      </c>
      <c r="AJ58" s="349">
        <v>0</v>
      </c>
      <c r="AK58" s="349"/>
      <c r="AL58" s="349"/>
      <c r="AM58" s="349">
        <v>0</v>
      </c>
      <c r="AN58" s="349"/>
      <c r="AO58" s="349"/>
      <c r="AP58" s="349">
        <v>0</v>
      </c>
      <c r="AQ58" s="349">
        <v>0</v>
      </c>
      <c r="AR58" s="349"/>
      <c r="AS58" s="349">
        <v>0</v>
      </c>
      <c r="AT58" s="349"/>
      <c r="AU58" s="349"/>
      <c r="AV58" s="623"/>
      <c r="AW58" s="623"/>
      <c r="AX58" s="349">
        <f t="shared" si="4"/>
        <v>0</v>
      </c>
      <c r="AY58" s="620"/>
      <c r="AZ58" s="613"/>
      <c r="BA58" s="263" t="s">
        <v>2629</v>
      </c>
      <c r="BB58" s="546" t="s">
        <v>2887</v>
      </c>
      <c r="BC58" s="550" t="s">
        <v>2888</v>
      </c>
      <c r="BD58" s="263">
        <f t="shared" ref="BD58:BD75" si="8">BE58</f>
        <v>43097</v>
      </c>
      <c r="BE58" s="546">
        <v>43097</v>
      </c>
      <c r="BF58" s="263">
        <f t="shared" ref="BF58:BF75" si="9">BG58</f>
        <v>43276</v>
      </c>
      <c r="BG58" s="546">
        <v>43276</v>
      </c>
      <c r="BH58" s="546" t="s">
        <v>939</v>
      </c>
      <c r="BI58" s="546" t="s">
        <v>939</v>
      </c>
      <c r="BJ58" s="263">
        <v>43404</v>
      </c>
      <c r="BK58" s="546">
        <v>43376</v>
      </c>
      <c r="BL58" s="263">
        <v>43434</v>
      </c>
      <c r="BM58" s="546">
        <v>43398</v>
      </c>
      <c r="BN58" s="352">
        <v>43465</v>
      </c>
      <c r="BO58" s="546">
        <v>43433</v>
      </c>
      <c r="BP58" s="546">
        <v>43646</v>
      </c>
      <c r="BQ58" s="546"/>
      <c r="BR58" s="549">
        <v>5.7000000000000002E-3</v>
      </c>
      <c r="BS58" s="549">
        <v>1.38E-2</v>
      </c>
      <c r="BT58" s="550" t="s">
        <v>2889</v>
      </c>
      <c r="BU58" s="538" t="s">
        <v>3822</v>
      </c>
      <c r="BV58" s="538" t="s">
        <v>3823</v>
      </c>
      <c r="BW58" s="538">
        <v>203769</v>
      </c>
      <c r="BX58" s="538">
        <v>2531395</v>
      </c>
      <c r="BY58" s="538" t="s">
        <v>3824</v>
      </c>
      <c r="BZ58" s="538" t="s">
        <v>3825</v>
      </c>
      <c r="CA58" s="702">
        <v>0.5</v>
      </c>
      <c r="CB58" s="267"/>
      <c r="CC58" s="551" t="s">
        <v>2891</v>
      </c>
      <c r="CD58" s="706"/>
      <c r="CE58" s="706"/>
      <c r="CF58" s="186">
        <v>500</v>
      </c>
      <c r="CG58" s="293">
        <v>10</v>
      </c>
      <c r="CH58" s="689">
        <f t="shared" si="5"/>
        <v>6.8999999999999995</v>
      </c>
      <c r="CI58" s="690">
        <f t="shared" si="6"/>
        <v>0.13800000000000001</v>
      </c>
      <c r="CJ58" s="177"/>
      <c r="CK58" s="177"/>
      <c r="CL58" s="177"/>
      <c r="CM58" s="177"/>
      <c r="CN58" s="177"/>
      <c r="CO58" s="177"/>
      <c r="CP58" s="193"/>
      <c r="CQ58" s="445">
        <v>8034037</v>
      </c>
      <c r="CR58" s="445">
        <v>7330000</v>
      </c>
      <c r="CS58" s="445">
        <v>7330000</v>
      </c>
      <c r="CT58" s="445">
        <v>22344268</v>
      </c>
      <c r="CU58" s="445"/>
      <c r="CV58" s="445"/>
      <c r="CW58" s="191"/>
      <c r="CX58" s="191"/>
      <c r="CY58" s="191"/>
      <c r="CZ58" s="191"/>
      <c r="DA58" s="191"/>
      <c r="DB58" s="265"/>
      <c r="DC58" s="266"/>
      <c r="DD58" s="265"/>
      <c r="DE58" s="265"/>
      <c r="DF58" s="258" t="s">
        <v>3387</v>
      </c>
      <c r="DG58" s="544" t="s">
        <v>3388</v>
      </c>
      <c r="DH58" s="545" t="s">
        <v>3258</v>
      </c>
      <c r="DI58" s="545" t="s">
        <v>3258</v>
      </c>
      <c r="DJ58" s="545"/>
    </row>
    <row r="59" spans="1:114" s="100" customFormat="1" ht="78">
      <c r="A59" s="96">
        <v>24</v>
      </c>
      <c r="B59" s="201" t="s">
        <v>1417</v>
      </c>
      <c r="C59" s="201" t="s">
        <v>1469</v>
      </c>
      <c r="D59" s="423" t="s">
        <v>1474</v>
      </c>
      <c r="E59" s="201" t="s">
        <v>1475</v>
      </c>
      <c r="F59" s="241" t="s">
        <v>1706</v>
      </c>
      <c r="G59" s="198" t="s">
        <v>1471</v>
      </c>
      <c r="H59" s="420" t="s">
        <v>1479</v>
      </c>
      <c r="I59" s="423" t="s">
        <v>1480</v>
      </c>
      <c r="J59" s="349">
        <f t="shared" si="7"/>
        <v>26260</v>
      </c>
      <c r="K59" s="349">
        <f t="shared" si="0"/>
        <v>26260</v>
      </c>
      <c r="L59" s="349">
        <f t="shared" si="1"/>
        <v>26260</v>
      </c>
      <c r="M59" s="349">
        <v>12382</v>
      </c>
      <c r="N59" s="349"/>
      <c r="O59" s="349"/>
      <c r="P59" s="349">
        <v>13878</v>
      </c>
      <c r="Q59" s="349"/>
      <c r="R59" s="349"/>
      <c r="S59" s="349">
        <v>0</v>
      </c>
      <c r="T59" s="349">
        <f t="shared" si="2"/>
        <v>0</v>
      </c>
      <c r="U59" s="349">
        <v>0</v>
      </c>
      <c r="V59" s="349"/>
      <c r="W59" s="349"/>
      <c r="X59" s="349">
        <v>0</v>
      </c>
      <c r="Y59" s="349"/>
      <c r="Z59" s="349"/>
      <c r="AA59" s="349">
        <v>0</v>
      </c>
      <c r="AB59" s="349">
        <v>0</v>
      </c>
      <c r="AC59" s="349"/>
      <c r="AD59" s="349">
        <v>0</v>
      </c>
      <c r="AE59" s="349"/>
      <c r="AF59" s="349"/>
      <c r="AG59" s="349"/>
      <c r="AH59" s="349"/>
      <c r="AI59" s="349">
        <f t="shared" si="3"/>
        <v>0</v>
      </c>
      <c r="AJ59" s="349">
        <v>0</v>
      </c>
      <c r="AK59" s="349"/>
      <c r="AL59" s="349"/>
      <c r="AM59" s="349">
        <v>0</v>
      </c>
      <c r="AN59" s="349"/>
      <c r="AO59" s="349"/>
      <c r="AP59" s="349">
        <v>0</v>
      </c>
      <c r="AQ59" s="349">
        <v>0</v>
      </c>
      <c r="AR59" s="349"/>
      <c r="AS59" s="349">
        <v>0</v>
      </c>
      <c r="AT59" s="349"/>
      <c r="AU59" s="349"/>
      <c r="AV59" s="623"/>
      <c r="AW59" s="623"/>
      <c r="AX59" s="349">
        <f t="shared" si="4"/>
        <v>0</v>
      </c>
      <c r="AY59" s="613"/>
      <c r="AZ59" s="613"/>
      <c r="BA59" s="263" t="s">
        <v>2629</v>
      </c>
      <c r="BB59" s="546" t="s">
        <v>2887</v>
      </c>
      <c r="BC59" s="550" t="s">
        <v>2888</v>
      </c>
      <c r="BD59" s="263">
        <f t="shared" si="8"/>
        <v>43097</v>
      </c>
      <c r="BE59" s="546">
        <v>43097</v>
      </c>
      <c r="BF59" s="263">
        <f t="shared" si="9"/>
        <v>43276</v>
      </c>
      <c r="BG59" s="546">
        <v>43276</v>
      </c>
      <c r="BH59" s="546" t="s">
        <v>939</v>
      </c>
      <c r="BI59" s="546" t="s">
        <v>939</v>
      </c>
      <c r="BJ59" s="263">
        <v>43404</v>
      </c>
      <c r="BK59" s="546">
        <v>43375</v>
      </c>
      <c r="BL59" s="263">
        <v>43434</v>
      </c>
      <c r="BM59" s="546">
        <v>43398</v>
      </c>
      <c r="BN59" s="352">
        <v>43465</v>
      </c>
      <c r="BO59" s="546">
        <v>43437</v>
      </c>
      <c r="BP59" s="546">
        <v>43646</v>
      </c>
      <c r="BQ59" s="546"/>
      <c r="BR59" s="549">
        <v>7.3000000000000001E-3</v>
      </c>
      <c r="BS59" s="549">
        <v>2.2700000000000001E-2</v>
      </c>
      <c r="BT59" s="550" t="s">
        <v>2889</v>
      </c>
      <c r="BU59" s="538" t="s">
        <v>3826</v>
      </c>
      <c r="BV59" s="538" t="s">
        <v>3823</v>
      </c>
      <c r="BW59" s="538">
        <v>200512</v>
      </c>
      <c r="BX59" s="538">
        <v>2533250</v>
      </c>
      <c r="BY59" s="538" t="s">
        <v>3824</v>
      </c>
      <c r="BZ59" s="538" t="s">
        <v>3825</v>
      </c>
      <c r="CA59" s="702">
        <v>0.5</v>
      </c>
      <c r="CB59" s="267"/>
      <c r="CC59" s="551" t="s">
        <v>2892</v>
      </c>
      <c r="CD59" s="706"/>
      <c r="CE59" s="706"/>
      <c r="CF59" s="186">
        <v>829</v>
      </c>
      <c r="CG59" s="293">
        <v>5</v>
      </c>
      <c r="CH59" s="689">
        <f t="shared" si="5"/>
        <v>18.818300000000001</v>
      </c>
      <c r="CI59" s="690">
        <f t="shared" si="6"/>
        <v>0.1135</v>
      </c>
      <c r="CJ59" s="177"/>
      <c r="CK59" s="177"/>
      <c r="CL59" s="177"/>
      <c r="CM59" s="177"/>
      <c r="CN59" s="177"/>
      <c r="CO59" s="177"/>
      <c r="CP59" s="193"/>
      <c r="CQ59" s="445">
        <v>23690000</v>
      </c>
      <c r="CR59" s="445">
        <v>22300000</v>
      </c>
      <c r="CS59" s="445">
        <v>22300000</v>
      </c>
      <c r="CT59" s="445">
        <v>24764659</v>
      </c>
      <c r="CU59" s="445"/>
      <c r="CV59" s="445"/>
      <c r="CW59" s="191"/>
      <c r="CX59" s="191"/>
      <c r="CY59" s="191"/>
      <c r="CZ59" s="191"/>
      <c r="DA59" s="191"/>
      <c r="DB59" s="261"/>
      <c r="DC59" s="262"/>
      <c r="DD59" s="261"/>
      <c r="DE59" s="261"/>
      <c r="DF59" s="258" t="s">
        <v>3389</v>
      </c>
      <c r="DG59" s="544" t="s">
        <v>3390</v>
      </c>
      <c r="DH59" s="545" t="s">
        <v>3258</v>
      </c>
      <c r="DI59" s="545" t="s">
        <v>3258</v>
      </c>
      <c r="DJ59" s="545"/>
    </row>
    <row r="60" spans="1:114" s="100" customFormat="1" ht="78">
      <c r="A60" s="96">
        <v>25</v>
      </c>
      <c r="B60" s="201" t="s">
        <v>1417</v>
      </c>
      <c r="C60" s="201" t="s">
        <v>1469</v>
      </c>
      <c r="D60" s="423" t="s">
        <v>1481</v>
      </c>
      <c r="E60" s="201" t="s">
        <v>1482</v>
      </c>
      <c r="F60" s="241" t="s">
        <v>1760</v>
      </c>
      <c r="G60" s="198" t="s">
        <v>1471</v>
      </c>
      <c r="H60" s="420" t="s">
        <v>1748</v>
      </c>
      <c r="I60" s="423" t="s">
        <v>1483</v>
      </c>
      <c r="J60" s="349">
        <f t="shared" si="7"/>
        <v>27000</v>
      </c>
      <c r="K60" s="349">
        <f t="shared" si="0"/>
        <v>27000</v>
      </c>
      <c r="L60" s="349">
        <f t="shared" si="1"/>
        <v>27000</v>
      </c>
      <c r="M60" s="349">
        <v>11669</v>
      </c>
      <c r="N60" s="349"/>
      <c r="O60" s="349"/>
      <c r="P60" s="349">
        <v>15331</v>
      </c>
      <c r="Q60" s="349"/>
      <c r="R60" s="349"/>
      <c r="S60" s="349">
        <v>0</v>
      </c>
      <c r="T60" s="349">
        <f t="shared" si="2"/>
        <v>0</v>
      </c>
      <c r="U60" s="349">
        <v>0</v>
      </c>
      <c r="V60" s="349"/>
      <c r="W60" s="349"/>
      <c r="X60" s="349">
        <v>0</v>
      </c>
      <c r="Y60" s="349"/>
      <c r="Z60" s="349"/>
      <c r="AA60" s="349">
        <v>0</v>
      </c>
      <c r="AB60" s="349">
        <v>0</v>
      </c>
      <c r="AC60" s="349"/>
      <c r="AD60" s="349">
        <v>0</v>
      </c>
      <c r="AE60" s="349"/>
      <c r="AF60" s="349"/>
      <c r="AG60" s="349"/>
      <c r="AH60" s="349"/>
      <c r="AI60" s="349">
        <f t="shared" si="3"/>
        <v>0</v>
      </c>
      <c r="AJ60" s="349">
        <v>0</v>
      </c>
      <c r="AK60" s="349"/>
      <c r="AL60" s="349"/>
      <c r="AM60" s="349">
        <v>0</v>
      </c>
      <c r="AN60" s="349"/>
      <c r="AO60" s="349"/>
      <c r="AP60" s="349">
        <v>0</v>
      </c>
      <c r="AQ60" s="349">
        <v>0</v>
      </c>
      <c r="AR60" s="349"/>
      <c r="AS60" s="349">
        <v>0</v>
      </c>
      <c r="AT60" s="349"/>
      <c r="AU60" s="349"/>
      <c r="AV60" s="623"/>
      <c r="AW60" s="623"/>
      <c r="AX60" s="349">
        <f t="shared" si="4"/>
        <v>0</v>
      </c>
      <c r="AY60" s="613"/>
      <c r="AZ60" s="613"/>
      <c r="BA60" s="263" t="s">
        <v>2629</v>
      </c>
      <c r="BB60" s="546" t="s">
        <v>2887</v>
      </c>
      <c r="BC60" s="550" t="s">
        <v>2888</v>
      </c>
      <c r="BD60" s="263">
        <f t="shared" si="8"/>
        <v>43090</v>
      </c>
      <c r="BE60" s="546">
        <v>43090</v>
      </c>
      <c r="BF60" s="263">
        <f t="shared" si="9"/>
        <v>43266</v>
      </c>
      <c r="BG60" s="546">
        <v>43266</v>
      </c>
      <c r="BH60" s="546" t="s">
        <v>939</v>
      </c>
      <c r="BI60" s="546" t="s">
        <v>939</v>
      </c>
      <c r="BJ60" s="263">
        <v>43404</v>
      </c>
      <c r="BK60" s="546">
        <v>43364</v>
      </c>
      <c r="BL60" s="263">
        <v>43434</v>
      </c>
      <c r="BM60" s="546">
        <v>43377</v>
      </c>
      <c r="BN60" s="352">
        <v>43465</v>
      </c>
      <c r="BO60" s="546">
        <v>43420</v>
      </c>
      <c r="BP60" s="546">
        <v>43646</v>
      </c>
      <c r="BQ60" s="546"/>
      <c r="BR60" s="559">
        <v>0.06</v>
      </c>
      <c r="BS60" s="559">
        <v>0.18</v>
      </c>
      <c r="BT60" s="550" t="s">
        <v>2889</v>
      </c>
      <c r="BU60" s="538" t="s">
        <v>3827</v>
      </c>
      <c r="BV60" s="538" t="s">
        <v>3828</v>
      </c>
      <c r="BW60" s="538">
        <v>191867</v>
      </c>
      <c r="BX60" s="538">
        <v>2513776</v>
      </c>
      <c r="BY60" s="538" t="s">
        <v>3829</v>
      </c>
      <c r="BZ60" s="538" t="s">
        <v>3830</v>
      </c>
      <c r="CA60" s="702">
        <v>0.5</v>
      </c>
      <c r="CB60" s="267"/>
      <c r="CC60" s="551" t="s">
        <v>2893</v>
      </c>
      <c r="CD60" s="706"/>
      <c r="CE60" s="706"/>
      <c r="CF60" s="186">
        <v>450</v>
      </c>
      <c r="CG60" s="293">
        <v>30</v>
      </c>
      <c r="CH60" s="689">
        <f t="shared" si="5"/>
        <v>81</v>
      </c>
      <c r="CI60" s="690">
        <f t="shared" si="6"/>
        <v>5.3999999999999995</v>
      </c>
      <c r="CJ60" s="177"/>
      <c r="CK60" s="177"/>
      <c r="CL60" s="177"/>
      <c r="CM60" s="177"/>
      <c r="CN60" s="177"/>
      <c r="CO60" s="177"/>
      <c r="CP60" s="193"/>
      <c r="CQ60" s="445">
        <v>6500000</v>
      </c>
      <c r="CR60" s="445">
        <v>4314300</v>
      </c>
      <c r="CS60" s="445">
        <v>4314300</v>
      </c>
      <c r="CT60" s="445">
        <v>23338701</v>
      </c>
      <c r="CU60" s="445"/>
      <c r="CV60" s="445"/>
      <c r="CW60" s="191"/>
      <c r="CX60" s="191"/>
      <c r="CY60" s="191"/>
      <c r="CZ60" s="191"/>
      <c r="DA60" s="191"/>
      <c r="DB60" s="265"/>
      <c r="DC60" s="266"/>
      <c r="DD60" s="265"/>
      <c r="DE60" s="265"/>
      <c r="DF60" s="258" t="s">
        <v>3391</v>
      </c>
      <c r="DG60" s="544" t="s">
        <v>3392</v>
      </c>
      <c r="DH60" s="545" t="s">
        <v>3258</v>
      </c>
      <c r="DI60" s="545" t="s">
        <v>3258</v>
      </c>
      <c r="DJ60" s="545"/>
    </row>
    <row r="61" spans="1:114" s="100" customFormat="1" ht="78">
      <c r="A61" s="96">
        <v>26</v>
      </c>
      <c r="B61" s="201" t="s">
        <v>1417</v>
      </c>
      <c r="C61" s="201" t="s">
        <v>1469</v>
      </c>
      <c r="D61" s="423" t="s">
        <v>1484</v>
      </c>
      <c r="E61" s="201" t="s">
        <v>1485</v>
      </c>
      <c r="F61" s="241" t="s">
        <v>1708</v>
      </c>
      <c r="G61" s="198" t="s">
        <v>1471</v>
      </c>
      <c r="H61" s="426" t="s">
        <v>2592</v>
      </c>
      <c r="I61" s="423" t="s">
        <v>1486</v>
      </c>
      <c r="J61" s="349">
        <f t="shared" si="7"/>
        <v>15000</v>
      </c>
      <c r="K61" s="349">
        <f t="shared" si="0"/>
        <v>15000</v>
      </c>
      <c r="L61" s="349">
        <f t="shared" si="1"/>
        <v>15000</v>
      </c>
      <c r="M61" s="349">
        <v>5780</v>
      </c>
      <c r="N61" s="349"/>
      <c r="O61" s="349"/>
      <c r="P61" s="349">
        <v>9220</v>
      </c>
      <c r="Q61" s="349"/>
      <c r="R61" s="349"/>
      <c r="S61" s="349">
        <v>0</v>
      </c>
      <c r="T61" s="349">
        <f t="shared" si="2"/>
        <v>0</v>
      </c>
      <c r="U61" s="349">
        <v>0</v>
      </c>
      <c r="V61" s="349"/>
      <c r="W61" s="349"/>
      <c r="X61" s="349">
        <v>0</v>
      </c>
      <c r="Y61" s="349"/>
      <c r="Z61" s="349"/>
      <c r="AA61" s="349">
        <v>0</v>
      </c>
      <c r="AB61" s="349">
        <v>0</v>
      </c>
      <c r="AC61" s="349"/>
      <c r="AD61" s="349">
        <v>0</v>
      </c>
      <c r="AE61" s="349"/>
      <c r="AF61" s="349"/>
      <c r="AG61" s="349"/>
      <c r="AH61" s="349"/>
      <c r="AI61" s="349">
        <f t="shared" si="3"/>
        <v>0</v>
      </c>
      <c r="AJ61" s="349">
        <v>0</v>
      </c>
      <c r="AK61" s="349"/>
      <c r="AL61" s="349"/>
      <c r="AM61" s="349">
        <v>0</v>
      </c>
      <c r="AN61" s="349"/>
      <c r="AO61" s="349"/>
      <c r="AP61" s="349">
        <v>0</v>
      </c>
      <c r="AQ61" s="349">
        <v>0</v>
      </c>
      <c r="AR61" s="349"/>
      <c r="AS61" s="349">
        <v>0</v>
      </c>
      <c r="AT61" s="349"/>
      <c r="AU61" s="349"/>
      <c r="AV61" s="623"/>
      <c r="AW61" s="623"/>
      <c r="AX61" s="349">
        <f t="shared" si="4"/>
        <v>0</v>
      </c>
      <c r="AY61" s="613"/>
      <c r="AZ61" s="613"/>
      <c r="BA61" s="263" t="s">
        <v>2629</v>
      </c>
      <c r="BB61" s="546" t="s">
        <v>2887</v>
      </c>
      <c r="BC61" s="550" t="s">
        <v>2888</v>
      </c>
      <c r="BD61" s="263">
        <f t="shared" si="8"/>
        <v>43312</v>
      </c>
      <c r="BE61" s="546">
        <v>43312</v>
      </c>
      <c r="BF61" s="263">
        <f t="shared" si="9"/>
        <v>43312</v>
      </c>
      <c r="BG61" s="546">
        <v>43312</v>
      </c>
      <c r="BH61" s="546" t="s">
        <v>939</v>
      </c>
      <c r="BI61" s="546" t="s">
        <v>939</v>
      </c>
      <c r="BJ61" s="263">
        <v>43404</v>
      </c>
      <c r="BK61" s="546"/>
      <c r="BL61" s="263">
        <v>43434</v>
      </c>
      <c r="BM61" s="546">
        <v>43433</v>
      </c>
      <c r="BN61" s="352">
        <v>43465</v>
      </c>
      <c r="BO61" s="546">
        <v>43448</v>
      </c>
      <c r="BP61" s="546">
        <v>43646</v>
      </c>
      <c r="BQ61" s="546"/>
      <c r="BR61" s="549"/>
      <c r="BS61" s="549"/>
      <c r="BT61" s="550" t="s">
        <v>2889</v>
      </c>
      <c r="BU61" s="538" t="s">
        <v>3831</v>
      </c>
      <c r="BV61" s="538" t="s">
        <v>3832</v>
      </c>
      <c r="BW61" s="538">
        <v>183516</v>
      </c>
      <c r="BX61" s="538">
        <v>2518507</v>
      </c>
      <c r="BY61" s="538" t="s">
        <v>3820</v>
      </c>
      <c r="BZ61" s="538" t="s">
        <v>3821</v>
      </c>
      <c r="CA61" s="702">
        <v>0.5</v>
      </c>
      <c r="CB61" s="267"/>
      <c r="CC61" s="551" t="s">
        <v>2894</v>
      </c>
      <c r="CD61" s="706"/>
      <c r="CE61" s="706"/>
      <c r="CF61" s="186">
        <v>250</v>
      </c>
      <c r="CG61" s="293">
        <v>25</v>
      </c>
      <c r="CH61" s="689">
        <f t="shared" si="5"/>
        <v>0</v>
      </c>
      <c r="CI61" s="690">
        <f t="shared" si="6"/>
        <v>0</v>
      </c>
      <c r="CJ61" s="177"/>
      <c r="CK61" s="177"/>
      <c r="CL61" s="177"/>
      <c r="CM61" s="177"/>
      <c r="CN61" s="177"/>
      <c r="CO61" s="177"/>
      <c r="CP61" s="193"/>
      <c r="CQ61" s="445">
        <v>13414000</v>
      </c>
      <c r="CR61" s="445">
        <v>10090000</v>
      </c>
      <c r="CS61" s="445">
        <v>10090000</v>
      </c>
      <c r="CT61" s="445">
        <v>11559443</v>
      </c>
      <c r="CU61" s="445"/>
      <c r="CV61" s="445"/>
      <c r="CW61" s="191"/>
      <c r="CX61" s="191"/>
      <c r="CY61" s="191"/>
      <c r="CZ61" s="191"/>
      <c r="DA61" s="191"/>
      <c r="DB61" s="265"/>
      <c r="DC61" s="266"/>
      <c r="DD61" s="265"/>
      <c r="DE61" s="265"/>
      <c r="DF61" s="258" t="s">
        <v>3393</v>
      </c>
      <c r="DG61" s="544" t="s">
        <v>3394</v>
      </c>
      <c r="DH61" s="545" t="s">
        <v>3258</v>
      </c>
      <c r="DI61" s="545" t="s">
        <v>3258</v>
      </c>
      <c r="DJ61" s="545"/>
    </row>
    <row r="62" spans="1:114" s="100" customFormat="1" ht="78">
      <c r="A62" s="96">
        <v>27</v>
      </c>
      <c r="B62" s="201" t="s">
        <v>1417</v>
      </c>
      <c r="C62" s="201" t="s">
        <v>1469</v>
      </c>
      <c r="D62" s="423" t="s">
        <v>1484</v>
      </c>
      <c r="E62" s="201" t="s">
        <v>1485</v>
      </c>
      <c r="F62" s="241" t="s">
        <v>1708</v>
      </c>
      <c r="G62" s="198" t="s">
        <v>1471</v>
      </c>
      <c r="H62" s="420" t="s">
        <v>1487</v>
      </c>
      <c r="I62" s="423" t="s">
        <v>1488</v>
      </c>
      <c r="J62" s="349">
        <f t="shared" si="7"/>
        <v>24000</v>
      </c>
      <c r="K62" s="349">
        <f t="shared" si="0"/>
        <v>24000</v>
      </c>
      <c r="L62" s="349">
        <f t="shared" si="1"/>
        <v>24000</v>
      </c>
      <c r="M62" s="349">
        <v>11238</v>
      </c>
      <c r="N62" s="349"/>
      <c r="O62" s="349"/>
      <c r="P62" s="349">
        <v>12762</v>
      </c>
      <c r="Q62" s="349"/>
      <c r="R62" s="349"/>
      <c r="S62" s="349">
        <v>0</v>
      </c>
      <c r="T62" s="349">
        <f t="shared" si="2"/>
        <v>0</v>
      </c>
      <c r="U62" s="349">
        <v>0</v>
      </c>
      <c r="V62" s="349"/>
      <c r="W62" s="349"/>
      <c r="X62" s="349">
        <v>0</v>
      </c>
      <c r="Y62" s="349"/>
      <c r="Z62" s="349"/>
      <c r="AA62" s="349">
        <v>0</v>
      </c>
      <c r="AB62" s="349">
        <v>0</v>
      </c>
      <c r="AC62" s="349"/>
      <c r="AD62" s="349">
        <v>0</v>
      </c>
      <c r="AE62" s="349"/>
      <c r="AF62" s="349"/>
      <c r="AG62" s="349"/>
      <c r="AH62" s="349"/>
      <c r="AI62" s="349">
        <f t="shared" si="3"/>
        <v>0</v>
      </c>
      <c r="AJ62" s="349">
        <v>0</v>
      </c>
      <c r="AK62" s="349"/>
      <c r="AL62" s="349"/>
      <c r="AM62" s="349">
        <v>0</v>
      </c>
      <c r="AN62" s="349"/>
      <c r="AO62" s="349"/>
      <c r="AP62" s="349">
        <v>0</v>
      </c>
      <c r="AQ62" s="349">
        <v>0</v>
      </c>
      <c r="AR62" s="349"/>
      <c r="AS62" s="349">
        <v>0</v>
      </c>
      <c r="AT62" s="349"/>
      <c r="AU62" s="349"/>
      <c r="AV62" s="623"/>
      <c r="AW62" s="623"/>
      <c r="AX62" s="349">
        <f t="shared" si="4"/>
        <v>0</v>
      </c>
      <c r="AY62" s="613"/>
      <c r="AZ62" s="613"/>
      <c r="BA62" s="263" t="s">
        <v>918</v>
      </c>
      <c r="BB62" s="546" t="s">
        <v>2887</v>
      </c>
      <c r="BC62" s="550" t="s">
        <v>2888</v>
      </c>
      <c r="BD62" s="263">
        <f t="shared" si="8"/>
        <v>43312</v>
      </c>
      <c r="BE62" s="546">
        <v>43312</v>
      </c>
      <c r="BF62" s="263">
        <f t="shared" si="9"/>
        <v>43312</v>
      </c>
      <c r="BG62" s="546">
        <v>43312</v>
      </c>
      <c r="BH62" s="546" t="s">
        <v>939</v>
      </c>
      <c r="BI62" s="546" t="s">
        <v>939</v>
      </c>
      <c r="BJ62" s="263">
        <v>43404</v>
      </c>
      <c r="BK62" s="546"/>
      <c r="BL62" s="263">
        <v>43434</v>
      </c>
      <c r="BM62" s="546">
        <v>43412</v>
      </c>
      <c r="BN62" s="352">
        <v>43465</v>
      </c>
      <c r="BO62" s="546">
        <v>43430</v>
      </c>
      <c r="BP62" s="546">
        <v>43646</v>
      </c>
      <c r="BQ62" s="546"/>
      <c r="BR62" s="549">
        <v>0.02</v>
      </c>
      <c r="BS62" s="549">
        <v>0.03</v>
      </c>
      <c r="BT62" s="550" t="s">
        <v>2889</v>
      </c>
      <c r="BU62" s="538" t="s">
        <v>3833</v>
      </c>
      <c r="BV62" s="538" t="s">
        <v>3832</v>
      </c>
      <c r="BW62" s="538">
        <v>186376</v>
      </c>
      <c r="BX62" s="538">
        <v>2517650</v>
      </c>
      <c r="BY62" s="538" t="s">
        <v>3820</v>
      </c>
      <c r="BZ62" s="538" t="s">
        <v>3834</v>
      </c>
      <c r="CA62" s="702">
        <v>0.5</v>
      </c>
      <c r="CB62" s="267"/>
      <c r="CC62" s="551" t="s">
        <v>2895</v>
      </c>
      <c r="CD62" s="706"/>
      <c r="CE62" s="706"/>
      <c r="CF62" s="186">
        <v>400</v>
      </c>
      <c r="CG62" s="293">
        <v>30</v>
      </c>
      <c r="CH62" s="689">
        <f t="shared" si="5"/>
        <v>12</v>
      </c>
      <c r="CI62" s="690">
        <f t="shared" si="6"/>
        <v>0.89999999999999991</v>
      </c>
      <c r="CJ62" s="177"/>
      <c r="CK62" s="177"/>
      <c r="CL62" s="177"/>
      <c r="CM62" s="177"/>
      <c r="CN62" s="177"/>
      <c r="CO62" s="177"/>
      <c r="CP62" s="193"/>
      <c r="CQ62" s="445">
        <v>21577000</v>
      </c>
      <c r="CR62" s="445">
        <v>20162000</v>
      </c>
      <c r="CS62" s="445">
        <v>20162000</v>
      </c>
      <c r="CT62" s="445">
        <v>22476551</v>
      </c>
      <c r="CU62" s="445"/>
      <c r="CV62" s="445"/>
      <c r="CW62" s="193"/>
      <c r="CX62" s="193"/>
      <c r="CY62" s="193"/>
      <c r="CZ62" s="193"/>
      <c r="DA62" s="193"/>
      <c r="DB62" s="567"/>
      <c r="DC62" s="567"/>
      <c r="DD62" s="567"/>
      <c r="DE62" s="567"/>
      <c r="DF62" s="258" t="s">
        <v>3395</v>
      </c>
      <c r="DG62" s="544" t="s">
        <v>3396</v>
      </c>
      <c r="DH62" s="545" t="s">
        <v>3258</v>
      </c>
      <c r="DI62" s="545" t="s">
        <v>3258</v>
      </c>
      <c r="DJ62" s="545"/>
    </row>
    <row r="63" spans="1:114" s="100" customFormat="1" ht="117">
      <c r="A63" s="96">
        <v>28</v>
      </c>
      <c r="B63" s="201" t="s">
        <v>1417</v>
      </c>
      <c r="C63" s="201" t="s">
        <v>1469</v>
      </c>
      <c r="D63" s="423" t="s">
        <v>1484</v>
      </c>
      <c r="E63" s="201" t="s">
        <v>1485</v>
      </c>
      <c r="F63" s="241" t="s">
        <v>1708</v>
      </c>
      <c r="G63" s="198" t="s">
        <v>1471</v>
      </c>
      <c r="H63" s="426" t="s">
        <v>3894</v>
      </c>
      <c r="I63" s="423" t="s">
        <v>1489</v>
      </c>
      <c r="J63" s="349">
        <f t="shared" si="7"/>
        <v>7200</v>
      </c>
      <c r="K63" s="349">
        <f t="shared" si="0"/>
        <v>7200</v>
      </c>
      <c r="L63" s="349">
        <f t="shared" si="1"/>
        <v>7200</v>
      </c>
      <c r="M63" s="349">
        <v>0</v>
      </c>
      <c r="N63" s="349"/>
      <c r="O63" s="349"/>
      <c r="P63" s="349">
        <v>7200</v>
      </c>
      <c r="Q63" s="349"/>
      <c r="R63" s="349"/>
      <c r="S63" s="349">
        <v>0</v>
      </c>
      <c r="T63" s="349">
        <f t="shared" si="2"/>
        <v>0</v>
      </c>
      <c r="U63" s="349">
        <v>0</v>
      </c>
      <c r="V63" s="349"/>
      <c r="W63" s="349"/>
      <c r="X63" s="349">
        <v>0</v>
      </c>
      <c r="Y63" s="349"/>
      <c r="Z63" s="349"/>
      <c r="AA63" s="349">
        <v>0</v>
      </c>
      <c r="AB63" s="349">
        <v>0</v>
      </c>
      <c r="AC63" s="349"/>
      <c r="AD63" s="349">
        <v>0</v>
      </c>
      <c r="AE63" s="349"/>
      <c r="AF63" s="349"/>
      <c r="AG63" s="349"/>
      <c r="AH63" s="349"/>
      <c r="AI63" s="349">
        <f t="shared" si="3"/>
        <v>0</v>
      </c>
      <c r="AJ63" s="349">
        <v>0</v>
      </c>
      <c r="AK63" s="349"/>
      <c r="AL63" s="349"/>
      <c r="AM63" s="349">
        <v>0</v>
      </c>
      <c r="AN63" s="349"/>
      <c r="AO63" s="349"/>
      <c r="AP63" s="349">
        <v>0</v>
      </c>
      <c r="AQ63" s="349">
        <v>0</v>
      </c>
      <c r="AR63" s="349"/>
      <c r="AS63" s="349">
        <v>0</v>
      </c>
      <c r="AT63" s="349"/>
      <c r="AU63" s="349"/>
      <c r="AV63" s="623"/>
      <c r="AW63" s="623"/>
      <c r="AX63" s="349">
        <f t="shared" si="4"/>
        <v>0</v>
      </c>
      <c r="AY63" s="613"/>
      <c r="AZ63" s="613"/>
      <c r="BA63" s="263" t="s">
        <v>918</v>
      </c>
      <c r="BB63" s="546" t="s">
        <v>2887</v>
      </c>
      <c r="BC63" s="550" t="s">
        <v>2888</v>
      </c>
      <c r="BD63" s="263">
        <f t="shared" si="8"/>
        <v>43312</v>
      </c>
      <c r="BE63" s="546">
        <v>43312</v>
      </c>
      <c r="BF63" s="263">
        <f t="shared" si="9"/>
        <v>43312</v>
      </c>
      <c r="BG63" s="546">
        <v>43312</v>
      </c>
      <c r="BH63" s="546" t="s">
        <v>939</v>
      </c>
      <c r="BI63" s="546" t="s">
        <v>939</v>
      </c>
      <c r="BJ63" s="263">
        <v>43404</v>
      </c>
      <c r="BK63" s="546">
        <v>43816</v>
      </c>
      <c r="BL63" s="263">
        <v>43434</v>
      </c>
      <c r="BM63" s="546">
        <v>43821</v>
      </c>
      <c r="BN63" s="352">
        <v>43465</v>
      </c>
      <c r="BO63" s="546"/>
      <c r="BP63" s="546">
        <v>43646</v>
      </c>
      <c r="BQ63" s="546"/>
      <c r="BR63" s="549"/>
      <c r="BS63" s="549"/>
      <c r="BT63" s="550" t="s">
        <v>2889</v>
      </c>
      <c r="BU63" s="538" t="s">
        <v>3258</v>
      </c>
      <c r="BV63" s="538" t="s">
        <v>3258</v>
      </c>
      <c r="BW63" s="538" t="s">
        <v>3258</v>
      </c>
      <c r="BX63" s="538" t="s">
        <v>3258</v>
      </c>
      <c r="BY63" s="538" t="s">
        <v>3258</v>
      </c>
      <c r="BZ63" s="538" t="s">
        <v>3258</v>
      </c>
      <c r="CA63" s="702">
        <v>0</v>
      </c>
      <c r="CB63" s="267" t="s">
        <v>2703</v>
      </c>
      <c r="CC63" s="551" t="s">
        <v>2896</v>
      </c>
      <c r="CD63" s="706"/>
      <c r="CE63" s="706">
        <v>43456</v>
      </c>
      <c r="CF63" s="186">
        <v>120</v>
      </c>
      <c r="CG63" s="293">
        <v>15</v>
      </c>
      <c r="CH63" s="689">
        <f t="shared" si="5"/>
        <v>0</v>
      </c>
      <c r="CI63" s="690">
        <f t="shared" si="6"/>
        <v>0</v>
      </c>
      <c r="CJ63" s="177"/>
      <c r="CK63" s="177"/>
      <c r="CL63" s="177"/>
      <c r="CM63" s="177"/>
      <c r="CN63" s="177"/>
      <c r="CO63" s="177"/>
      <c r="CP63" s="193"/>
      <c r="CQ63" s="445">
        <v>6396679</v>
      </c>
      <c r="CR63" s="445">
        <v>5819000</v>
      </c>
      <c r="CS63" s="445">
        <v>5819000</v>
      </c>
      <c r="CT63" s="445"/>
      <c r="CU63" s="445"/>
      <c r="CV63" s="445"/>
      <c r="CW63" s="193"/>
      <c r="CX63" s="655"/>
      <c r="CY63" s="193"/>
      <c r="CZ63" s="193"/>
      <c r="DA63" s="909" t="s">
        <v>3914</v>
      </c>
      <c r="DB63" s="567"/>
      <c r="DC63" s="567"/>
      <c r="DD63" s="567"/>
      <c r="DE63" s="567"/>
      <c r="DF63" s="258" t="s">
        <v>3397</v>
      </c>
      <c r="DG63" s="544" t="s">
        <v>3398</v>
      </c>
      <c r="DH63" s="545" t="s">
        <v>3258</v>
      </c>
      <c r="DI63" s="545" t="s">
        <v>3258</v>
      </c>
      <c r="DJ63" s="545"/>
    </row>
    <row r="64" spans="1:114" s="100" customFormat="1" ht="78">
      <c r="A64" s="168">
        <v>29</v>
      </c>
      <c r="B64" s="201" t="s">
        <v>1417</v>
      </c>
      <c r="C64" s="201" t="s">
        <v>1469</v>
      </c>
      <c r="D64" s="423" t="s">
        <v>1490</v>
      </c>
      <c r="E64" s="201" t="s">
        <v>1491</v>
      </c>
      <c r="F64" s="241" t="s">
        <v>1705</v>
      </c>
      <c r="G64" s="198" t="s">
        <v>1471</v>
      </c>
      <c r="H64" s="420" t="s">
        <v>1492</v>
      </c>
      <c r="I64" s="423" t="s">
        <v>1493</v>
      </c>
      <c r="J64" s="349">
        <f t="shared" si="7"/>
        <v>12000</v>
      </c>
      <c r="K64" s="349">
        <f t="shared" si="0"/>
        <v>12000</v>
      </c>
      <c r="L64" s="349">
        <f t="shared" si="1"/>
        <v>12000</v>
      </c>
      <c r="M64" s="349">
        <v>8131</v>
      </c>
      <c r="N64" s="349"/>
      <c r="O64" s="349"/>
      <c r="P64" s="349">
        <v>3869</v>
      </c>
      <c r="Q64" s="349"/>
      <c r="R64" s="349"/>
      <c r="S64" s="349">
        <v>0</v>
      </c>
      <c r="T64" s="349">
        <f t="shared" si="2"/>
        <v>0</v>
      </c>
      <c r="U64" s="349">
        <v>0</v>
      </c>
      <c r="V64" s="349"/>
      <c r="W64" s="349"/>
      <c r="X64" s="349">
        <v>0</v>
      </c>
      <c r="Y64" s="349"/>
      <c r="Z64" s="349"/>
      <c r="AA64" s="349">
        <v>0</v>
      </c>
      <c r="AB64" s="349">
        <v>0</v>
      </c>
      <c r="AC64" s="349"/>
      <c r="AD64" s="349">
        <v>0</v>
      </c>
      <c r="AE64" s="349"/>
      <c r="AF64" s="349"/>
      <c r="AG64" s="349"/>
      <c r="AH64" s="349"/>
      <c r="AI64" s="349">
        <f t="shared" si="3"/>
        <v>0</v>
      </c>
      <c r="AJ64" s="349">
        <v>0</v>
      </c>
      <c r="AK64" s="349"/>
      <c r="AL64" s="349"/>
      <c r="AM64" s="349">
        <v>0</v>
      </c>
      <c r="AN64" s="349"/>
      <c r="AO64" s="349"/>
      <c r="AP64" s="349">
        <v>0</v>
      </c>
      <c r="AQ64" s="349">
        <v>0</v>
      </c>
      <c r="AR64" s="349"/>
      <c r="AS64" s="349">
        <v>0</v>
      </c>
      <c r="AT64" s="349"/>
      <c r="AU64" s="349"/>
      <c r="AV64" s="623"/>
      <c r="AW64" s="623"/>
      <c r="AX64" s="349">
        <f t="shared" si="4"/>
        <v>0</v>
      </c>
      <c r="AY64" s="613"/>
      <c r="AZ64" s="613"/>
      <c r="BA64" s="263" t="s">
        <v>918</v>
      </c>
      <c r="BB64" s="546" t="s">
        <v>2887</v>
      </c>
      <c r="BC64" s="550" t="s">
        <v>2888</v>
      </c>
      <c r="BD64" s="263">
        <f t="shared" si="8"/>
        <v>43011</v>
      </c>
      <c r="BE64" s="546">
        <v>43011</v>
      </c>
      <c r="BF64" s="263">
        <f t="shared" si="9"/>
        <v>43291</v>
      </c>
      <c r="BG64" s="546">
        <v>43291</v>
      </c>
      <c r="BH64" s="546" t="s">
        <v>939</v>
      </c>
      <c r="BI64" s="546" t="s">
        <v>939</v>
      </c>
      <c r="BJ64" s="263">
        <v>43404</v>
      </c>
      <c r="BK64" s="546">
        <v>43357</v>
      </c>
      <c r="BL64" s="263">
        <v>43434</v>
      </c>
      <c r="BM64" s="546">
        <v>43392</v>
      </c>
      <c r="BN64" s="352">
        <v>43465</v>
      </c>
      <c r="BO64" s="546">
        <v>43402</v>
      </c>
      <c r="BP64" s="546">
        <v>43646</v>
      </c>
      <c r="BQ64" s="546"/>
      <c r="BR64" s="549">
        <v>0.52</v>
      </c>
      <c r="BS64" s="549">
        <v>0.88500000000000001</v>
      </c>
      <c r="BT64" s="550" t="s">
        <v>2889</v>
      </c>
      <c r="BU64" s="538" t="s">
        <v>3835</v>
      </c>
      <c r="BV64" s="538" t="s">
        <v>3836</v>
      </c>
      <c r="BW64" s="538">
        <v>180376</v>
      </c>
      <c r="BX64" s="538">
        <v>2525817</v>
      </c>
      <c r="BY64" s="538" t="s">
        <v>3820</v>
      </c>
      <c r="BZ64" s="538" t="s">
        <v>3834</v>
      </c>
      <c r="CA64" s="702">
        <v>0.5</v>
      </c>
      <c r="CC64" s="551" t="s">
        <v>2897</v>
      </c>
      <c r="CD64" s="706"/>
      <c r="CE64" s="706"/>
      <c r="CF64" s="186">
        <v>200</v>
      </c>
      <c r="CG64" s="293">
        <v>25</v>
      </c>
      <c r="CH64" s="689">
        <f t="shared" ref="CH64:CH84" si="10">BS64*CF64</f>
        <v>177</v>
      </c>
      <c r="CI64" s="690">
        <f t="shared" ref="CI64:CI84" si="11">BS64*CG64</f>
        <v>22.125</v>
      </c>
      <c r="CJ64" s="177"/>
      <c r="CK64" s="177"/>
      <c r="CL64" s="177"/>
      <c r="CM64" s="177"/>
      <c r="CN64" s="177"/>
      <c r="CO64" s="177"/>
      <c r="CP64" s="193"/>
      <c r="CQ64" s="445">
        <v>10698000</v>
      </c>
      <c r="CR64" s="445">
        <v>7820000</v>
      </c>
      <c r="CS64" s="445">
        <v>7820000</v>
      </c>
      <c r="CT64" s="445">
        <v>9033946</v>
      </c>
      <c r="CU64" s="445"/>
      <c r="CV64" s="445"/>
      <c r="CW64" s="193"/>
      <c r="CX64" s="193"/>
      <c r="CY64" s="193"/>
      <c r="CZ64" s="193"/>
      <c r="DA64" s="193"/>
      <c r="DB64" s="567"/>
      <c r="DC64" s="567"/>
      <c r="DD64" s="567"/>
      <c r="DE64" s="567"/>
      <c r="DF64" s="258" t="s">
        <v>3399</v>
      </c>
      <c r="DG64" s="544" t="s">
        <v>3400</v>
      </c>
      <c r="DH64" s="545" t="s">
        <v>3258</v>
      </c>
      <c r="DI64" s="545" t="s">
        <v>3258</v>
      </c>
      <c r="DJ64" s="545"/>
    </row>
    <row r="65" spans="1:114" s="100" customFormat="1" ht="78">
      <c r="A65" s="168">
        <v>30</v>
      </c>
      <c r="B65" s="201" t="s">
        <v>1417</v>
      </c>
      <c r="C65" s="201" t="s">
        <v>1469</v>
      </c>
      <c r="D65" s="423" t="s">
        <v>1481</v>
      </c>
      <c r="E65" s="201" t="s">
        <v>1482</v>
      </c>
      <c r="F65" s="241" t="s">
        <v>1760</v>
      </c>
      <c r="G65" s="198" t="s">
        <v>1471</v>
      </c>
      <c r="H65" s="426" t="s">
        <v>1749</v>
      </c>
      <c r="I65" s="423" t="s">
        <v>1494</v>
      </c>
      <c r="J65" s="349">
        <f t="shared" si="7"/>
        <v>8100</v>
      </c>
      <c r="K65" s="349">
        <f t="shared" si="0"/>
        <v>8100</v>
      </c>
      <c r="L65" s="349">
        <f t="shared" si="1"/>
        <v>8100</v>
      </c>
      <c r="M65" s="349">
        <v>3318</v>
      </c>
      <c r="N65" s="349"/>
      <c r="O65" s="349"/>
      <c r="P65" s="349">
        <v>4782</v>
      </c>
      <c r="Q65" s="349"/>
      <c r="R65" s="349"/>
      <c r="S65" s="349">
        <v>0</v>
      </c>
      <c r="T65" s="349">
        <f t="shared" si="2"/>
        <v>0</v>
      </c>
      <c r="U65" s="349">
        <v>0</v>
      </c>
      <c r="V65" s="349"/>
      <c r="W65" s="349"/>
      <c r="X65" s="349">
        <v>0</v>
      </c>
      <c r="Y65" s="349"/>
      <c r="Z65" s="349"/>
      <c r="AA65" s="349">
        <v>0</v>
      </c>
      <c r="AB65" s="349">
        <v>0</v>
      </c>
      <c r="AC65" s="349"/>
      <c r="AD65" s="349">
        <v>0</v>
      </c>
      <c r="AE65" s="349"/>
      <c r="AF65" s="349"/>
      <c r="AG65" s="349"/>
      <c r="AH65" s="349"/>
      <c r="AI65" s="349">
        <f t="shared" si="3"/>
        <v>0</v>
      </c>
      <c r="AJ65" s="349">
        <v>0</v>
      </c>
      <c r="AK65" s="349"/>
      <c r="AL65" s="349"/>
      <c r="AM65" s="349">
        <v>0</v>
      </c>
      <c r="AN65" s="349"/>
      <c r="AO65" s="349"/>
      <c r="AP65" s="349">
        <v>0</v>
      </c>
      <c r="AQ65" s="349">
        <v>0</v>
      </c>
      <c r="AR65" s="349"/>
      <c r="AS65" s="349">
        <v>0</v>
      </c>
      <c r="AT65" s="349"/>
      <c r="AU65" s="349"/>
      <c r="AV65" s="623"/>
      <c r="AW65" s="623"/>
      <c r="AX65" s="349">
        <f t="shared" si="4"/>
        <v>0</v>
      </c>
      <c r="AY65" s="613"/>
      <c r="AZ65" s="613"/>
      <c r="BA65" s="263" t="s">
        <v>918</v>
      </c>
      <c r="BB65" s="546" t="s">
        <v>2887</v>
      </c>
      <c r="BC65" s="550" t="s">
        <v>2888</v>
      </c>
      <c r="BD65" s="263">
        <f t="shared" si="8"/>
        <v>43090</v>
      </c>
      <c r="BE65" s="546">
        <v>43090</v>
      </c>
      <c r="BF65" s="263">
        <f t="shared" si="9"/>
        <v>43266</v>
      </c>
      <c r="BG65" s="546">
        <v>43266</v>
      </c>
      <c r="BH65" s="546" t="s">
        <v>939</v>
      </c>
      <c r="BI65" s="546" t="s">
        <v>939</v>
      </c>
      <c r="BJ65" s="263">
        <v>43404</v>
      </c>
      <c r="BK65" s="546">
        <v>43350</v>
      </c>
      <c r="BL65" s="263">
        <v>43434</v>
      </c>
      <c r="BM65" s="546">
        <v>43361</v>
      </c>
      <c r="BN65" s="352">
        <v>43465</v>
      </c>
      <c r="BO65" s="546">
        <v>43382</v>
      </c>
      <c r="BP65" s="546">
        <v>43646</v>
      </c>
      <c r="BQ65" s="546"/>
      <c r="BR65" s="549">
        <v>0.24</v>
      </c>
      <c r="BS65" s="549">
        <v>0.48</v>
      </c>
      <c r="BT65" s="550" t="s">
        <v>2889</v>
      </c>
      <c r="BU65" s="538" t="s">
        <v>3837</v>
      </c>
      <c r="BV65" s="538" t="s">
        <v>3828</v>
      </c>
      <c r="BW65" s="538">
        <v>188711</v>
      </c>
      <c r="BX65" s="538">
        <v>2508671</v>
      </c>
      <c r="BY65" s="538" t="s">
        <v>3829</v>
      </c>
      <c r="BZ65" s="538" t="s">
        <v>3830</v>
      </c>
      <c r="CA65" s="702">
        <v>0.5</v>
      </c>
      <c r="CB65" s="267"/>
      <c r="CC65" s="551" t="s">
        <v>2898</v>
      </c>
      <c r="CD65" s="706"/>
      <c r="CE65" s="706"/>
      <c r="CF65" s="186">
        <v>150</v>
      </c>
      <c r="CG65" s="293">
        <v>15</v>
      </c>
      <c r="CH65" s="689">
        <f t="shared" si="10"/>
        <v>72</v>
      </c>
      <c r="CI65" s="690">
        <f t="shared" si="11"/>
        <v>7.1999999999999993</v>
      </c>
      <c r="CJ65" s="177"/>
      <c r="CK65" s="177"/>
      <c r="CL65" s="177"/>
      <c r="CM65" s="177"/>
      <c r="CN65" s="177"/>
      <c r="CO65" s="177"/>
      <c r="CP65" s="193"/>
      <c r="CQ65" s="445">
        <v>7143000</v>
      </c>
      <c r="CR65" s="445">
        <v>5812000</v>
      </c>
      <c r="CS65" s="445">
        <v>5812000</v>
      </c>
      <c r="CT65" s="445">
        <v>6636572</v>
      </c>
      <c r="CU65" s="445"/>
      <c r="CV65" s="445"/>
      <c r="CW65" s="193"/>
      <c r="CX65" s="193"/>
      <c r="CY65" s="193"/>
      <c r="CZ65" s="193"/>
      <c r="DA65" s="193"/>
      <c r="DB65" s="567"/>
      <c r="DC65" s="567"/>
      <c r="DD65" s="567"/>
      <c r="DE65" s="567"/>
      <c r="DF65" s="258" t="s">
        <v>3401</v>
      </c>
      <c r="DG65" s="544" t="s">
        <v>3402</v>
      </c>
      <c r="DH65" s="545" t="s">
        <v>3258</v>
      </c>
      <c r="DI65" s="545" t="s">
        <v>3258</v>
      </c>
      <c r="DJ65" s="545"/>
    </row>
    <row r="66" spans="1:114" s="100" customFormat="1" ht="78">
      <c r="A66" s="168">
        <v>31</v>
      </c>
      <c r="B66" s="201" t="s">
        <v>1417</v>
      </c>
      <c r="C66" s="201" t="s">
        <v>1469</v>
      </c>
      <c r="D66" s="423" t="s">
        <v>1495</v>
      </c>
      <c r="E66" s="422" t="s">
        <v>1750</v>
      </c>
      <c r="F66" s="241" t="s">
        <v>1750</v>
      </c>
      <c r="G66" s="198" t="s">
        <v>1471</v>
      </c>
      <c r="H66" s="421" t="s">
        <v>1496</v>
      </c>
      <c r="I66" s="423" t="s">
        <v>2509</v>
      </c>
      <c r="J66" s="349">
        <f t="shared" si="7"/>
        <v>20000</v>
      </c>
      <c r="K66" s="349">
        <f t="shared" si="0"/>
        <v>20000</v>
      </c>
      <c r="L66" s="349">
        <f t="shared" si="1"/>
        <v>20000</v>
      </c>
      <c r="M66" s="349">
        <v>8104</v>
      </c>
      <c r="N66" s="349"/>
      <c r="O66" s="349"/>
      <c r="P66" s="349">
        <v>11896</v>
      </c>
      <c r="Q66" s="349"/>
      <c r="R66" s="349"/>
      <c r="S66" s="349">
        <v>0</v>
      </c>
      <c r="T66" s="349">
        <f t="shared" si="2"/>
        <v>0</v>
      </c>
      <c r="U66" s="349">
        <v>0</v>
      </c>
      <c r="V66" s="349"/>
      <c r="W66" s="349"/>
      <c r="X66" s="349">
        <v>0</v>
      </c>
      <c r="Y66" s="349"/>
      <c r="Z66" s="349"/>
      <c r="AA66" s="349">
        <v>0</v>
      </c>
      <c r="AB66" s="349">
        <v>0</v>
      </c>
      <c r="AC66" s="349"/>
      <c r="AD66" s="349">
        <v>0</v>
      </c>
      <c r="AE66" s="349"/>
      <c r="AF66" s="349"/>
      <c r="AG66" s="349"/>
      <c r="AH66" s="349"/>
      <c r="AI66" s="349">
        <f t="shared" si="3"/>
        <v>0</v>
      </c>
      <c r="AJ66" s="349">
        <v>0</v>
      </c>
      <c r="AK66" s="349"/>
      <c r="AL66" s="349"/>
      <c r="AM66" s="349">
        <v>0</v>
      </c>
      <c r="AN66" s="349"/>
      <c r="AO66" s="349"/>
      <c r="AP66" s="349">
        <v>0</v>
      </c>
      <c r="AQ66" s="349">
        <v>0</v>
      </c>
      <c r="AR66" s="349"/>
      <c r="AS66" s="349">
        <v>0</v>
      </c>
      <c r="AT66" s="349"/>
      <c r="AU66" s="349"/>
      <c r="AV66" s="623"/>
      <c r="AW66" s="623"/>
      <c r="AX66" s="349">
        <f t="shared" si="4"/>
        <v>0</v>
      </c>
      <c r="AY66" s="613"/>
      <c r="AZ66" s="613"/>
      <c r="BA66" s="263" t="s">
        <v>918</v>
      </c>
      <c r="BB66" s="546" t="s">
        <v>2887</v>
      </c>
      <c r="BC66" s="550" t="s">
        <v>2888</v>
      </c>
      <c r="BD66" s="263">
        <f t="shared" si="8"/>
        <v>43039</v>
      </c>
      <c r="BE66" s="546">
        <v>43039</v>
      </c>
      <c r="BF66" s="263">
        <f t="shared" si="9"/>
        <v>43301</v>
      </c>
      <c r="BG66" s="546">
        <v>43301</v>
      </c>
      <c r="BH66" s="546" t="s">
        <v>939</v>
      </c>
      <c r="BI66" s="546" t="s">
        <v>939</v>
      </c>
      <c r="BJ66" s="263">
        <v>43404</v>
      </c>
      <c r="BK66" s="546">
        <v>43368</v>
      </c>
      <c r="BL66" s="263">
        <v>43434</v>
      </c>
      <c r="BM66" s="546">
        <v>43382</v>
      </c>
      <c r="BN66" s="352">
        <v>43465</v>
      </c>
      <c r="BO66" s="546">
        <v>43403</v>
      </c>
      <c r="BP66" s="546">
        <v>43646</v>
      </c>
      <c r="BQ66" s="546"/>
      <c r="BR66" s="549">
        <v>0.1288</v>
      </c>
      <c r="BS66" s="549">
        <v>0.1699</v>
      </c>
      <c r="BT66" s="550" t="s">
        <v>2889</v>
      </c>
      <c r="BU66" s="538" t="s">
        <v>3838</v>
      </c>
      <c r="BV66" s="538" t="s">
        <v>3839</v>
      </c>
      <c r="BW66" s="538">
        <v>120.21957399999999</v>
      </c>
      <c r="BX66" s="538">
        <v>2524860</v>
      </c>
      <c r="BY66" s="538" t="s">
        <v>3840</v>
      </c>
      <c r="BZ66" s="538" t="s">
        <v>3841</v>
      </c>
      <c r="CA66" s="702">
        <v>0.5</v>
      </c>
      <c r="CB66" s="267"/>
      <c r="CC66" s="551" t="s">
        <v>2899</v>
      </c>
      <c r="CD66" s="706"/>
      <c r="CE66" s="706"/>
      <c r="CF66" s="186">
        <v>0</v>
      </c>
      <c r="CG66" s="293">
        <v>20</v>
      </c>
      <c r="CH66" s="689">
        <f t="shared" si="10"/>
        <v>0</v>
      </c>
      <c r="CI66" s="690">
        <f t="shared" si="11"/>
        <v>3.3979999999999997</v>
      </c>
      <c r="CJ66" s="177"/>
      <c r="CK66" s="177"/>
      <c r="CL66" s="177"/>
      <c r="CM66" s="177"/>
      <c r="CN66" s="177"/>
      <c r="CO66" s="177"/>
      <c r="CP66" s="193" t="s">
        <v>2510</v>
      </c>
      <c r="CQ66" s="445">
        <v>17997000</v>
      </c>
      <c r="CR66" s="445">
        <v>14370000</v>
      </c>
      <c r="CS66" s="445">
        <v>14370000</v>
      </c>
      <c r="CT66" s="445">
        <v>16208118</v>
      </c>
      <c r="CU66" s="445"/>
      <c r="CV66" s="445"/>
      <c r="CW66" s="193"/>
      <c r="CX66" s="193"/>
      <c r="CY66" s="193"/>
      <c r="CZ66" s="193"/>
      <c r="DA66" s="193"/>
      <c r="DB66" s="567"/>
      <c r="DC66" s="567"/>
      <c r="DD66" s="567"/>
      <c r="DE66" s="567"/>
      <c r="DF66" s="258" t="s">
        <v>3403</v>
      </c>
      <c r="DG66" s="544" t="s">
        <v>3404</v>
      </c>
      <c r="DH66" s="545" t="s">
        <v>3258</v>
      </c>
      <c r="DI66" s="545" t="s">
        <v>3258</v>
      </c>
      <c r="DJ66" s="545"/>
    </row>
    <row r="67" spans="1:114" s="100" customFormat="1" ht="78">
      <c r="A67" s="168">
        <v>32</v>
      </c>
      <c r="B67" s="201" t="s">
        <v>1417</v>
      </c>
      <c r="C67" s="201" t="s">
        <v>1469</v>
      </c>
      <c r="D67" s="423" t="s">
        <v>1497</v>
      </c>
      <c r="E67" s="201" t="s">
        <v>1498</v>
      </c>
      <c r="F67" s="241" t="s">
        <v>1716</v>
      </c>
      <c r="G67" s="198" t="s">
        <v>1499</v>
      </c>
      <c r="H67" s="420" t="s">
        <v>1500</v>
      </c>
      <c r="I67" s="423" t="s">
        <v>1501</v>
      </c>
      <c r="J67" s="349">
        <f t="shared" si="7"/>
        <v>9000</v>
      </c>
      <c r="K67" s="349">
        <f t="shared" si="0"/>
        <v>9000</v>
      </c>
      <c r="L67" s="349">
        <f t="shared" si="1"/>
        <v>9000</v>
      </c>
      <c r="M67" s="349">
        <v>4262</v>
      </c>
      <c r="N67" s="349"/>
      <c r="O67" s="349"/>
      <c r="P67" s="349">
        <v>4738</v>
      </c>
      <c r="Q67" s="349"/>
      <c r="R67" s="349"/>
      <c r="S67" s="349">
        <v>0</v>
      </c>
      <c r="T67" s="349">
        <f t="shared" si="2"/>
        <v>0</v>
      </c>
      <c r="U67" s="349">
        <v>0</v>
      </c>
      <c r="V67" s="349"/>
      <c r="W67" s="349"/>
      <c r="X67" s="349">
        <v>0</v>
      </c>
      <c r="Y67" s="349"/>
      <c r="Z67" s="349"/>
      <c r="AA67" s="349">
        <v>0</v>
      </c>
      <c r="AB67" s="349">
        <v>0</v>
      </c>
      <c r="AC67" s="349"/>
      <c r="AD67" s="349">
        <v>0</v>
      </c>
      <c r="AE67" s="349"/>
      <c r="AF67" s="349"/>
      <c r="AG67" s="349"/>
      <c r="AH67" s="349"/>
      <c r="AI67" s="349">
        <f t="shared" si="3"/>
        <v>0</v>
      </c>
      <c r="AJ67" s="349">
        <v>0</v>
      </c>
      <c r="AK67" s="349"/>
      <c r="AL67" s="349"/>
      <c r="AM67" s="349">
        <v>0</v>
      </c>
      <c r="AN67" s="349"/>
      <c r="AO67" s="349"/>
      <c r="AP67" s="349">
        <v>0</v>
      </c>
      <c r="AQ67" s="349">
        <v>0</v>
      </c>
      <c r="AR67" s="349"/>
      <c r="AS67" s="349">
        <v>0</v>
      </c>
      <c r="AT67" s="349"/>
      <c r="AU67" s="349"/>
      <c r="AV67" s="623"/>
      <c r="AW67" s="623"/>
      <c r="AX67" s="349">
        <f t="shared" si="4"/>
        <v>0</v>
      </c>
      <c r="AY67" s="613"/>
      <c r="AZ67" s="613"/>
      <c r="BA67" s="263" t="s">
        <v>918</v>
      </c>
      <c r="BB67" s="546" t="s">
        <v>2887</v>
      </c>
      <c r="BC67" s="550" t="s">
        <v>2888</v>
      </c>
      <c r="BD67" s="263">
        <f t="shared" si="8"/>
        <v>43285</v>
      </c>
      <c r="BE67" s="546">
        <v>43285</v>
      </c>
      <c r="BF67" s="263">
        <f t="shared" si="9"/>
        <v>43312</v>
      </c>
      <c r="BG67" s="546">
        <v>43312</v>
      </c>
      <c r="BH67" s="546" t="s">
        <v>939</v>
      </c>
      <c r="BI67" s="546" t="s">
        <v>939</v>
      </c>
      <c r="BJ67" s="263">
        <v>43404</v>
      </c>
      <c r="BK67" s="546"/>
      <c r="BL67" s="263">
        <v>43434</v>
      </c>
      <c r="BM67" s="546">
        <v>43433</v>
      </c>
      <c r="BN67" s="352">
        <v>43465</v>
      </c>
      <c r="BO67" s="546"/>
      <c r="BP67" s="546">
        <v>43677</v>
      </c>
      <c r="BQ67" s="546"/>
      <c r="BR67" s="549"/>
      <c r="BS67" s="549"/>
      <c r="BT67" s="550" t="s">
        <v>2633</v>
      </c>
      <c r="BU67" s="538" t="s">
        <v>3842</v>
      </c>
      <c r="BV67" s="538" t="s">
        <v>3843</v>
      </c>
      <c r="BW67" s="538">
        <v>167214</v>
      </c>
      <c r="BX67" s="538">
        <v>2534387</v>
      </c>
      <c r="BY67" s="538" t="s">
        <v>3844</v>
      </c>
      <c r="BZ67" s="538" t="s">
        <v>3845</v>
      </c>
      <c r="CA67" s="702">
        <v>0.5</v>
      </c>
      <c r="CB67" s="267"/>
      <c r="CC67" s="551" t="s">
        <v>2900</v>
      </c>
      <c r="CD67" s="706"/>
      <c r="CE67" s="706"/>
      <c r="CF67" s="186">
        <v>300</v>
      </c>
      <c r="CG67" s="293">
        <v>15</v>
      </c>
      <c r="CH67" s="689">
        <f t="shared" si="10"/>
        <v>0</v>
      </c>
      <c r="CI67" s="690">
        <f t="shared" si="11"/>
        <v>0</v>
      </c>
      <c r="CJ67" s="177"/>
      <c r="CK67" s="177"/>
      <c r="CL67" s="177"/>
      <c r="CM67" s="177"/>
      <c r="CN67" s="177"/>
      <c r="CO67" s="177"/>
      <c r="CP67" s="193"/>
      <c r="CQ67" s="445">
        <v>8025000</v>
      </c>
      <c r="CR67" s="445">
        <v>7600000</v>
      </c>
      <c r="CS67" s="445">
        <v>7600000</v>
      </c>
      <c r="CT67" s="445">
        <v>8523456</v>
      </c>
      <c r="CU67" s="445"/>
      <c r="CV67" s="445"/>
      <c r="CW67" s="193"/>
      <c r="CX67" s="193"/>
      <c r="CY67" s="193"/>
      <c r="CZ67" s="193"/>
      <c r="DA67" s="193"/>
      <c r="DB67" s="567"/>
      <c r="DC67" s="567"/>
      <c r="DD67" s="567"/>
      <c r="DE67" s="567"/>
      <c r="DF67" s="258" t="s">
        <v>3405</v>
      </c>
      <c r="DG67" s="544" t="s">
        <v>3406</v>
      </c>
      <c r="DH67" s="545" t="s">
        <v>3258</v>
      </c>
      <c r="DI67" s="545" t="s">
        <v>3258</v>
      </c>
      <c r="DJ67" s="545"/>
    </row>
    <row r="68" spans="1:114" s="100" customFormat="1" ht="78">
      <c r="A68" s="168">
        <v>33</v>
      </c>
      <c r="B68" s="201" t="s">
        <v>1417</v>
      </c>
      <c r="C68" s="201" t="s">
        <v>1469</v>
      </c>
      <c r="D68" s="423" t="s">
        <v>1470</v>
      </c>
      <c r="E68" s="201" t="s">
        <v>1502</v>
      </c>
      <c r="F68" s="241" t="s">
        <v>1705</v>
      </c>
      <c r="G68" s="198" t="s">
        <v>1471</v>
      </c>
      <c r="H68" s="420" t="s">
        <v>1503</v>
      </c>
      <c r="I68" s="423" t="s">
        <v>1504</v>
      </c>
      <c r="J68" s="349">
        <f t="shared" si="7"/>
        <v>28000</v>
      </c>
      <c r="K68" s="349">
        <f t="shared" si="0"/>
        <v>28000</v>
      </c>
      <c r="L68" s="349">
        <f t="shared" si="1"/>
        <v>28000</v>
      </c>
      <c r="M68" s="349">
        <v>11201</v>
      </c>
      <c r="N68" s="349"/>
      <c r="O68" s="349"/>
      <c r="P68" s="349">
        <v>16799</v>
      </c>
      <c r="Q68" s="349"/>
      <c r="R68" s="349"/>
      <c r="S68" s="349">
        <v>0</v>
      </c>
      <c r="T68" s="349">
        <f t="shared" si="2"/>
        <v>0</v>
      </c>
      <c r="U68" s="349">
        <v>0</v>
      </c>
      <c r="V68" s="349"/>
      <c r="W68" s="349"/>
      <c r="X68" s="349">
        <v>0</v>
      </c>
      <c r="Y68" s="349"/>
      <c r="Z68" s="349"/>
      <c r="AA68" s="349">
        <v>0</v>
      </c>
      <c r="AB68" s="349">
        <v>0</v>
      </c>
      <c r="AC68" s="349"/>
      <c r="AD68" s="349">
        <v>0</v>
      </c>
      <c r="AE68" s="349"/>
      <c r="AF68" s="349"/>
      <c r="AG68" s="349"/>
      <c r="AH68" s="349"/>
      <c r="AI68" s="349">
        <f t="shared" si="3"/>
        <v>0</v>
      </c>
      <c r="AJ68" s="349">
        <v>0</v>
      </c>
      <c r="AK68" s="349"/>
      <c r="AL68" s="349"/>
      <c r="AM68" s="349">
        <v>0</v>
      </c>
      <c r="AN68" s="349"/>
      <c r="AO68" s="349"/>
      <c r="AP68" s="349">
        <v>0</v>
      </c>
      <c r="AQ68" s="349">
        <v>0</v>
      </c>
      <c r="AR68" s="349"/>
      <c r="AS68" s="349">
        <v>0</v>
      </c>
      <c r="AT68" s="349"/>
      <c r="AU68" s="349"/>
      <c r="AV68" s="623"/>
      <c r="AW68" s="623"/>
      <c r="AX68" s="349">
        <f t="shared" si="4"/>
        <v>0</v>
      </c>
      <c r="AY68" s="613"/>
      <c r="AZ68" s="613"/>
      <c r="BA68" s="263" t="s">
        <v>918</v>
      </c>
      <c r="BB68" s="546" t="s">
        <v>2887</v>
      </c>
      <c r="BC68" s="550" t="s">
        <v>2888</v>
      </c>
      <c r="BD68" s="263">
        <f t="shared" si="8"/>
        <v>42990</v>
      </c>
      <c r="BE68" s="546">
        <v>42990</v>
      </c>
      <c r="BF68" s="263">
        <f t="shared" si="9"/>
        <v>43276</v>
      </c>
      <c r="BG68" s="546">
        <v>43276</v>
      </c>
      <c r="BH68" s="546" t="s">
        <v>939</v>
      </c>
      <c r="BI68" s="546" t="s">
        <v>939</v>
      </c>
      <c r="BJ68" s="263">
        <v>43404</v>
      </c>
      <c r="BK68" s="546">
        <v>43378</v>
      </c>
      <c r="BL68" s="263">
        <v>43434</v>
      </c>
      <c r="BM68" s="546">
        <v>43389</v>
      </c>
      <c r="BN68" s="352">
        <v>43465</v>
      </c>
      <c r="BO68" s="546">
        <v>43389</v>
      </c>
      <c r="BP68" s="546">
        <v>43646</v>
      </c>
      <c r="BQ68" s="546"/>
      <c r="BR68" s="549">
        <v>0.30199999999999999</v>
      </c>
      <c r="BS68" s="549">
        <v>0.442</v>
      </c>
      <c r="BT68" s="550" t="s">
        <v>2889</v>
      </c>
      <c r="BU68" s="538" t="s">
        <v>3835</v>
      </c>
      <c r="BV68" s="538" t="s">
        <v>3846</v>
      </c>
      <c r="BW68" s="538">
        <v>176135</v>
      </c>
      <c r="BX68" s="538">
        <v>2527545</v>
      </c>
      <c r="BY68" s="538" t="s">
        <v>3844</v>
      </c>
      <c r="BZ68" s="538" t="s">
        <v>3845</v>
      </c>
      <c r="CA68" s="702">
        <v>0.5</v>
      </c>
      <c r="CB68" s="267"/>
      <c r="CC68" s="551" t="s">
        <v>2901</v>
      </c>
      <c r="CD68" s="706"/>
      <c r="CE68" s="706"/>
      <c r="CF68" s="186">
        <v>985</v>
      </c>
      <c r="CG68" s="293">
        <v>10</v>
      </c>
      <c r="CH68" s="689">
        <f t="shared" si="10"/>
        <v>435.37</v>
      </c>
      <c r="CI68" s="690">
        <f t="shared" si="11"/>
        <v>4.42</v>
      </c>
      <c r="CJ68" s="177"/>
      <c r="CK68" s="177"/>
      <c r="CL68" s="177"/>
      <c r="CM68" s="177"/>
      <c r="CN68" s="177"/>
      <c r="CO68" s="177"/>
      <c r="CP68" s="193"/>
      <c r="CQ68" s="445">
        <v>25130000</v>
      </c>
      <c r="CR68" s="445">
        <v>20040000</v>
      </c>
      <c r="CS68" s="445">
        <v>20040000</v>
      </c>
      <c r="CT68" s="445">
        <v>11200774</v>
      </c>
      <c r="CU68" s="445"/>
      <c r="CV68" s="445"/>
      <c r="CW68" s="193"/>
      <c r="CX68" s="193"/>
      <c r="CY68" s="193"/>
      <c r="CZ68" s="193"/>
      <c r="DA68" s="193"/>
      <c r="DB68" s="567"/>
      <c r="DC68" s="567"/>
      <c r="DD68" s="567"/>
      <c r="DE68" s="567"/>
      <c r="DF68" s="258" t="s">
        <v>3407</v>
      </c>
      <c r="DG68" s="544" t="s">
        <v>3408</v>
      </c>
      <c r="DH68" s="545" t="s">
        <v>3258</v>
      </c>
      <c r="DI68" s="545" t="s">
        <v>3258</v>
      </c>
      <c r="DJ68" s="545"/>
    </row>
    <row r="69" spans="1:114" s="100" customFormat="1" ht="78">
      <c r="A69" s="168">
        <v>35</v>
      </c>
      <c r="B69" s="201" t="s">
        <v>1417</v>
      </c>
      <c r="C69" s="201" t="s">
        <v>1469</v>
      </c>
      <c r="D69" s="423" t="s">
        <v>1497</v>
      </c>
      <c r="E69" s="422" t="s">
        <v>1751</v>
      </c>
      <c r="F69" s="241" t="s">
        <v>1716</v>
      </c>
      <c r="G69" s="198" t="s">
        <v>1471</v>
      </c>
      <c r="H69" s="420" t="s">
        <v>1505</v>
      </c>
      <c r="I69" s="423" t="s">
        <v>1506</v>
      </c>
      <c r="J69" s="349">
        <f t="shared" si="7"/>
        <v>15000</v>
      </c>
      <c r="K69" s="349">
        <f t="shared" si="0"/>
        <v>15000</v>
      </c>
      <c r="L69" s="349">
        <f t="shared" si="1"/>
        <v>15000</v>
      </c>
      <c r="M69" s="349">
        <v>7060</v>
      </c>
      <c r="N69" s="349"/>
      <c r="O69" s="349"/>
      <c r="P69" s="349">
        <v>7940</v>
      </c>
      <c r="Q69" s="349"/>
      <c r="R69" s="349"/>
      <c r="S69" s="349">
        <v>0</v>
      </c>
      <c r="T69" s="349">
        <f t="shared" si="2"/>
        <v>0</v>
      </c>
      <c r="U69" s="349">
        <v>0</v>
      </c>
      <c r="V69" s="349"/>
      <c r="W69" s="349"/>
      <c r="X69" s="349">
        <v>0</v>
      </c>
      <c r="Y69" s="349"/>
      <c r="Z69" s="349"/>
      <c r="AA69" s="349">
        <v>0</v>
      </c>
      <c r="AB69" s="349">
        <v>0</v>
      </c>
      <c r="AC69" s="349"/>
      <c r="AD69" s="349">
        <v>0</v>
      </c>
      <c r="AE69" s="349"/>
      <c r="AF69" s="349"/>
      <c r="AG69" s="349"/>
      <c r="AH69" s="349"/>
      <c r="AI69" s="349">
        <f t="shared" si="3"/>
        <v>0</v>
      </c>
      <c r="AJ69" s="349">
        <v>0</v>
      </c>
      <c r="AK69" s="349"/>
      <c r="AL69" s="349"/>
      <c r="AM69" s="349">
        <v>0</v>
      </c>
      <c r="AN69" s="349"/>
      <c r="AO69" s="349"/>
      <c r="AP69" s="349">
        <v>0</v>
      </c>
      <c r="AQ69" s="349">
        <v>0</v>
      </c>
      <c r="AR69" s="349"/>
      <c r="AS69" s="349">
        <v>0</v>
      </c>
      <c r="AT69" s="349"/>
      <c r="AU69" s="349"/>
      <c r="AV69" s="623"/>
      <c r="AW69" s="623"/>
      <c r="AX69" s="349">
        <f t="shared" si="4"/>
        <v>0</v>
      </c>
      <c r="AY69" s="613"/>
      <c r="AZ69" s="613"/>
      <c r="BA69" s="263" t="s">
        <v>918</v>
      </c>
      <c r="BB69" s="546" t="s">
        <v>2887</v>
      </c>
      <c r="BC69" s="550" t="s">
        <v>2888</v>
      </c>
      <c r="BD69" s="263">
        <f t="shared" si="8"/>
        <v>43011</v>
      </c>
      <c r="BE69" s="546">
        <v>43011</v>
      </c>
      <c r="BF69" s="263">
        <f t="shared" si="9"/>
        <v>43291</v>
      </c>
      <c r="BG69" s="546">
        <v>43291</v>
      </c>
      <c r="BH69" s="546" t="s">
        <v>939</v>
      </c>
      <c r="BI69" s="546" t="s">
        <v>939</v>
      </c>
      <c r="BJ69" s="263">
        <v>43404</v>
      </c>
      <c r="BK69" s="546">
        <v>43371</v>
      </c>
      <c r="BL69" s="263">
        <v>43434</v>
      </c>
      <c r="BM69" s="546">
        <v>43384</v>
      </c>
      <c r="BN69" s="352">
        <v>43465</v>
      </c>
      <c r="BO69" s="546">
        <v>43399</v>
      </c>
      <c r="BP69" s="546">
        <v>43646</v>
      </c>
      <c r="BQ69" s="546"/>
      <c r="BR69" s="549">
        <v>6.2199999999999998E-2</v>
      </c>
      <c r="BS69" s="549">
        <v>0.12609999999999999</v>
      </c>
      <c r="BT69" s="550" t="s">
        <v>2889</v>
      </c>
      <c r="BU69" s="538" t="s">
        <v>3842</v>
      </c>
      <c r="BV69" s="538" t="s">
        <v>3843</v>
      </c>
      <c r="BW69" s="538">
        <v>169499</v>
      </c>
      <c r="BX69" s="538">
        <v>2529470</v>
      </c>
      <c r="BY69" s="538" t="s">
        <v>3820</v>
      </c>
      <c r="BZ69" s="538" t="s">
        <v>3821</v>
      </c>
      <c r="CA69" s="702">
        <v>0.5</v>
      </c>
      <c r="CB69" s="267"/>
      <c r="CC69" s="551" t="s">
        <v>2902</v>
      </c>
      <c r="CD69" s="706"/>
      <c r="CE69" s="706"/>
      <c r="CF69" s="186">
        <v>500</v>
      </c>
      <c r="CG69" s="293">
        <v>10</v>
      </c>
      <c r="CH69" s="689">
        <f t="shared" si="10"/>
        <v>63.05</v>
      </c>
      <c r="CI69" s="690">
        <f t="shared" si="11"/>
        <v>1.2609999999999999</v>
      </c>
      <c r="CJ69" s="177"/>
      <c r="CK69" s="177"/>
      <c r="CL69" s="177"/>
      <c r="CM69" s="177"/>
      <c r="CN69" s="177"/>
      <c r="CO69" s="177"/>
      <c r="CP69" s="193"/>
      <c r="CQ69" s="445">
        <v>13460000</v>
      </c>
      <c r="CR69" s="445">
        <v>12650000</v>
      </c>
      <c r="CS69" s="445">
        <v>12650000</v>
      </c>
      <c r="CT69" s="445">
        <v>7059670</v>
      </c>
      <c r="CU69" s="445"/>
      <c r="CV69" s="445"/>
      <c r="CW69" s="193"/>
      <c r="CX69" s="193"/>
      <c r="CY69" s="193"/>
      <c r="CZ69" s="193"/>
      <c r="DA69" s="193"/>
      <c r="DB69" s="567"/>
      <c r="DC69" s="567"/>
      <c r="DD69" s="567"/>
      <c r="DE69" s="567"/>
      <c r="DF69" s="258" t="s">
        <v>3409</v>
      </c>
      <c r="DG69" s="544" t="s">
        <v>3410</v>
      </c>
      <c r="DH69" s="545" t="s">
        <v>3258</v>
      </c>
      <c r="DI69" s="545" t="s">
        <v>3258</v>
      </c>
      <c r="DJ69" s="545"/>
    </row>
    <row r="70" spans="1:114" s="100" customFormat="1" ht="78">
      <c r="A70" s="168">
        <v>36</v>
      </c>
      <c r="B70" s="201" t="s">
        <v>1417</v>
      </c>
      <c r="C70" s="201" t="s">
        <v>1469</v>
      </c>
      <c r="D70" s="423" t="s">
        <v>1470</v>
      </c>
      <c r="E70" s="422" t="s">
        <v>1752</v>
      </c>
      <c r="F70" s="241" t="s">
        <v>1716</v>
      </c>
      <c r="G70" s="198" t="s">
        <v>1471</v>
      </c>
      <c r="H70" s="420" t="s">
        <v>1507</v>
      </c>
      <c r="I70" s="423" t="s">
        <v>1493</v>
      </c>
      <c r="J70" s="349">
        <f t="shared" si="7"/>
        <v>8000</v>
      </c>
      <c r="K70" s="349">
        <f t="shared" si="0"/>
        <v>8000</v>
      </c>
      <c r="L70" s="349">
        <f t="shared" si="1"/>
        <v>8000</v>
      </c>
      <c r="M70" s="349">
        <v>5539</v>
      </c>
      <c r="N70" s="349"/>
      <c r="O70" s="349"/>
      <c r="P70" s="349">
        <v>2461</v>
      </c>
      <c r="Q70" s="349"/>
      <c r="R70" s="349"/>
      <c r="S70" s="349">
        <v>0</v>
      </c>
      <c r="T70" s="349">
        <f t="shared" si="2"/>
        <v>0</v>
      </c>
      <c r="U70" s="349">
        <v>0</v>
      </c>
      <c r="V70" s="349"/>
      <c r="W70" s="349"/>
      <c r="X70" s="349">
        <v>0</v>
      </c>
      <c r="Y70" s="349"/>
      <c r="Z70" s="349"/>
      <c r="AA70" s="349">
        <v>0</v>
      </c>
      <c r="AB70" s="349">
        <v>0</v>
      </c>
      <c r="AC70" s="349"/>
      <c r="AD70" s="349">
        <v>0</v>
      </c>
      <c r="AE70" s="349"/>
      <c r="AF70" s="349"/>
      <c r="AG70" s="349"/>
      <c r="AH70" s="349"/>
      <c r="AI70" s="349">
        <f t="shared" si="3"/>
        <v>0</v>
      </c>
      <c r="AJ70" s="349">
        <v>0</v>
      </c>
      <c r="AK70" s="349"/>
      <c r="AL70" s="349"/>
      <c r="AM70" s="349">
        <v>0</v>
      </c>
      <c r="AN70" s="349"/>
      <c r="AO70" s="349"/>
      <c r="AP70" s="349">
        <v>0</v>
      </c>
      <c r="AQ70" s="349">
        <v>0</v>
      </c>
      <c r="AR70" s="349"/>
      <c r="AS70" s="349">
        <v>0</v>
      </c>
      <c r="AT70" s="349"/>
      <c r="AU70" s="349"/>
      <c r="AV70" s="623"/>
      <c r="AW70" s="623"/>
      <c r="AX70" s="349">
        <f t="shared" si="4"/>
        <v>0</v>
      </c>
      <c r="AY70" s="613"/>
      <c r="AZ70" s="613"/>
      <c r="BA70" s="263" t="s">
        <v>918</v>
      </c>
      <c r="BB70" s="546" t="s">
        <v>2887</v>
      </c>
      <c r="BC70" s="550" t="s">
        <v>2888</v>
      </c>
      <c r="BD70" s="263">
        <f t="shared" si="8"/>
        <v>43011</v>
      </c>
      <c r="BE70" s="546">
        <v>43011</v>
      </c>
      <c r="BF70" s="263">
        <f t="shared" si="9"/>
        <v>43291</v>
      </c>
      <c r="BG70" s="546">
        <v>43291</v>
      </c>
      <c r="BH70" s="546" t="s">
        <v>939</v>
      </c>
      <c r="BI70" s="546" t="s">
        <v>939</v>
      </c>
      <c r="BJ70" s="263">
        <v>43404</v>
      </c>
      <c r="BK70" s="546">
        <v>43363</v>
      </c>
      <c r="BL70" s="263">
        <v>43434</v>
      </c>
      <c r="BM70" s="546">
        <v>43375</v>
      </c>
      <c r="BN70" s="352">
        <v>43465</v>
      </c>
      <c r="BO70" s="546">
        <v>43385</v>
      </c>
      <c r="BP70" s="546">
        <v>43646</v>
      </c>
      <c r="BQ70" s="546"/>
      <c r="BR70" s="549">
        <v>0.79</v>
      </c>
      <c r="BS70" s="549">
        <v>1</v>
      </c>
      <c r="BT70" s="550" t="s">
        <v>2889</v>
      </c>
      <c r="BU70" s="538" t="s">
        <v>3835</v>
      </c>
      <c r="BV70" s="538" t="s">
        <v>3819</v>
      </c>
      <c r="BW70" s="538">
        <v>171299</v>
      </c>
      <c r="BX70" s="538">
        <v>2529589</v>
      </c>
      <c r="BY70" s="538" t="s">
        <v>3820</v>
      </c>
      <c r="BZ70" s="538" t="s">
        <v>3821</v>
      </c>
      <c r="CA70" s="702">
        <v>0.5</v>
      </c>
      <c r="CB70" s="267"/>
      <c r="CC70" s="551" t="s">
        <v>2903</v>
      </c>
      <c r="CD70" s="706"/>
      <c r="CE70" s="706"/>
      <c r="CF70" s="186">
        <v>200</v>
      </c>
      <c r="CG70" s="293">
        <v>10</v>
      </c>
      <c r="CH70" s="689">
        <f t="shared" si="10"/>
        <v>200</v>
      </c>
      <c r="CI70" s="690">
        <f t="shared" si="11"/>
        <v>10</v>
      </c>
      <c r="CJ70" s="177"/>
      <c r="CK70" s="177"/>
      <c r="CL70" s="177"/>
      <c r="CM70" s="177"/>
      <c r="CN70" s="177"/>
      <c r="CO70" s="177"/>
      <c r="CP70" s="193"/>
      <c r="CQ70" s="445">
        <v>7081000</v>
      </c>
      <c r="CR70" s="445">
        <v>5310000</v>
      </c>
      <c r="CS70" s="445">
        <v>5310000</v>
      </c>
      <c r="CT70" s="445">
        <v>6154793</v>
      </c>
      <c r="CU70" s="445"/>
      <c r="CV70" s="445"/>
      <c r="CW70" s="193"/>
      <c r="CX70" s="193"/>
      <c r="CY70" s="193"/>
      <c r="CZ70" s="193"/>
      <c r="DA70" s="193"/>
      <c r="DB70" s="567"/>
      <c r="DC70" s="567"/>
      <c r="DD70" s="567"/>
      <c r="DE70" s="567"/>
      <c r="DF70" s="258" t="s">
        <v>3411</v>
      </c>
      <c r="DG70" s="544" t="s">
        <v>3412</v>
      </c>
      <c r="DH70" s="545" t="s">
        <v>3258</v>
      </c>
      <c r="DI70" s="545" t="s">
        <v>3258</v>
      </c>
      <c r="DJ70" s="545"/>
    </row>
    <row r="71" spans="1:114" s="100" customFormat="1" ht="78">
      <c r="A71" s="168">
        <v>37</v>
      </c>
      <c r="B71" s="201" t="s">
        <v>1417</v>
      </c>
      <c r="C71" s="201" t="s">
        <v>1469</v>
      </c>
      <c r="D71" s="423" t="s">
        <v>1508</v>
      </c>
      <c r="E71" s="201" t="s">
        <v>1753</v>
      </c>
      <c r="F71" s="241" t="s">
        <v>1761</v>
      </c>
      <c r="G71" s="198" t="s">
        <v>1471</v>
      </c>
      <c r="H71" s="420" t="s">
        <v>1509</v>
      </c>
      <c r="I71" s="423" t="s">
        <v>1510</v>
      </c>
      <c r="J71" s="349">
        <f t="shared" ref="J71:J91" si="12">K71+SUM(AB71:AH71)+T71+SUM(AQ71:AW71)</f>
        <v>10000</v>
      </c>
      <c r="K71" s="349">
        <f t="shared" ref="K71:K91" si="13">L71+AI71</f>
        <v>10000</v>
      </c>
      <c r="L71" s="349">
        <f t="shared" ref="L71:L91" si="14">SUM(M71:S71)</f>
        <v>10000</v>
      </c>
      <c r="M71" s="349">
        <v>4722</v>
      </c>
      <c r="N71" s="349"/>
      <c r="O71" s="349"/>
      <c r="P71" s="349">
        <v>5278</v>
      </c>
      <c r="Q71" s="349"/>
      <c r="R71" s="349"/>
      <c r="S71" s="349">
        <v>0</v>
      </c>
      <c r="T71" s="349">
        <f t="shared" ref="T71:T91" si="15">SUM(U71:AA71)</f>
        <v>0</v>
      </c>
      <c r="U71" s="349">
        <v>0</v>
      </c>
      <c r="V71" s="349"/>
      <c r="W71" s="349"/>
      <c r="X71" s="349">
        <v>0</v>
      </c>
      <c r="Y71" s="349"/>
      <c r="Z71" s="349"/>
      <c r="AA71" s="349">
        <v>0</v>
      </c>
      <c r="AB71" s="349">
        <v>0</v>
      </c>
      <c r="AC71" s="349"/>
      <c r="AD71" s="349">
        <v>0</v>
      </c>
      <c r="AE71" s="349"/>
      <c r="AF71" s="349"/>
      <c r="AG71" s="349"/>
      <c r="AH71" s="349"/>
      <c r="AI71" s="349">
        <f t="shared" ref="AI71:AI91" si="16">SUM(AJ71:AP71)</f>
        <v>0</v>
      </c>
      <c r="AJ71" s="349">
        <v>0</v>
      </c>
      <c r="AK71" s="349"/>
      <c r="AL71" s="349"/>
      <c r="AM71" s="349">
        <v>0</v>
      </c>
      <c r="AN71" s="349"/>
      <c r="AO71" s="349"/>
      <c r="AP71" s="349">
        <v>0</v>
      </c>
      <c r="AQ71" s="349">
        <v>0</v>
      </c>
      <c r="AR71" s="349"/>
      <c r="AS71" s="349">
        <v>0</v>
      </c>
      <c r="AT71" s="349"/>
      <c r="AU71" s="349"/>
      <c r="AV71" s="623"/>
      <c r="AW71" s="623"/>
      <c r="AX71" s="349">
        <f t="shared" ref="AX71:AX91" si="17">SUM(AJ71:AW71)</f>
        <v>0</v>
      </c>
      <c r="AY71" s="613"/>
      <c r="AZ71" s="613"/>
      <c r="BA71" s="263" t="s">
        <v>918</v>
      </c>
      <c r="BB71" s="546" t="s">
        <v>2887</v>
      </c>
      <c r="BC71" s="550" t="s">
        <v>2888</v>
      </c>
      <c r="BD71" s="263">
        <f t="shared" si="8"/>
        <v>43090</v>
      </c>
      <c r="BE71" s="546">
        <v>43090</v>
      </c>
      <c r="BF71" s="263">
        <f t="shared" si="9"/>
        <v>43266</v>
      </c>
      <c r="BG71" s="546">
        <v>43266</v>
      </c>
      <c r="BH71" s="546" t="s">
        <v>939</v>
      </c>
      <c r="BI71" s="546" t="s">
        <v>939</v>
      </c>
      <c r="BJ71" s="263">
        <v>43404</v>
      </c>
      <c r="BK71" s="546"/>
      <c r="BL71" s="263">
        <v>43434</v>
      </c>
      <c r="BM71" s="546">
        <v>43405</v>
      </c>
      <c r="BN71" s="352">
        <v>43465</v>
      </c>
      <c r="BO71" s="546">
        <v>43430</v>
      </c>
      <c r="BP71" s="546">
        <v>43616</v>
      </c>
      <c r="BQ71" s="546">
        <v>43444</v>
      </c>
      <c r="BR71" s="559">
        <v>5.0599999999999999E-2</v>
      </c>
      <c r="BS71" s="559">
        <v>0.4526</v>
      </c>
      <c r="BT71" s="550" t="s">
        <v>2889</v>
      </c>
      <c r="BU71" s="538" t="s">
        <v>3847</v>
      </c>
      <c r="BV71" s="538" t="s">
        <v>3848</v>
      </c>
      <c r="BW71" s="538">
        <v>185545</v>
      </c>
      <c r="BX71" s="538">
        <v>2511089</v>
      </c>
      <c r="BY71" s="538" t="s">
        <v>3829</v>
      </c>
      <c r="BZ71" s="538" t="s">
        <v>3830</v>
      </c>
      <c r="CA71" s="702">
        <v>0.5</v>
      </c>
      <c r="CB71" s="267"/>
      <c r="CC71" s="551" t="s">
        <v>2904</v>
      </c>
      <c r="CD71" s="706"/>
      <c r="CE71" s="706"/>
      <c r="CF71" s="186">
        <v>118</v>
      </c>
      <c r="CG71" s="293">
        <v>1.4</v>
      </c>
      <c r="CH71" s="689">
        <f t="shared" si="10"/>
        <v>53.406799999999997</v>
      </c>
      <c r="CI71" s="690">
        <f t="shared" si="11"/>
        <v>0.63363999999999998</v>
      </c>
      <c r="CJ71" s="177"/>
      <c r="CK71" s="177"/>
      <c r="CL71" s="177"/>
      <c r="CM71" s="177"/>
      <c r="CN71" s="177"/>
      <c r="CO71" s="177"/>
      <c r="CP71" s="193"/>
      <c r="CQ71" s="445">
        <v>8952000</v>
      </c>
      <c r="CR71" s="445">
        <v>8430000</v>
      </c>
      <c r="CS71" s="445">
        <v>8430000</v>
      </c>
      <c r="CT71" s="445">
        <v>4722208</v>
      </c>
      <c r="CU71" s="445"/>
      <c r="CV71" s="445"/>
      <c r="CW71" s="193"/>
      <c r="CX71" s="193"/>
      <c r="CY71" s="193"/>
      <c r="CZ71" s="193"/>
      <c r="DA71" s="193"/>
      <c r="DB71" s="567"/>
      <c r="DC71" s="567"/>
      <c r="DD71" s="567"/>
      <c r="DE71" s="567"/>
      <c r="DF71" s="258" t="s">
        <v>3413</v>
      </c>
      <c r="DG71" s="544" t="s">
        <v>3414</v>
      </c>
      <c r="DH71" s="545" t="s">
        <v>3258</v>
      </c>
      <c r="DI71" s="545" t="s">
        <v>3258</v>
      </c>
      <c r="DJ71" s="545"/>
    </row>
    <row r="72" spans="1:114" s="100" customFormat="1" ht="78">
      <c r="A72" s="168">
        <v>38</v>
      </c>
      <c r="B72" s="201" t="s">
        <v>1417</v>
      </c>
      <c r="C72" s="201" t="s">
        <v>1469</v>
      </c>
      <c r="D72" s="423" t="s">
        <v>1511</v>
      </c>
      <c r="E72" s="201" t="s">
        <v>1512</v>
      </c>
      <c r="F72" s="241" t="s">
        <v>1705</v>
      </c>
      <c r="G72" s="198" t="s">
        <v>1471</v>
      </c>
      <c r="H72" s="420" t="s">
        <v>1513</v>
      </c>
      <c r="I72" s="423" t="s">
        <v>1514</v>
      </c>
      <c r="J72" s="349">
        <f t="shared" si="12"/>
        <v>28500</v>
      </c>
      <c r="K72" s="349">
        <f t="shared" si="13"/>
        <v>28500</v>
      </c>
      <c r="L72" s="349">
        <f t="shared" si="14"/>
        <v>28500</v>
      </c>
      <c r="M72" s="349">
        <v>12114</v>
      </c>
      <c r="N72" s="349"/>
      <c r="O72" s="349"/>
      <c r="P72" s="349">
        <v>16386</v>
      </c>
      <c r="Q72" s="349"/>
      <c r="R72" s="349"/>
      <c r="S72" s="349">
        <v>0</v>
      </c>
      <c r="T72" s="349">
        <f t="shared" si="15"/>
        <v>0</v>
      </c>
      <c r="U72" s="349">
        <v>0</v>
      </c>
      <c r="V72" s="349"/>
      <c r="W72" s="349"/>
      <c r="X72" s="349">
        <v>0</v>
      </c>
      <c r="Y72" s="349"/>
      <c r="Z72" s="349"/>
      <c r="AA72" s="349">
        <v>0</v>
      </c>
      <c r="AB72" s="349">
        <v>0</v>
      </c>
      <c r="AC72" s="349"/>
      <c r="AD72" s="349">
        <v>0</v>
      </c>
      <c r="AE72" s="349"/>
      <c r="AF72" s="349"/>
      <c r="AG72" s="349"/>
      <c r="AH72" s="349"/>
      <c r="AI72" s="349">
        <f t="shared" si="16"/>
        <v>0</v>
      </c>
      <c r="AJ72" s="349">
        <v>0</v>
      </c>
      <c r="AK72" s="349"/>
      <c r="AL72" s="349"/>
      <c r="AM72" s="349">
        <v>0</v>
      </c>
      <c r="AN72" s="349"/>
      <c r="AO72" s="349"/>
      <c r="AP72" s="349">
        <v>0</v>
      </c>
      <c r="AQ72" s="349">
        <v>0</v>
      </c>
      <c r="AR72" s="349"/>
      <c r="AS72" s="349">
        <v>0</v>
      </c>
      <c r="AT72" s="349"/>
      <c r="AU72" s="349"/>
      <c r="AV72" s="623"/>
      <c r="AW72" s="623"/>
      <c r="AX72" s="349">
        <f t="shared" si="17"/>
        <v>0</v>
      </c>
      <c r="AY72" s="613"/>
      <c r="AZ72" s="613"/>
      <c r="BA72" s="263" t="s">
        <v>918</v>
      </c>
      <c r="BB72" s="546" t="s">
        <v>2887</v>
      </c>
      <c r="BC72" s="550" t="s">
        <v>2888</v>
      </c>
      <c r="BD72" s="263">
        <f t="shared" si="8"/>
        <v>43312</v>
      </c>
      <c r="BE72" s="546">
        <v>43312</v>
      </c>
      <c r="BF72" s="263">
        <f t="shared" si="9"/>
        <v>43312</v>
      </c>
      <c r="BG72" s="546">
        <v>43312</v>
      </c>
      <c r="BH72" s="546" t="s">
        <v>939</v>
      </c>
      <c r="BI72" s="546" t="s">
        <v>939</v>
      </c>
      <c r="BJ72" s="263">
        <v>43404</v>
      </c>
      <c r="BK72" s="546"/>
      <c r="BL72" s="263">
        <v>43434</v>
      </c>
      <c r="BM72" s="546">
        <v>43417</v>
      </c>
      <c r="BN72" s="352">
        <v>43465</v>
      </c>
      <c r="BO72" s="546">
        <v>43433</v>
      </c>
      <c r="BP72" s="546">
        <v>43646</v>
      </c>
      <c r="BQ72" s="546"/>
      <c r="BR72" s="559">
        <v>1.83E-2</v>
      </c>
      <c r="BS72" s="559">
        <v>2.52E-2</v>
      </c>
      <c r="BT72" s="550" t="s">
        <v>2889</v>
      </c>
      <c r="BU72" s="538" t="s">
        <v>3847</v>
      </c>
      <c r="BV72" s="538" t="s">
        <v>3849</v>
      </c>
      <c r="BW72" s="538">
        <v>177752</v>
      </c>
      <c r="BX72" s="538">
        <v>2524339</v>
      </c>
      <c r="BY72" s="538" t="s">
        <v>3820</v>
      </c>
      <c r="BZ72" s="538" t="s">
        <v>3821</v>
      </c>
      <c r="CA72" s="702">
        <v>0.5</v>
      </c>
      <c r="CB72" s="267"/>
      <c r="CC72" s="551" t="s">
        <v>2905</v>
      </c>
      <c r="CD72" s="706"/>
      <c r="CE72" s="706"/>
      <c r="CF72" s="186">
        <v>660</v>
      </c>
      <c r="CG72" s="293">
        <v>35</v>
      </c>
      <c r="CH72" s="689">
        <f t="shared" si="10"/>
        <v>16.632000000000001</v>
      </c>
      <c r="CI72" s="690">
        <f t="shared" si="11"/>
        <v>0.88200000000000001</v>
      </c>
      <c r="CJ72" s="177"/>
      <c r="CK72" s="177"/>
      <c r="CL72" s="177"/>
      <c r="CM72" s="177"/>
      <c r="CN72" s="177"/>
      <c r="CO72" s="177"/>
      <c r="CP72" s="193"/>
      <c r="CQ72" s="445">
        <v>25687407</v>
      </c>
      <c r="CR72" s="445">
        <v>21550000</v>
      </c>
      <c r="CS72" s="445">
        <v>21550000</v>
      </c>
      <c r="CT72" s="445">
        <v>24228456</v>
      </c>
      <c r="CU72" s="445"/>
      <c r="CV72" s="445"/>
      <c r="CW72" s="193"/>
      <c r="CX72" s="193"/>
      <c r="CY72" s="193"/>
      <c r="CZ72" s="193"/>
      <c r="DA72" s="193"/>
      <c r="DB72" s="567"/>
      <c r="DC72" s="567"/>
      <c r="DD72" s="567"/>
      <c r="DE72" s="567"/>
      <c r="DF72" s="258" t="s">
        <v>3415</v>
      </c>
      <c r="DG72" s="544" t="s">
        <v>3416</v>
      </c>
      <c r="DH72" s="545" t="s">
        <v>3258</v>
      </c>
      <c r="DI72" s="545" t="s">
        <v>3258</v>
      </c>
      <c r="DJ72" s="545"/>
    </row>
    <row r="73" spans="1:114" s="100" customFormat="1" ht="78">
      <c r="A73" s="168">
        <v>39</v>
      </c>
      <c r="B73" s="201" t="s">
        <v>1417</v>
      </c>
      <c r="C73" s="201" t="s">
        <v>1469</v>
      </c>
      <c r="D73" s="423" t="s">
        <v>1511</v>
      </c>
      <c r="E73" s="201" t="s">
        <v>1512</v>
      </c>
      <c r="F73" s="241" t="s">
        <v>1705</v>
      </c>
      <c r="G73" s="198" t="s">
        <v>1471</v>
      </c>
      <c r="H73" s="420" t="s">
        <v>1515</v>
      </c>
      <c r="I73" s="423" t="s">
        <v>1579</v>
      </c>
      <c r="J73" s="349">
        <f t="shared" si="12"/>
        <v>27000</v>
      </c>
      <c r="K73" s="349">
        <f t="shared" si="13"/>
        <v>27000</v>
      </c>
      <c r="L73" s="349">
        <f t="shared" si="14"/>
        <v>27000</v>
      </c>
      <c r="M73" s="349">
        <v>10400</v>
      </c>
      <c r="N73" s="349"/>
      <c r="O73" s="349"/>
      <c r="P73" s="349">
        <v>16600</v>
      </c>
      <c r="Q73" s="349"/>
      <c r="R73" s="349"/>
      <c r="S73" s="349">
        <v>0</v>
      </c>
      <c r="T73" s="349">
        <f t="shared" si="15"/>
        <v>0</v>
      </c>
      <c r="U73" s="349">
        <v>0</v>
      </c>
      <c r="V73" s="349"/>
      <c r="W73" s="349"/>
      <c r="X73" s="349">
        <v>0</v>
      </c>
      <c r="Y73" s="349"/>
      <c r="Z73" s="349"/>
      <c r="AA73" s="349">
        <v>0</v>
      </c>
      <c r="AB73" s="349">
        <v>0</v>
      </c>
      <c r="AC73" s="349"/>
      <c r="AD73" s="349">
        <v>0</v>
      </c>
      <c r="AE73" s="349"/>
      <c r="AF73" s="349"/>
      <c r="AG73" s="349"/>
      <c r="AH73" s="349"/>
      <c r="AI73" s="349">
        <f t="shared" si="16"/>
        <v>0</v>
      </c>
      <c r="AJ73" s="349">
        <v>0</v>
      </c>
      <c r="AK73" s="349"/>
      <c r="AL73" s="349"/>
      <c r="AM73" s="349">
        <v>0</v>
      </c>
      <c r="AN73" s="349"/>
      <c r="AO73" s="349"/>
      <c r="AP73" s="349">
        <v>0</v>
      </c>
      <c r="AQ73" s="349">
        <v>0</v>
      </c>
      <c r="AR73" s="349"/>
      <c r="AS73" s="349">
        <v>0</v>
      </c>
      <c r="AT73" s="349"/>
      <c r="AU73" s="349"/>
      <c r="AV73" s="623"/>
      <c r="AW73" s="623"/>
      <c r="AX73" s="349">
        <f t="shared" si="17"/>
        <v>0</v>
      </c>
      <c r="AY73" s="613"/>
      <c r="AZ73" s="613"/>
      <c r="BA73" s="263" t="s">
        <v>918</v>
      </c>
      <c r="BB73" s="546" t="s">
        <v>2887</v>
      </c>
      <c r="BC73" s="550" t="s">
        <v>2888</v>
      </c>
      <c r="BD73" s="263">
        <f t="shared" si="8"/>
        <v>43312</v>
      </c>
      <c r="BE73" s="546">
        <v>43312</v>
      </c>
      <c r="BF73" s="263">
        <f t="shared" si="9"/>
        <v>43312</v>
      </c>
      <c r="BG73" s="546">
        <v>43312</v>
      </c>
      <c r="BH73" s="546" t="s">
        <v>939</v>
      </c>
      <c r="BI73" s="546" t="s">
        <v>939</v>
      </c>
      <c r="BJ73" s="263">
        <v>43404</v>
      </c>
      <c r="BK73" s="546"/>
      <c r="BL73" s="263">
        <v>43434</v>
      </c>
      <c r="BM73" s="546">
        <v>43411</v>
      </c>
      <c r="BN73" s="352">
        <v>43465</v>
      </c>
      <c r="BO73" s="546">
        <v>43427</v>
      </c>
      <c r="BP73" s="546">
        <v>43646</v>
      </c>
      <c r="BQ73" s="546"/>
      <c r="BR73" s="549">
        <v>7.6600000000000001E-2</v>
      </c>
      <c r="BS73" s="549">
        <v>0.18290000000000001</v>
      </c>
      <c r="BT73" s="550" t="s">
        <v>2889</v>
      </c>
      <c r="BU73" s="538" t="s">
        <v>3835</v>
      </c>
      <c r="BV73" s="538" t="s">
        <v>3849</v>
      </c>
      <c r="BW73" s="538">
        <v>177626</v>
      </c>
      <c r="BX73" s="538">
        <v>2524480</v>
      </c>
      <c r="BY73" s="538" t="s">
        <v>3820</v>
      </c>
      <c r="BZ73" s="538" t="s">
        <v>3821</v>
      </c>
      <c r="CA73" s="702">
        <v>0.5</v>
      </c>
      <c r="CB73" s="267"/>
      <c r="CC73" s="551" t="s">
        <v>2906</v>
      </c>
      <c r="CD73" s="706"/>
      <c r="CE73" s="706"/>
      <c r="CF73" s="186">
        <v>540</v>
      </c>
      <c r="CG73" s="293">
        <v>35</v>
      </c>
      <c r="CH73" s="689">
        <f t="shared" si="10"/>
        <v>98.766000000000005</v>
      </c>
      <c r="CI73" s="690">
        <f t="shared" si="11"/>
        <v>6.4015000000000004</v>
      </c>
      <c r="CJ73" s="177"/>
      <c r="CK73" s="177"/>
      <c r="CL73" s="177"/>
      <c r="CM73" s="177"/>
      <c r="CN73" s="177"/>
      <c r="CO73" s="177"/>
      <c r="CP73" s="193"/>
      <c r="CQ73" s="445">
        <v>22339307</v>
      </c>
      <c r="CR73" s="445">
        <v>18420000</v>
      </c>
      <c r="CS73" s="445">
        <v>18420000</v>
      </c>
      <c r="CT73" s="445">
        <v>20799066</v>
      </c>
      <c r="CU73" s="445"/>
      <c r="CV73" s="445"/>
      <c r="CW73" s="193"/>
      <c r="CX73" s="193"/>
      <c r="CY73" s="193"/>
      <c r="CZ73" s="193"/>
      <c r="DA73" s="193"/>
      <c r="DB73" s="567"/>
      <c r="DC73" s="567"/>
      <c r="DD73" s="567"/>
      <c r="DE73" s="567"/>
      <c r="DF73" s="258" t="s">
        <v>3417</v>
      </c>
      <c r="DG73" s="544" t="s">
        <v>3418</v>
      </c>
      <c r="DH73" s="545" t="s">
        <v>3258</v>
      </c>
      <c r="DI73" s="545" t="s">
        <v>3258</v>
      </c>
      <c r="DJ73" s="545"/>
    </row>
    <row r="74" spans="1:114" s="100" customFormat="1" ht="78">
      <c r="A74" s="168">
        <v>40</v>
      </c>
      <c r="B74" s="201" t="s">
        <v>1417</v>
      </c>
      <c r="C74" s="201" t="s">
        <v>1469</v>
      </c>
      <c r="D74" s="423" t="s">
        <v>1516</v>
      </c>
      <c r="E74" s="201" t="s">
        <v>1517</v>
      </c>
      <c r="F74" s="241" t="s">
        <v>1716</v>
      </c>
      <c r="G74" s="198" t="s">
        <v>1471</v>
      </c>
      <c r="H74" s="420" t="s">
        <v>1518</v>
      </c>
      <c r="I74" s="423" t="s">
        <v>1519</v>
      </c>
      <c r="J74" s="349">
        <f t="shared" si="12"/>
        <v>28000</v>
      </c>
      <c r="K74" s="349">
        <f t="shared" si="13"/>
        <v>28000</v>
      </c>
      <c r="L74" s="349">
        <f t="shared" si="14"/>
        <v>28000</v>
      </c>
      <c r="M74" s="349">
        <v>12997</v>
      </c>
      <c r="N74" s="349"/>
      <c r="O74" s="349"/>
      <c r="P74" s="349">
        <v>15003</v>
      </c>
      <c r="Q74" s="349"/>
      <c r="R74" s="349"/>
      <c r="S74" s="349">
        <v>0</v>
      </c>
      <c r="T74" s="349">
        <f t="shared" si="15"/>
        <v>0</v>
      </c>
      <c r="U74" s="349">
        <v>0</v>
      </c>
      <c r="V74" s="349"/>
      <c r="W74" s="349"/>
      <c r="X74" s="349">
        <v>0</v>
      </c>
      <c r="Y74" s="349"/>
      <c r="Z74" s="349"/>
      <c r="AA74" s="349">
        <v>0</v>
      </c>
      <c r="AB74" s="349">
        <v>0</v>
      </c>
      <c r="AC74" s="349"/>
      <c r="AD74" s="349">
        <v>0</v>
      </c>
      <c r="AE74" s="349"/>
      <c r="AF74" s="349"/>
      <c r="AG74" s="349"/>
      <c r="AH74" s="349"/>
      <c r="AI74" s="349">
        <f t="shared" si="16"/>
        <v>0</v>
      </c>
      <c r="AJ74" s="349">
        <v>0</v>
      </c>
      <c r="AK74" s="349"/>
      <c r="AL74" s="349"/>
      <c r="AM74" s="349">
        <v>0</v>
      </c>
      <c r="AN74" s="349"/>
      <c r="AO74" s="349"/>
      <c r="AP74" s="349">
        <v>0</v>
      </c>
      <c r="AQ74" s="349">
        <v>0</v>
      </c>
      <c r="AR74" s="349"/>
      <c r="AS74" s="349">
        <v>0</v>
      </c>
      <c r="AT74" s="349"/>
      <c r="AU74" s="349"/>
      <c r="AV74" s="623"/>
      <c r="AW74" s="623"/>
      <c r="AX74" s="349">
        <f t="shared" si="17"/>
        <v>0</v>
      </c>
      <c r="AY74" s="613"/>
      <c r="AZ74" s="613"/>
      <c r="BA74" s="263" t="s">
        <v>918</v>
      </c>
      <c r="BB74" s="546" t="s">
        <v>2887</v>
      </c>
      <c r="BC74" s="550" t="s">
        <v>2888</v>
      </c>
      <c r="BD74" s="263">
        <f t="shared" si="8"/>
        <v>43312</v>
      </c>
      <c r="BE74" s="546">
        <v>43312</v>
      </c>
      <c r="BF74" s="263">
        <f t="shared" si="9"/>
        <v>43312</v>
      </c>
      <c r="BG74" s="546">
        <v>43312</v>
      </c>
      <c r="BH74" s="546" t="s">
        <v>939</v>
      </c>
      <c r="BI74" s="546" t="s">
        <v>939</v>
      </c>
      <c r="BJ74" s="263">
        <v>43404</v>
      </c>
      <c r="BK74" s="546"/>
      <c r="BL74" s="263">
        <v>43434</v>
      </c>
      <c r="BM74" s="546">
        <v>43412</v>
      </c>
      <c r="BN74" s="352">
        <v>43465</v>
      </c>
      <c r="BO74" s="546">
        <v>43430</v>
      </c>
      <c r="BP74" s="546">
        <v>43646</v>
      </c>
      <c r="BQ74" s="546"/>
      <c r="BR74" s="549">
        <v>2.1899999999999999E-2</v>
      </c>
      <c r="BS74" s="549">
        <v>2.3E-2</v>
      </c>
      <c r="BT74" s="550" t="s">
        <v>2889</v>
      </c>
      <c r="BU74" s="538" t="s">
        <v>3842</v>
      </c>
      <c r="BV74" s="538" t="s">
        <v>3850</v>
      </c>
      <c r="BW74" s="538">
        <v>170397</v>
      </c>
      <c r="BX74" s="538">
        <v>2530541</v>
      </c>
      <c r="BY74" s="538" t="s">
        <v>3820</v>
      </c>
      <c r="BZ74" s="538" t="s">
        <v>3851</v>
      </c>
      <c r="CA74" s="702">
        <v>0.5</v>
      </c>
      <c r="CB74" s="267"/>
      <c r="CC74" s="551" t="s">
        <v>2904</v>
      </c>
      <c r="CD74" s="706"/>
      <c r="CE74" s="706"/>
      <c r="CF74" s="186">
        <v>1000</v>
      </c>
      <c r="CG74" s="293">
        <v>15</v>
      </c>
      <c r="CH74" s="689">
        <f t="shared" si="10"/>
        <v>23</v>
      </c>
      <c r="CI74" s="690">
        <f t="shared" si="11"/>
        <v>0.34499999999999997</v>
      </c>
      <c r="CJ74" s="177"/>
      <c r="CK74" s="177"/>
      <c r="CL74" s="177"/>
      <c r="CM74" s="177"/>
      <c r="CN74" s="177"/>
      <c r="CO74" s="177"/>
      <c r="CP74" s="193"/>
      <c r="CQ74" s="445">
        <v>25225703</v>
      </c>
      <c r="CR74" s="445">
        <v>23300000</v>
      </c>
      <c r="CS74" s="445">
        <v>23300000</v>
      </c>
      <c r="CT74" s="445">
        <v>25993139</v>
      </c>
      <c r="CU74" s="445"/>
      <c r="CV74" s="445"/>
      <c r="CW74" s="193"/>
      <c r="CX74" s="193"/>
      <c r="CY74" s="193"/>
      <c r="CZ74" s="193"/>
      <c r="DA74" s="193"/>
      <c r="DB74" s="567"/>
      <c r="DC74" s="567"/>
      <c r="DD74" s="567"/>
      <c r="DE74" s="567"/>
      <c r="DF74" s="258" t="s">
        <v>3419</v>
      </c>
      <c r="DG74" s="544" t="s">
        <v>3420</v>
      </c>
      <c r="DH74" s="545" t="s">
        <v>3258</v>
      </c>
      <c r="DI74" s="545" t="s">
        <v>3258</v>
      </c>
      <c r="DJ74" s="545"/>
    </row>
    <row r="75" spans="1:114" s="100" customFormat="1" ht="97.5">
      <c r="A75" s="168">
        <v>41</v>
      </c>
      <c r="B75" s="201" t="s">
        <v>1417</v>
      </c>
      <c r="C75" s="201" t="s">
        <v>1469</v>
      </c>
      <c r="D75" s="423" t="s">
        <v>1520</v>
      </c>
      <c r="E75" s="201" t="s">
        <v>1521</v>
      </c>
      <c r="F75" s="241" t="s">
        <v>1761</v>
      </c>
      <c r="G75" s="198" t="s">
        <v>1522</v>
      </c>
      <c r="H75" s="421" t="s">
        <v>1523</v>
      </c>
      <c r="I75" s="423" t="s">
        <v>2511</v>
      </c>
      <c r="J75" s="349">
        <f t="shared" si="12"/>
        <v>4000</v>
      </c>
      <c r="K75" s="349">
        <f t="shared" si="13"/>
        <v>4000</v>
      </c>
      <c r="L75" s="349">
        <f t="shared" si="14"/>
        <v>4000</v>
      </c>
      <c r="M75" s="349">
        <v>0</v>
      </c>
      <c r="N75" s="349"/>
      <c r="O75" s="349"/>
      <c r="P75" s="349">
        <v>4000</v>
      </c>
      <c r="Q75" s="349"/>
      <c r="R75" s="349"/>
      <c r="S75" s="349">
        <v>0</v>
      </c>
      <c r="T75" s="349">
        <f t="shared" si="15"/>
        <v>0</v>
      </c>
      <c r="U75" s="349">
        <v>0</v>
      </c>
      <c r="V75" s="349"/>
      <c r="W75" s="349"/>
      <c r="X75" s="349">
        <v>0</v>
      </c>
      <c r="Y75" s="349"/>
      <c r="Z75" s="349"/>
      <c r="AA75" s="349">
        <v>0</v>
      </c>
      <c r="AB75" s="349">
        <v>0</v>
      </c>
      <c r="AC75" s="349"/>
      <c r="AD75" s="349">
        <v>0</v>
      </c>
      <c r="AE75" s="349"/>
      <c r="AF75" s="349"/>
      <c r="AG75" s="349"/>
      <c r="AH75" s="349"/>
      <c r="AI75" s="349">
        <f t="shared" si="16"/>
        <v>0</v>
      </c>
      <c r="AJ75" s="349">
        <v>0</v>
      </c>
      <c r="AK75" s="349"/>
      <c r="AL75" s="349"/>
      <c r="AM75" s="349">
        <v>0</v>
      </c>
      <c r="AN75" s="349"/>
      <c r="AO75" s="349"/>
      <c r="AP75" s="349">
        <v>0</v>
      </c>
      <c r="AQ75" s="349">
        <v>0</v>
      </c>
      <c r="AR75" s="349"/>
      <c r="AS75" s="349">
        <v>0</v>
      </c>
      <c r="AT75" s="349"/>
      <c r="AU75" s="349"/>
      <c r="AV75" s="623"/>
      <c r="AW75" s="623"/>
      <c r="AX75" s="349">
        <f t="shared" si="17"/>
        <v>0</v>
      </c>
      <c r="AY75" s="620"/>
      <c r="AZ75" s="613"/>
      <c r="BA75" s="263" t="s">
        <v>918</v>
      </c>
      <c r="BB75" s="546" t="s">
        <v>2887</v>
      </c>
      <c r="BC75" s="550" t="s">
        <v>2888</v>
      </c>
      <c r="BD75" s="263">
        <f t="shared" si="8"/>
        <v>43039</v>
      </c>
      <c r="BE75" s="546">
        <v>43039</v>
      </c>
      <c r="BF75" s="263">
        <f t="shared" si="9"/>
        <v>43301</v>
      </c>
      <c r="BG75" s="546">
        <v>43301</v>
      </c>
      <c r="BH75" s="546" t="s">
        <v>939</v>
      </c>
      <c r="BI75" s="546" t="s">
        <v>939</v>
      </c>
      <c r="BJ75" s="263">
        <v>43404</v>
      </c>
      <c r="BK75" s="546"/>
      <c r="BL75" s="263">
        <v>43434</v>
      </c>
      <c r="BM75" s="546">
        <v>43448</v>
      </c>
      <c r="BN75" s="352">
        <v>43465</v>
      </c>
      <c r="BO75" s="546">
        <v>43448</v>
      </c>
      <c r="BP75" s="546">
        <v>43616</v>
      </c>
      <c r="BQ75" s="546"/>
      <c r="BR75" s="549">
        <v>0.01</v>
      </c>
      <c r="BS75" s="549">
        <v>0.01</v>
      </c>
      <c r="BT75" s="550" t="s">
        <v>2889</v>
      </c>
      <c r="BU75" s="538" t="s">
        <v>3852</v>
      </c>
      <c r="BV75" s="538" t="s">
        <v>3853</v>
      </c>
      <c r="BW75" s="538">
        <v>120.27998599999999</v>
      </c>
      <c r="BX75" s="538">
        <v>22.791529000000001</v>
      </c>
      <c r="BY75" s="538" t="s">
        <v>3854</v>
      </c>
      <c r="BZ75" s="538" t="s">
        <v>3855</v>
      </c>
      <c r="CA75" s="702">
        <v>0</v>
      </c>
      <c r="CB75" s="267"/>
      <c r="CC75" s="551" t="s">
        <v>2907</v>
      </c>
      <c r="CD75" s="706"/>
      <c r="CE75" s="706"/>
      <c r="CF75" s="186">
        <v>0</v>
      </c>
      <c r="CG75" s="293">
        <v>36</v>
      </c>
      <c r="CH75" s="689">
        <f t="shared" si="10"/>
        <v>0</v>
      </c>
      <c r="CI75" s="690">
        <f t="shared" si="11"/>
        <v>0.36</v>
      </c>
      <c r="CJ75" s="177"/>
      <c r="CK75" s="177"/>
      <c r="CL75" s="177"/>
      <c r="CM75" s="177"/>
      <c r="CN75" s="177"/>
      <c r="CO75" s="177"/>
      <c r="CP75" s="193" t="s">
        <v>2512</v>
      </c>
      <c r="CQ75" s="445">
        <v>3040751</v>
      </c>
      <c r="CR75" s="445">
        <v>3040751</v>
      </c>
      <c r="CS75" s="445">
        <v>3040751</v>
      </c>
      <c r="CT75" s="445">
        <v>3316670</v>
      </c>
      <c r="CU75" s="445"/>
      <c r="CV75" s="445"/>
      <c r="CW75" s="193"/>
      <c r="CX75" s="193"/>
      <c r="CY75" s="193"/>
      <c r="CZ75" s="193"/>
      <c r="DA75" s="193"/>
      <c r="DB75" s="567"/>
      <c r="DC75" s="567"/>
      <c r="DD75" s="567"/>
      <c r="DE75" s="567"/>
      <c r="DF75" s="258" t="s">
        <v>3421</v>
      </c>
      <c r="DG75" s="544" t="s">
        <v>3422</v>
      </c>
      <c r="DH75" s="545" t="s">
        <v>3258</v>
      </c>
      <c r="DI75" s="545" t="s">
        <v>3258</v>
      </c>
      <c r="DJ75" s="545"/>
    </row>
    <row r="76" spans="1:114" s="103" customFormat="1" ht="78">
      <c r="A76" s="168">
        <v>42</v>
      </c>
      <c r="B76" s="201" t="s">
        <v>1417</v>
      </c>
      <c r="C76" s="201" t="s">
        <v>1469</v>
      </c>
      <c r="D76" s="423" t="s">
        <v>1474</v>
      </c>
      <c r="E76" s="422" t="s">
        <v>1754</v>
      </c>
      <c r="F76" s="241" t="s">
        <v>1706</v>
      </c>
      <c r="G76" s="198" t="s">
        <v>1471</v>
      </c>
      <c r="H76" s="420" t="s">
        <v>1524</v>
      </c>
      <c r="I76" s="423" t="s">
        <v>1525</v>
      </c>
      <c r="J76" s="349">
        <f t="shared" si="12"/>
        <v>7800</v>
      </c>
      <c r="K76" s="349">
        <f t="shared" si="13"/>
        <v>7800</v>
      </c>
      <c r="L76" s="349">
        <f t="shared" si="14"/>
        <v>7800</v>
      </c>
      <c r="M76" s="349">
        <v>3418</v>
      </c>
      <c r="N76" s="349"/>
      <c r="O76" s="349"/>
      <c r="P76" s="349">
        <v>4382</v>
      </c>
      <c r="Q76" s="349"/>
      <c r="R76" s="349"/>
      <c r="S76" s="349">
        <v>0</v>
      </c>
      <c r="T76" s="349">
        <f t="shared" si="15"/>
        <v>0</v>
      </c>
      <c r="U76" s="349">
        <v>0</v>
      </c>
      <c r="V76" s="349"/>
      <c r="W76" s="349"/>
      <c r="X76" s="349">
        <v>0</v>
      </c>
      <c r="Y76" s="349"/>
      <c r="Z76" s="349"/>
      <c r="AA76" s="349">
        <v>0</v>
      </c>
      <c r="AB76" s="349">
        <v>0</v>
      </c>
      <c r="AC76" s="349"/>
      <c r="AD76" s="349">
        <v>0</v>
      </c>
      <c r="AE76" s="349"/>
      <c r="AF76" s="349"/>
      <c r="AG76" s="349"/>
      <c r="AH76" s="349"/>
      <c r="AI76" s="349">
        <f t="shared" si="16"/>
        <v>0</v>
      </c>
      <c r="AJ76" s="349">
        <v>0</v>
      </c>
      <c r="AK76" s="349"/>
      <c r="AL76" s="349"/>
      <c r="AM76" s="349">
        <v>0</v>
      </c>
      <c r="AN76" s="349"/>
      <c r="AO76" s="349"/>
      <c r="AP76" s="349">
        <v>0</v>
      </c>
      <c r="AQ76" s="349">
        <v>0</v>
      </c>
      <c r="AR76" s="349"/>
      <c r="AS76" s="349">
        <v>0</v>
      </c>
      <c r="AT76" s="349"/>
      <c r="AU76" s="349"/>
      <c r="AV76" s="623"/>
      <c r="AW76" s="623"/>
      <c r="AX76" s="349">
        <f t="shared" si="17"/>
        <v>0</v>
      </c>
      <c r="AY76" s="613"/>
      <c r="AZ76" s="613"/>
      <c r="BA76" s="263" t="s">
        <v>918</v>
      </c>
      <c r="BB76" s="546" t="s">
        <v>2887</v>
      </c>
      <c r="BC76" s="550" t="s">
        <v>2888</v>
      </c>
      <c r="BD76" s="263">
        <v>43327</v>
      </c>
      <c r="BE76" s="546">
        <v>43333</v>
      </c>
      <c r="BF76" s="263">
        <v>43327</v>
      </c>
      <c r="BG76" s="546">
        <v>43334</v>
      </c>
      <c r="BH76" s="546" t="s">
        <v>939</v>
      </c>
      <c r="BI76" s="546" t="s">
        <v>939</v>
      </c>
      <c r="BJ76" s="263">
        <v>43404</v>
      </c>
      <c r="BK76" s="546">
        <v>43354</v>
      </c>
      <c r="BL76" s="263">
        <v>43434</v>
      </c>
      <c r="BM76" s="546">
        <v>43377</v>
      </c>
      <c r="BN76" s="352">
        <v>43465</v>
      </c>
      <c r="BO76" s="546">
        <v>43397</v>
      </c>
      <c r="BP76" s="546">
        <v>43646</v>
      </c>
      <c r="BQ76" s="546"/>
      <c r="BR76" s="559">
        <v>0.24</v>
      </c>
      <c r="BS76" s="559">
        <v>0.52</v>
      </c>
      <c r="BT76" s="550" t="s">
        <v>2889</v>
      </c>
      <c r="BU76" s="538" t="s">
        <v>3822</v>
      </c>
      <c r="BV76" s="538" t="s">
        <v>3823</v>
      </c>
      <c r="BW76" s="538">
        <v>206775</v>
      </c>
      <c r="BX76" s="538">
        <v>2531543</v>
      </c>
      <c r="BY76" s="538" t="s">
        <v>3824</v>
      </c>
      <c r="BZ76" s="538" t="s">
        <v>3856</v>
      </c>
      <c r="CA76" s="702">
        <v>0.5</v>
      </c>
      <c r="CB76" s="267"/>
      <c r="CC76" s="551" t="s">
        <v>2908</v>
      </c>
      <c r="CD76" s="706"/>
      <c r="CE76" s="706"/>
      <c r="CF76" s="190">
        <v>200</v>
      </c>
      <c r="CG76" s="293">
        <v>80</v>
      </c>
      <c r="CH76" s="689">
        <f t="shared" si="10"/>
        <v>104</v>
      </c>
      <c r="CI76" s="690">
        <f t="shared" si="11"/>
        <v>41.6</v>
      </c>
      <c r="CJ76" s="795"/>
      <c r="CK76" s="795"/>
      <c r="CL76" s="795"/>
      <c r="CM76" s="795"/>
      <c r="CN76" s="795"/>
      <c r="CO76" s="795"/>
      <c r="CP76" s="795"/>
      <c r="CQ76" s="445">
        <v>6963000</v>
      </c>
      <c r="CR76" s="445">
        <v>6050000</v>
      </c>
      <c r="CS76" s="445">
        <v>6050000</v>
      </c>
      <c r="CT76" s="445">
        <v>6836221</v>
      </c>
      <c r="CU76" s="445"/>
      <c r="CV76" s="445"/>
      <c r="CW76" s="571"/>
      <c r="CX76" s="571"/>
      <c r="CY76" s="571"/>
      <c r="CZ76" s="571"/>
      <c r="DA76" s="571"/>
      <c r="DB76" s="572"/>
      <c r="DC76" s="573"/>
      <c r="DD76" s="572"/>
      <c r="DE76" s="572"/>
      <c r="DF76" s="258" t="s">
        <v>3423</v>
      </c>
      <c r="DG76" s="544" t="s">
        <v>3424</v>
      </c>
      <c r="DH76" s="545" t="s">
        <v>3258</v>
      </c>
      <c r="DI76" s="545" t="s">
        <v>3258</v>
      </c>
      <c r="DJ76" s="545"/>
    </row>
    <row r="77" spans="1:114" s="103" customFormat="1" ht="78">
      <c r="A77" s="96">
        <v>43</v>
      </c>
      <c r="B77" s="201" t="s">
        <v>1417</v>
      </c>
      <c r="C77" s="201" t="s">
        <v>1469</v>
      </c>
      <c r="D77" s="423" t="s">
        <v>1474</v>
      </c>
      <c r="E77" s="201" t="s">
        <v>1526</v>
      </c>
      <c r="F77" s="241" t="s">
        <v>1706</v>
      </c>
      <c r="G77" s="198" t="s">
        <v>1471</v>
      </c>
      <c r="H77" s="423" t="s">
        <v>1527</v>
      </c>
      <c r="I77" s="423" t="s">
        <v>1528</v>
      </c>
      <c r="J77" s="349">
        <f t="shared" si="12"/>
        <v>11400</v>
      </c>
      <c r="K77" s="349">
        <f t="shared" si="13"/>
        <v>11400</v>
      </c>
      <c r="L77" s="349">
        <f t="shared" si="14"/>
        <v>11400</v>
      </c>
      <c r="M77" s="349">
        <v>4869</v>
      </c>
      <c r="N77" s="349"/>
      <c r="O77" s="349"/>
      <c r="P77" s="349">
        <v>6531</v>
      </c>
      <c r="Q77" s="349"/>
      <c r="R77" s="349"/>
      <c r="S77" s="349">
        <v>0</v>
      </c>
      <c r="T77" s="349">
        <f t="shared" si="15"/>
        <v>0</v>
      </c>
      <c r="U77" s="349">
        <v>0</v>
      </c>
      <c r="V77" s="349"/>
      <c r="W77" s="349"/>
      <c r="X77" s="349">
        <v>0</v>
      </c>
      <c r="Y77" s="349"/>
      <c r="Z77" s="349"/>
      <c r="AA77" s="349">
        <v>0</v>
      </c>
      <c r="AB77" s="349">
        <v>0</v>
      </c>
      <c r="AC77" s="349"/>
      <c r="AD77" s="349">
        <v>0</v>
      </c>
      <c r="AE77" s="349"/>
      <c r="AF77" s="349"/>
      <c r="AG77" s="349"/>
      <c r="AH77" s="349"/>
      <c r="AI77" s="349">
        <f t="shared" si="16"/>
        <v>0</v>
      </c>
      <c r="AJ77" s="349">
        <v>0</v>
      </c>
      <c r="AK77" s="349"/>
      <c r="AL77" s="349"/>
      <c r="AM77" s="349">
        <v>0</v>
      </c>
      <c r="AN77" s="349"/>
      <c r="AO77" s="349"/>
      <c r="AP77" s="349">
        <v>0</v>
      </c>
      <c r="AQ77" s="349">
        <v>0</v>
      </c>
      <c r="AR77" s="349"/>
      <c r="AS77" s="349">
        <v>0</v>
      </c>
      <c r="AT77" s="349"/>
      <c r="AU77" s="349"/>
      <c r="AV77" s="612"/>
      <c r="AW77" s="612"/>
      <c r="AX77" s="349">
        <f t="shared" si="17"/>
        <v>0</v>
      </c>
      <c r="AY77" s="613"/>
      <c r="AZ77" s="613"/>
      <c r="BA77" s="263" t="s">
        <v>918</v>
      </c>
      <c r="BB77" s="546" t="s">
        <v>2887</v>
      </c>
      <c r="BC77" s="550" t="s">
        <v>2888</v>
      </c>
      <c r="BD77" s="263">
        <v>43322</v>
      </c>
      <c r="BE77" s="546">
        <v>43333</v>
      </c>
      <c r="BF77" s="263">
        <v>43326</v>
      </c>
      <c r="BG77" s="546">
        <v>43334</v>
      </c>
      <c r="BH77" s="546" t="s">
        <v>939</v>
      </c>
      <c r="BI77" s="546" t="s">
        <v>939</v>
      </c>
      <c r="BJ77" s="263">
        <v>43404</v>
      </c>
      <c r="BK77" s="546">
        <v>43370</v>
      </c>
      <c r="BL77" s="263">
        <v>43434</v>
      </c>
      <c r="BM77" s="546">
        <v>43391</v>
      </c>
      <c r="BN77" s="352">
        <v>43465</v>
      </c>
      <c r="BO77" s="546">
        <v>43399</v>
      </c>
      <c r="BP77" s="546">
        <v>43646</v>
      </c>
      <c r="BQ77" s="546"/>
      <c r="BR77" s="555">
        <v>0.17</v>
      </c>
      <c r="BS77" s="555">
        <v>0.18</v>
      </c>
      <c r="BT77" s="550" t="s">
        <v>2889</v>
      </c>
      <c r="BU77" s="538" t="s">
        <v>3857</v>
      </c>
      <c r="BV77" s="538" t="s">
        <v>3858</v>
      </c>
      <c r="BW77" s="538">
        <v>22.912490999999999</v>
      </c>
      <c r="BX77" s="538">
        <v>120.549601</v>
      </c>
      <c r="BY77" s="538" t="s">
        <v>3824</v>
      </c>
      <c r="BZ77" s="538" t="s">
        <v>3856</v>
      </c>
      <c r="CA77" s="702">
        <v>0.5</v>
      </c>
      <c r="CB77" s="264"/>
      <c r="CC77" s="551" t="s">
        <v>2902</v>
      </c>
      <c r="CD77" s="706"/>
      <c r="CE77" s="706"/>
      <c r="CF77" s="190">
        <v>380</v>
      </c>
      <c r="CG77" s="293">
        <v>50</v>
      </c>
      <c r="CH77" s="689">
        <f t="shared" si="10"/>
        <v>68.399999999999991</v>
      </c>
      <c r="CI77" s="690">
        <f t="shared" si="11"/>
        <v>9</v>
      </c>
      <c r="CJ77" s="795"/>
      <c r="CK77" s="795"/>
      <c r="CL77" s="795"/>
      <c r="CM77" s="795"/>
      <c r="CN77" s="795"/>
      <c r="CO77" s="795"/>
      <c r="CP77" s="795"/>
      <c r="CQ77" s="445">
        <v>10180000</v>
      </c>
      <c r="CR77" s="445">
        <v>8580000</v>
      </c>
      <c r="CS77" s="445">
        <v>8580000</v>
      </c>
      <c r="CT77" s="445">
        <v>9738651</v>
      </c>
      <c r="CU77" s="445"/>
      <c r="CV77" s="445"/>
      <c r="CW77" s="571"/>
      <c r="CX77" s="571"/>
      <c r="CY77" s="571"/>
      <c r="CZ77" s="571"/>
      <c r="DA77" s="571"/>
      <c r="DB77" s="572"/>
      <c r="DC77" s="573"/>
      <c r="DD77" s="572"/>
      <c r="DE77" s="572"/>
      <c r="DF77" s="258" t="s">
        <v>3425</v>
      </c>
      <c r="DG77" s="544" t="s">
        <v>3426</v>
      </c>
      <c r="DH77" s="545" t="s">
        <v>3258</v>
      </c>
      <c r="DI77" s="545" t="s">
        <v>3258</v>
      </c>
      <c r="DJ77" s="545"/>
    </row>
    <row r="78" spans="1:114" s="103" customFormat="1" ht="78">
      <c r="A78" s="96">
        <v>44</v>
      </c>
      <c r="B78" s="201" t="s">
        <v>1417</v>
      </c>
      <c r="C78" s="201" t="s">
        <v>1469</v>
      </c>
      <c r="D78" s="423" t="s">
        <v>1529</v>
      </c>
      <c r="E78" s="201" t="s">
        <v>1530</v>
      </c>
      <c r="F78" s="241" t="s">
        <v>1704</v>
      </c>
      <c r="G78" s="198" t="s">
        <v>1471</v>
      </c>
      <c r="H78" s="420" t="s">
        <v>1531</v>
      </c>
      <c r="I78" s="423" t="s">
        <v>1532</v>
      </c>
      <c r="J78" s="349">
        <f t="shared" si="12"/>
        <v>47600</v>
      </c>
      <c r="K78" s="349">
        <f t="shared" si="13"/>
        <v>47600</v>
      </c>
      <c r="L78" s="349">
        <f t="shared" si="14"/>
        <v>47600</v>
      </c>
      <c r="M78" s="349">
        <v>21055</v>
      </c>
      <c r="N78" s="349"/>
      <c r="O78" s="349"/>
      <c r="P78" s="349">
        <v>26545</v>
      </c>
      <c r="Q78" s="349"/>
      <c r="R78" s="349"/>
      <c r="S78" s="349">
        <v>0</v>
      </c>
      <c r="T78" s="349">
        <f t="shared" si="15"/>
        <v>0</v>
      </c>
      <c r="U78" s="349">
        <v>0</v>
      </c>
      <c r="V78" s="349"/>
      <c r="W78" s="349"/>
      <c r="X78" s="349">
        <v>0</v>
      </c>
      <c r="Y78" s="349"/>
      <c r="Z78" s="349"/>
      <c r="AA78" s="349">
        <v>0</v>
      </c>
      <c r="AB78" s="349">
        <v>0</v>
      </c>
      <c r="AC78" s="349"/>
      <c r="AD78" s="349">
        <v>0</v>
      </c>
      <c r="AE78" s="349"/>
      <c r="AF78" s="349"/>
      <c r="AG78" s="349"/>
      <c r="AH78" s="349"/>
      <c r="AI78" s="349">
        <f t="shared" si="16"/>
        <v>0</v>
      </c>
      <c r="AJ78" s="349">
        <v>0</v>
      </c>
      <c r="AK78" s="349"/>
      <c r="AL78" s="349"/>
      <c r="AM78" s="349">
        <v>0</v>
      </c>
      <c r="AN78" s="349"/>
      <c r="AO78" s="349"/>
      <c r="AP78" s="349">
        <v>0</v>
      </c>
      <c r="AQ78" s="349">
        <v>0</v>
      </c>
      <c r="AR78" s="349"/>
      <c r="AS78" s="349">
        <v>0</v>
      </c>
      <c r="AT78" s="349"/>
      <c r="AU78" s="349"/>
      <c r="AV78" s="612"/>
      <c r="AW78" s="612"/>
      <c r="AX78" s="349">
        <f t="shared" si="17"/>
        <v>0</v>
      </c>
      <c r="AY78" s="613"/>
      <c r="AZ78" s="613"/>
      <c r="BA78" s="263" t="s">
        <v>918</v>
      </c>
      <c r="BB78" s="546" t="s">
        <v>2887</v>
      </c>
      <c r="BC78" s="550" t="s">
        <v>2888</v>
      </c>
      <c r="BD78" s="263">
        <v>43327</v>
      </c>
      <c r="BE78" s="546">
        <v>43333</v>
      </c>
      <c r="BF78" s="263">
        <v>43327</v>
      </c>
      <c r="BG78" s="546">
        <v>43334</v>
      </c>
      <c r="BH78" s="546" t="s">
        <v>939</v>
      </c>
      <c r="BI78" s="546" t="s">
        <v>939</v>
      </c>
      <c r="BJ78" s="263">
        <v>43404</v>
      </c>
      <c r="BK78" s="546"/>
      <c r="BL78" s="263">
        <v>43434</v>
      </c>
      <c r="BM78" s="546">
        <v>43406</v>
      </c>
      <c r="BN78" s="352">
        <v>43465</v>
      </c>
      <c r="BO78" s="546">
        <v>43426</v>
      </c>
      <c r="BP78" s="546">
        <v>43677</v>
      </c>
      <c r="BQ78" s="546"/>
      <c r="BR78" s="555">
        <v>0.02</v>
      </c>
      <c r="BS78" s="555">
        <v>0.04</v>
      </c>
      <c r="BT78" s="550" t="s">
        <v>2889</v>
      </c>
      <c r="BU78" s="538" t="s">
        <v>3859</v>
      </c>
      <c r="BV78" s="538" t="s">
        <v>3858</v>
      </c>
      <c r="BW78" s="538">
        <v>195236</v>
      </c>
      <c r="BX78" s="538">
        <v>2525991</v>
      </c>
      <c r="BY78" s="538" t="s">
        <v>3824</v>
      </c>
      <c r="BZ78" s="538" t="s">
        <v>3825</v>
      </c>
      <c r="CA78" s="702">
        <v>0.5</v>
      </c>
      <c r="CB78" s="264"/>
      <c r="CC78" s="551" t="s">
        <v>2909</v>
      </c>
      <c r="CD78" s="706"/>
      <c r="CE78" s="706"/>
      <c r="CF78" s="190">
        <v>1250</v>
      </c>
      <c r="CG78" s="293">
        <v>100</v>
      </c>
      <c r="CH78" s="689">
        <f t="shared" si="10"/>
        <v>50</v>
      </c>
      <c r="CI78" s="690">
        <f t="shared" si="11"/>
        <v>4</v>
      </c>
      <c r="CJ78" s="795"/>
      <c r="CK78" s="795"/>
      <c r="CL78" s="795"/>
      <c r="CM78" s="795"/>
      <c r="CN78" s="795"/>
      <c r="CO78" s="795"/>
      <c r="CP78" s="795"/>
      <c r="CQ78" s="445">
        <v>43234000</v>
      </c>
      <c r="CR78" s="445">
        <v>37890000</v>
      </c>
      <c r="CS78" s="445">
        <v>37890000</v>
      </c>
      <c r="CT78" s="445">
        <v>42110978</v>
      </c>
      <c r="CU78" s="445"/>
      <c r="CV78" s="445"/>
      <c r="CW78" s="571"/>
      <c r="CX78" s="571"/>
      <c r="CY78" s="571"/>
      <c r="CZ78" s="571"/>
      <c r="DA78" s="571"/>
      <c r="DB78" s="572"/>
      <c r="DC78" s="573"/>
      <c r="DD78" s="572"/>
      <c r="DE78" s="572"/>
      <c r="DF78" s="258" t="s">
        <v>3427</v>
      </c>
      <c r="DG78" s="544" t="s">
        <v>3428</v>
      </c>
      <c r="DH78" s="545" t="s">
        <v>3258</v>
      </c>
      <c r="DI78" s="545" t="s">
        <v>3258</v>
      </c>
      <c r="DJ78" s="545"/>
    </row>
    <row r="79" spans="1:114" s="103" customFormat="1" ht="78">
      <c r="A79" s="96">
        <v>45</v>
      </c>
      <c r="B79" s="201" t="s">
        <v>1417</v>
      </c>
      <c r="C79" s="201" t="s">
        <v>1469</v>
      </c>
      <c r="D79" s="423" t="s">
        <v>1490</v>
      </c>
      <c r="E79" s="201" t="s">
        <v>1533</v>
      </c>
      <c r="F79" s="241" t="s">
        <v>1705</v>
      </c>
      <c r="G79" s="198" t="s">
        <v>1471</v>
      </c>
      <c r="H79" s="420" t="s">
        <v>1534</v>
      </c>
      <c r="I79" s="423" t="s">
        <v>1535</v>
      </c>
      <c r="J79" s="349">
        <f t="shared" si="12"/>
        <v>13400</v>
      </c>
      <c r="K79" s="349">
        <f t="shared" si="13"/>
        <v>13400</v>
      </c>
      <c r="L79" s="349">
        <f t="shared" si="14"/>
        <v>13400</v>
      </c>
      <c r="M79" s="349">
        <v>5233</v>
      </c>
      <c r="N79" s="349"/>
      <c r="O79" s="349"/>
      <c r="P79" s="349">
        <v>8167</v>
      </c>
      <c r="Q79" s="349"/>
      <c r="R79" s="349"/>
      <c r="S79" s="349">
        <v>0</v>
      </c>
      <c r="T79" s="349">
        <f t="shared" si="15"/>
        <v>0</v>
      </c>
      <c r="U79" s="349">
        <v>0</v>
      </c>
      <c r="V79" s="349"/>
      <c r="W79" s="349"/>
      <c r="X79" s="349">
        <v>0</v>
      </c>
      <c r="Y79" s="349"/>
      <c r="Z79" s="349"/>
      <c r="AA79" s="349">
        <v>0</v>
      </c>
      <c r="AB79" s="349">
        <v>0</v>
      </c>
      <c r="AC79" s="349"/>
      <c r="AD79" s="349">
        <v>0</v>
      </c>
      <c r="AE79" s="349"/>
      <c r="AF79" s="349"/>
      <c r="AG79" s="349"/>
      <c r="AH79" s="349"/>
      <c r="AI79" s="349">
        <f t="shared" si="16"/>
        <v>0</v>
      </c>
      <c r="AJ79" s="349">
        <v>0</v>
      </c>
      <c r="AK79" s="349"/>
      <c r="AL79" s="349"/>
      <c r="AM79" s="349">
        <v>0</v>
      </c>
      <c r="AN79" s="349"/>
      <c r="AO79" s="349"/>
      <c r="AP79" s="349">
        <v>0</v>
      </c>
      <c r="AQ79" s="349">
        <v>0</v>
      </c>
      <c r="AR79" s="349"/>
      <c r="AS79" s="349">
        <v>0</v>
      </c>
      <c r="AT79" s="349"/>
      <c r="AU79" s="349"/>
      <c r="AV79" s="612"/>
      <c r="AW79" s="612"/>
      <c r="AX79" s="349">
        <f t="shared" si="17"/>
        <v>0</v>
      </c>
      <c r="AY79" s="613"/>
      <c r="AZ79" s="613"/>
      <c r="BA79" s="263" t="s">
        <v>918</v>
      </c>
      <c r="BB79" s="546" t="s">
        <v>2887</v>
      </c>
      <c r="BC79" s="550" t="s">
        <v>2888</v>
      </c>
      <c r="BD79" s="263">
        <v>43332</v>
      </c>
      <c r="BE79" s="546">
        <v>43333</v>
      </c>
      <c r="BF79" s="263">
        <v>43332</v>
      </c>
      <c r="BG79" s="546">
        <v>43334</v>
      </c>
      <c r="BH79" s="546" t="s">
        <v>939</v>
      </c>
      <c r="BI79" s="546" t="s">
        <v>939</v>
      </c>
      <c r="BJ79" s="263">
        <v>43404</v>
      </c>
      <c r="BK79" s="546">
        <v>43371</v>
      </c>
      <c r="BL79" s="263">
        <v>43434</v>
      </c>
      <c r="BM79" s="546">
        <v>43399</v>
      </c>
      <c r="BN79" s="352">
        <v>43465</v>
      </c>
      <c r="BO79" s="546">
        <v>43420</v>
      </c>
      <c r="BP79" s="546">
        <v>43646</v>
      </c>
      <c r="BQ79" s="546"/>
      <c r="BR79" s="555">
        <v>0.2462</v>
      </c>
      <c r="BS79" s="555">
        <v>0.30009999999999998</v>
      </c>
      <c r="BT79" s="550" t="s">
        <v>2889</v>
      </c>
      <c r="BU79" s="538" t="s">
        <v>3860</v>
      </c>
      <c r="BV79" s="538" t="s">
        <v>3836</v>
      </c>
      <c r="BW79" s="538">
        <v>182317</v>
      </c>
      <c r="BX79" s="538">
        <v>2530192</v>
      </c>
      <c r="BY79" s="538" t="s">
        <v>3824</v>
      </c>
      <c r="BZ79" s="538" t="s">
        <v>3825</v>
      </c>
      <c r="CA79" s="702">
        <v>0.5</v>
      </c>
      <c r="CB79" s="264"/>
      <c r="CC79" s="551" t="s">
        <v>2910</v>
      </c>
      <c r="CD79" s="706"/>
      <c r="CE79" s="706"/>
      <c r="CF79" s="190">
        <v>250</v>
      </c>
      <c r="CG79" s="293">
        <v>10</v>
      </c>
      <c r="CH79" s="689">
        <f t="shared" si="10"/>
        <v>75.024999999999991</v>
      </c>
      <c r="CI79" s="690">
        <f t="shared" si="11"/>
        <v>3.0009999999999999</v>
      </c>
      <c r="CJ79" s="795"/>
      <c r="CK79" s="795"/>
      <c r="CL79" s="795"/>
      <c r="CM79" s="795"/>
      <c r="CN79" s="795"/>
      <c r="CO79" s="795"/>
      <c r="CP79" s="795"/>
      <c r="CQ79" s="445">
        <v>12006000</v>
      </c>
      <c r="CR79" s="445">
        <v>9170000</v>
      </c>
      <c r="CS79" s="445">
        <v>9170000</v>
      </c>
      <c r="CT79" s="445">
        <v>10466128</v>
      </c>
      <c r="CU79" s="445"/>
      <c r="CV79" s="445"/>
      <c r="CW79" s="571"/>
      <c r="CX79" s="571"/>
      <c r="CY79" s="571"/>
      <c r="CZ79" s="571"/>
      <c r="DA79" s="571"/>
      <c r="DB79" s="572"/>
      <c r="DC79" s="573"/>
      <c r="DD79" s="572"/>
      <c r="DE79" s="572"/>
      <c r="DF79" s="258" t="s">
        <v>3429</v>
      </c>
      <c r="DG79" s="544" t="s">
        <v>3430</v>
      </c>
      <c r="DH79" s="545" t="s">
        <v>3258</v>
      </c>
      <c r="DI79" s="545" t="s">
        <v>3258</v>
      </c>
      <c r="DJ79" s="545"/>
    </row>
    <row r="80" spans="1:114" s="103" customFormat="1" ht="78">
      <c r="A80" s="96">
        <v>46</v>
      </c>
      <c r="B80" s="201" t="s">
        <v>1417</v>
      </c>
      <c r="C80" s="201" t="s">
        <v>1469</v>
      </c>
      <c r="D80" s="423" t="s">
        <v>1529</v>
      </c>
      <c r="E80" s="201" t="s">
        <v>1746</v>
      </c>
      <c r="F80" s="241" t="s">
        <v>1704</v>
      </c>
      <c r="G80" s="198" t="s">
        <v>1471</v>
      </c>
      <c r="H80" s="420" t="s">
        <v>1536</v>
      </c>
      <c r="I80" s="423" t="s">
        <v>1537</v>
      </c>
      <c r="J80" s="349">
        <f t="shared" si="12"/>
        <v>19000</v>
      </c>
      <c r="K80" s="349">
        <f t="shared" si="13"/>
        <v>19000</v>
      </c>
      <c r="L80" s="349">
        <f t="shared" si="14"/>
        <v>19000</v>
      </c>
      <c r="M80" s="349">
        <v>8402</v>
      </c>
      <c r="N80" s="349"/>
      <c r="O80" s="349"/>
      <c r="P80" s="349">
        <v>10598</v>
      </c>
      <c r="Q80" s="349"/>
      <c r="R80" s="349"/>
      <c r="S80" s="349">
        <v>0</v>
      </c>
      <c r="T80" s="349">
        <f t="shared" si="15"/>
        <v>0</v>
      </c>
      <c r="U80" s="349">
        <v>0</v>
      </c>
      <c r="V80" s="349"/>
      <c r="W80" s="349"/>
      <c r="X80" s="349">
        <v>0</v>
      </c>
      <c r="Y80" s="349"/>
      <c r="Z80" s="349"/>
      <c r="AA80" s="349">
        <v>0</v>
      </c>
      <c r="AB80" s="349">
        <v>0</v>
      </c>
      <c r="AC80" s="349"/>
      <c r="AD80" s="349">
        <v>0</v>
      </c>
      <c r="AE80" s="349"/>
      <c r="AF80" s="349"/>
      <c r="AG80" s="349"/>
      <c r="AH80" s="349"/>
      <c r="AI80" s="349">
        <f t="shared" si="16"/>
        <v>0</v>
      </c>
      <c r="AJ80" s="349">
        <v>0</v>
      </c>
      <c r="AK80" s="349"/>
      <c r="AL80" s="349"/>
      <c r="AM80" s="349">
        <v>0</v>
      </c>
      <c r="AN80" s="349"/>
      <c r="AO80" s="349"/>
      <c r="AP80" s="349">
        <v>0</v>
      </c>
      <c r="AQ80" s="349">
        <v>0</v>
      </c>
      <c r="AR80" s="349"/>
      <c r="AS80" s="349">
        <v>0</v>
      </c>
      <c r="AT80" s="349"/>
      <c r="AU80" s="349"/>
      <c r="AV80" s="612"/>
      <c r="AW80" s="612"/>
      <c r="AX80" s="349">
        <f t="shared" si="17"/>
        <v>0</v>
      </c>
      <c r="AY80" s="613"/>
      <c r="AZ80" s="613"/>
      <c r="BA80" s="263" t="s">
        <v>918</v>
      </c>
      <c r="BB80" s="546" t="s">
        <v>2887</v>
      </c>
      <c r="BC80" s="550" t="s">
        <v>2888</v>
      </c>
      <c r="BD80" s="263">
        <v>43327</v>
      </c>
      <c r="BE80" s="546">
        <v>43333</v>
      </c>
      <c r="BF80" s="263">
        <v>43327</v>
      </c>
      <c r="BG80" s="546">
        <v>43334</v>
      </c>
      <c r="BH80" s="546" t="s">
        <v>939</v>
      </c>
      <c r="BI80" s="546" t="s">
        <v>939</v>
      </c>
      <c r="BJ80" s="263">
        <v>43404</v>
      </c>
      <c r="BK80" s="546"/>
      <c r="BL80" s="263">
        <v>43434</v>
      </c>
      <c r="BM80" s="546">
        <v>43406</v>
      </c>
      <c r="BN80" s="352">
        <v>43465</v>
      </c>
      <c r="BO80" s="546">
        <v>43420</v>
      </c>
      <c r="BP80" s="546">
        <v>43646</v>
      </c>
      <c r="BQ80" s="546"/>
      <c r="BR80" s="555">
        <v>0.02</v>
      </c>
      <c r="BS80" s="555">
        <v>0.02</v>
      </c>
      <c r="BT80" s="550" t="s">
        <v>2889</v>
      </c>
      <c r="BU80" s="538" t="s">
        <v>3857</v>
      </c>
      <c r="BV80" s="538" t="s">
        <v>3858</v>
      </c>
      <c r="BW80" s="538">
        <v>22.948478999999999</v>
      </c>
      <c r="BX80" s="538">
        <v>120.511647</v>
      </c>
      <c r="BY80" s="538" t="s">
        <v>3824</v>
      </c>
      <c r="BZ80" s="538" t="s">
        <v>3825</v>
      </c>
      <c r="CA80" s="702">
        <v>0.5</v>
      </c>
      <c r="CB80" s="264"/>
      <c r="CC80" s="551" t="s">
        <v>2910</v>
      </c>
      <c r="CD80" s="706"/>
      <c r="CE80" s="706"/>
      <c r="CF80" s="190">
        <v>500</v>
      </c>
      <c r="CG80" s="293">
        <v>10</v>
      </c>
      <c r="CH80" s="689">
        <f t="shared" si="10"/>
        <v>10</v>
      </c>
      <c r="CI80" s="690">
        <f t="shared" si="11"/>
        <v>0.2</v>
      </c>
      <c r="CJ80" s="795"/>
      <c r="CK80" s="795"/>
      <c r="CL80" s="795"/>
      <c r="CM80" s="795"/>
      <c r="CN80" s="795"/>
      <c r="CO80" s="795"/>
      <c r="CP80" s="795"/>
      <c r="CQ80" s="445">
        <v>17100000</v>
      </c>
      <c r="CR80" s="445">
        <v>15000000</v>
      </c>
      <c r="CS80" s="445">
        <v>15000000</v>
      </c>
      <c r="CT80" s="445">
        <v>16709042</v>
      </c>
      <c r="CU80" s="445"/>
      <c r="CV80" s="445"/>
      <c r="CW80" s="571"/>
      <c r="CX80" s="571"/>
      <c r="CY80" s="571"/>
      <c r="CZ80" s="571"/>
      <c r="DA80" s="571"/>
      <c r="DB80" s="572"/>
      <c r="DC80" s="573"/>
      <c r="DD80" s="572"/>
      <c r="DE80" s="572"/>
      <c r="DF80" s="258" t="s">
        <v>3431</v>
      </c>
      <c r="DG80" s="544" t="s">
        <v>3432</v>
      </c>
      <c r="DH80" s="545" t="s">
        <v>3258</v>
      </c>
      <c r="DI80" s="545" t="s">
        <v>3258</v>
      </c>
      <c r="DJ80" s="545"/>
    </row>
    <row r="81" spans="1:114" s="103" customFormat="1" ht="78">
      <c r="A81" s="96">
        <v>47</v>
      </c>
      <c r="B81" s="201" t="s">
        <v>1417</v>
      </c>
      <c r="C81" s="201" t="s">
        <v>1469</v>
      </c>
      <c r="D81" s="423" t="s">
        <v>1484</v>
      </c>
      <c r="E81" s="201" t="s">
        <v>1755</v>
      </c>
      <c r="F81" s="241" t="s">
        <v>1708</v>
      </c>
      <c r="G81" s="198" t="s">
        <v>1471</v>
      </c>
      <c r="H81" s="687" t="s">
        <v>2588</v>
      </c>
      <c r="I81" s="423" t="s">
        <v>2587</v>
      </c>
      <c r="J81" s="349">
        <f t="shared" si="12"/>
        <v>12000</v>
      </c>
      <c r="K81" s="349">
        <f t="shared" si="13"/>
        <v>12000</v>
      </c>
      <c r="L81" s="349">
        <f t="shared" si="14"/>
        <v>12000</v>
      </c>
      <c r="M81" s="349">
        <v>5327</v>
      </c>
      <c r="N81" s="349"/>
      <c r="O81" s="349"/>
      <c r="P81" s="349">
        <v>6673</v>
      </c>
      <c r="Q81" s="349"/>
      <c r="R81" s="349"/>
      <c r="S81" s="349">
        <v>0</v>
      </c>
      <c r="T81" s="349">
        <f t="shared" si="15"/>
        <v>0</v>
      </c>
      <c r="U81" s="349">
        <v>0</v>
      </c>
      <c r="V81" s="349"/>
      <c r="W81" s="349"/>
      <c r="X81" s="349">
        <v>0</v>
      </c>
      <c r="Y81" s="349"/>
      <c r="Z81" s="349"/>
      <c r="AA81" s="349">
        <v>0</v>
      </c>
      <c r="AB81" s="349">
        <v>0</v>
      </c>
      <c r="AC81" s="349"/>
      <c r="AD81" s="349">
        <v>0</v>
      </c>
      <c r="AE81" s="349"/>
      <c r="AF81" s="349"/>
      <c r="AG81" s="349"/>
      <c r="AH81" s="349"/>
      <c r="AI81" s="349">
        <f t="shared" si="16"/>
        <v>0</v>
      </c>
      <c r="AJ81" s="349">
        <v>0</v>
      </c>
      <c r="AK81" s="349"/>
      <c r="AL81" s="349"/>
      <c r="AM81" s="349">
        <v>0</v>
      </c>
      <c r="AN81" s="349"/>
      <c r="AO81" s="349"/>
      <c r="AP81" s="349">
        <v>0</v>
      </c>
      <c r="AQ81" s="349">
        <v>0</v>
      </c>
      <c r="AR81" s="349"/>
      <c r="AS81" s="349">
        <v>0</v>
      </c>
      <c r="AT81" s="349"/>
      <c r="AU81" s="349"/>
      <c r="AV81" s="612"/>
      <c r="AW81" s="612"/>
      <c r="AX81" s="349">
        <f t="shared" si="17"/>
        <v>0</v>
      </c>
      <c r="AY81" s="613"/>
      <c r="AZ81" s="613"/>
      <c r="BA81" s="263" t="s">
        <v>918</v>
      </c>
      <c r="BB81" s="546" t="s">
        <v>2887</v>
      </c>
      <c r="BC81" s="550" t="s">
        <v>2888</v>
      </c>
      <c r="BD81" s="263">
        <f>BE81</f>
        <v>43086</v>
      </c>
      <c r="BE81" s="546">
        <v>43086</v>
      </c>
      <c r="BF81" s="263">
        <f>BG81</f>
        <v>43287</v>
      </c>
      <c r="BG81" s="546">
        <v>43287</v>
      </c>
      <c r="BH81" s="546" t="s">
        <v>939</v>
      </c>
      <c r="BI81" s="546" t="s">
        <v>939</v>
      </c>
      <c r="BJ81" s="263">
        <v>43404</v>
      </c>
      <c r="BK81" s="546"/>
      <c r="BL81" s="263">
        <v>43434</v>
      </c>
      <c r="BM81" s="546">
        <v>43412</v>
      </c>
      <c r="BN81" s="352">
        <v>43465</v>
      </c>
      <c r="BO81" s="546">
        <v>43434</v>
      </c>
      <c r="BP81" s="546">
        <v>43585</v>
      </c>
      <c r="BQ81" s="546"/>
      <c r="BR81" s="555">
        <v>0.05</v>
      </c>
      <c r="BS81" s="555">
        <v>0.05</v>
      </c>
      <c r="BT81" s="550" t="s">
        <v>2889</v>
      </c>
      <c r="BU81" s="538" t="s">
        <v>3859</v>
      </c>
      <c r="BV81" s="538" t="s">
        <v>3861</v>
      </c>
      <c r="BW81" s="538">
        <v>185016</v>
      </c>
      <c r="BX81" s="538">
        <v>2520980</v>
      </c>
      <c r="BY81" s="538" t="s">
        <v>3862</v>
      </c>
      <c r="BZ81" s="538" t="s">
        <v>3863</v>
      </c>
      <c r="CA81" s="702">
        <v>0.5</v>
      </c>
      <c r="CB81" s="264"/>
      <c r="CC81" s="551" t="s">
        <v>2911</v>
      </c>
      <c r="CD81" s="706"/>
      <c r="CE81" s="706"/>
      <c r="CF81" s="190">
        <v>395</v>
      </c>
      <c r="CG81" s="293">
        <v>5</v>
      </c>
      <c r="CH81" s="689">
        <f t="shared" si="10"/>
        <v>19.75</v>
      </c>
      <c r="CI81" s="690">
        <f t="shared" si="11"/>
        <v>0.25</v>
      </c>
      <c r="CJ81" s="795"/>
      <c r="CK81" s="795"/>
      <c r="CL81" s="795"/>
      <c r="CM81" s="795"/>
      <c r="CN81" s="795"/>
      <c r="CO81" s="795"/>
      <c r="CP81" s="795"/>
      <c r="CQ81" s="445">
        <v>10560000</v>
      </c>
      <c r="CR81" s="445">
        <v>9460000</v>
      </c>
      <c r="CS81" s="445">
        <v>9460000</v>
      </c>
      <c r="CT81" s="445">
        <v>10654625</v>
      </c>
      <c r="CU81" s="445"/>
      <c r="CV81" s="445"/>
      <c r="CW81" s="571"/>
      <c r="CX81" s="571"/>
      <c r="CY81" s="571"/>
      <c r="CZ81" s="571"/>
      <c r="DA81" s="571"/>
      <c r="DB81" s="572"/>
      <c r="DC81" s="573"/>
      <c r="DD81" s="572"/>
      <c r="DE81" s="572"/>
      <c r="DF81" s="258" t="s">
        <v>3433</v>
      </c>
      <c r="DG81" s="544" t="s">
        <v>3434</v>
      </c>
      <c r="DH81" s="545" t="s">
        <v>3258</v>
      </c>
      <c r="DI81" s="545" t="s">
        <v>3258</v>
      </c>
      <c r="DJ81" s="545"/>
    </row>
    <row r="82" spans="1:114" s="103" customFormat="1" ht="78">
      <c r="A82" s="96">
        <v>48</v>
      </c>
      <c r="B82" s="201" t="s">
        <v>1417</v>
      </c>
      <c r="C82" s="201" t="s">
        <v>1469</v>
      </c>
      <c r="D82" s="423" t="s">
        <v>1474</v>
      </c>
      <c r="E82" s="422" t="s">
        <v>1756</v>
      </c>
      <c r="F82" s="241" t="s">
        <v>1706</v>
      </c>
      <c r="G82" s="198" t="s">
        <v>1471</v>
      </c>
      <c r="H82" s="420" t="s">
        <v>1538</v>
      </c>
      <c r="I82" s="423" t="s">
        <v>1539</v>
      </c>
      <c r="J82" s="349">
        <f t="shared" si="12"/>
        <v>6700</v>
      </c>
      <c r="K82" s="349">
        <f t="shared" si="13"/>
        <v>6700</v>
      </c>
      <c r="L82" s="349">
        <f t="shared" si="14"/>
        <v>6700</v>
      </c>
      <c r="M82" s="349">
        <v>3007</v>
      </c>
      <c r="N82" s="349"/>
      <c r="O82" s="349"/>
      <c r="P82" s="349">
        <v>3693</v>
      </c>
      <c r="Q82" s="349"/>
      <c r="R82" s="349"/>
      <c r="S82" s="349">
        <v>0</v>
      </c>
      <c r="T82" s="349">
        <f t="shared" si="15"/>
        <v>0</v>
      </c>
      <c r="U82" s="349">
        <v>0</v>
      </c>
      <c r="V82" s="349"/>
      <c r="W82" s="349"/>
      <c r="X82" s="349">
        <v>0</v>
      </c>
      <c r="Y82" s="349"/>
      <c r="Z82" s="349"/>
      <c r="AA82" s="349">
        <v>0</v>
      </c>
      <c r="AB82" s="349">
        <v>0</v>
      </c>
      <c r="AC82" s="349"/>
      <c r="AD82" s="349">
        <v>0</v>
      </c>
      <c r="AE82" s="349"/>
      <c r="AF82" s="349"/>
      <c r="AG82" s="349"/>
      <c r="AH82" s="349"/>
      <c r="AI82" s="349">
        <f t="shared" si="16"/>
        <v>0</v>
      </c>
      <c r="AJ82" s="349">
        <v>0</v>
      </c>
      <c r="AK82" s="349"/>
      <c r="AL82" s="349"/>
      <c r="AM82" s="349">
        <v>0</v>
      </c>
      <c r="AN82" s="349"/>
      <c r="AO82" s="349"/>
      <c r="AP82" s="349">
        <v>0</v>
      </c>
      <c r="AQ82" s="349">
        <v>0</v>
      </c>
      <c r="AR82" s="349"/>
      <c r="AS82" s="349">
        <v>0</v>
      </c>
      <c r="AT82" s="349"/>
      <c r="AU82" s="349"/>
      <c r="AV82" s="612"/>
      <c r="AW82" s="612"/>
      <c r="AX82" s="349">
        <f t="shared" si="17"/>
        <v>0</v>
      </c>
      <c r="AY82" s="613"/>
      <c r="AZ82" s="613"/>
      <c r="BA82" s="263" t="s">
        <v>918</v>
      </c>
      <c r="BB82" s="546" t="s">
        <v>2887</v>
      </c>
      <c r="BC82" s="550" t="s">
        <v>2888</v>
      </c>
      <c r="BD82" s="263">
        <v>43332</v>
      </c>
      <c r="BE82" s="546">
        <v>43333</v>
      </c>
      <c r="BF82" s="263">
        <v>43332</v>
      </c>
      <c r="BG82" s="546">
        <v>43334</v>
      </c>
      <c r="BH82" s="546" t="s">
        <v>939</v>
      </c>
      <c r="BI82" s="546" t="s">
        <v>939</v>
      </c>
      <c r="BJ82" s="263">
        <v>43404</v>
      </c>
      <c r="BK82" s="546">
        <v>43364</v>
      </c>
      <c r="BL82" s="263">
        <v>43434</v>
      </c>
      <c r="BM82" s="546">
        <v>43384</v>
      </c>
      <c r="BN82" s="352">
        <v>43465</v>
      </c>
      <c r="BO82" s="546">
        <v>43398</v>
      </c>
      <c r="BP82" s="546">
        <v>43646</v>
      </c>
      <c r="BQ82" s="546">
        <v>43448</v>
      </c>
      <c r="BR82" s="555">
        <v>1</v>
      </c>
      <c r="BS82" s="555">
        <v>1</v>
      </c>
      <c r="BT82" s="550" t="s">
        <v>2889</v>
      </c>
      <c r="BU82" s="538" t="s">
        <v>3864</v>
      </c>
      <c r="BV82" s="538" t="s">
        <v>3823</v>
      </c>
      <c r="BW82" s="538">
        <v>22.917052999999999</v>
      </c>
      <c r="BX82" s="538">
        <v>120.55638500000001</v>
      </c>
      <c r="BY82" s="538" t="s">
        <v>3824</v>
      </c>
      <c r="BZ82" s="538" t="s">
        <v>3825</v>
      </c>
      <c r="CA82" s="702">
        <v>0.5</v>
      </c>
      <c r="CB82" s="268"/>
      <c r="CC82" s="551" t="s">
        <v>2912</v>
      </c>
      <c r="CD82" s="706"/>
      <c r="CE82" s="706"/>
      <c r="CF82" s="190">
        <v>250</v>
      </c>
      <c r="CG82" s="293">
        <v>10</v>
      </c>
      <c r="CH82" s="689">
        <f t="shared" si="10"/>
        <v>250</v>
      </c>
      <c r="CI82" s="690">
        <f t="shared" si="11"/>
        <v>10</v>
      </c>
      <c r="CJ82" s="795"/>
      <c r="CK82" s="795"/>
      <c r="CL82" s="795"/>
      <c r="CM82" s="795"/>
      <c r="CN82" s="795"/>
      <c r="CO82" s="795"/>
      <c r="CP82" s="795"/>
      <c r="CQ82" s="445">
        <v>5957000</v>
      </c>
      <c r="CR82" s="445">
        <v>5310000</v>
      </c>
      <c r="CS82" s="445">
        <v>5310000</v>
      </c>
      <c r="CT82" s="445">
        <v>6013239</v>
      </c>
      <c r="CU82" s="445"/>
      <c r="CV82" s="445"/>
      <c r="CW82" s="571"/>
      <c r="CX82" s="571"/>
      <c r="CY82" s="571"/>
      <c r="CZ82" s="571"/>
      <c r="DA82" s="571"/>
      <c r="DB82" s="572"/>
      <c r="DC82" s="573"/>
      <c r="DD82" s="572"/>
      <c r="DE82" s="572"/>
      <c r="DF82" s="258" t="s">
        <v>3435</v>
      </c>
      <c r="DG82" s="544" t="s">
        <v>3436</v>
      </c>
      <c r="DH82" s="545" t="s">
        <v>3258</v>
      </c>
      <c r="DI82" s="545" t="s">
        <v>3258</v>
      </c>
      <c r="DJ82" s="545"/>
    </row>
    <row r="83" spans="1:114" s="103" customFormat="1" ht="78">
      <c r="A83" s="96">
        <v>49</v>
      </c>
      <c r="B83" s="201" t="s">
        <v>1417</v>
      </c>
      <c r="C83" s="201" t="s">
        <v>1469</v>
      </c>
      <c r="D83" s="423" t="s">
        <v>1470</v>
      </c>
      <c r="E83" s="201" t="s">
        <v>1757</v>
      </c>
      <c r="F83" s="241" t="s">
        <v>1802</v>
      </c>
      <c r="G83" s="198" t="s">
        <v>1471</v>
      </c>
      <c r="H83" s="420" t="s">
        <v>1540</v>
      </c>
      <c r="I83" s="423" t="s">
        <v>1541</v>
      </c>
      <c r="J83" s="349">
        <f t="shared" si="12"/>
        <v>11000</v>
      </c>
      <c r="K83" s="349">
        <f t="shared" si="13"/>
        <v>11000</v>
      </c>
      <c r="L83" s="349">
        <f t="shared" si="14"/>
        <v>11000</v>
      </c>
      <c r="M83" s="349">
        <v>4740</v>
      </c>
      <c r="N83" s="349"/>
      <c r="O83" s="349"/>
      <c r="P83" s="349">
        <v>6260</v>
      </c>
      <c r="Q83" s="349"/>
      <c r="R83" s="349"/>
      <c r="S83" s="349">
        <v>0</v>
      </c>
      <c r="T83" s="349">
        <f t="shared" si="15"/>
        <v>0</v>
      </c>
      <c r="U83" s="349">
        <v>0</v>
      </c>
      <c r="V83" s="349"/>
      <c r="W83" s="349"/>
      <c r="X83" s="349">
        <v>0</v>
      </c>
      <c r="Y83" s="349"/>
      <c r="Z83" s="349"/>
      <c r="AA83" s="349">
        <v>0</v>
      </c>
      <c r="AB83" s="349">
        <v>0</v>
      </c>
      <c r="AC83" s="349"/>
      <c r="AD83" s="349">
        <v>0</v>
      </c>
      <c r="AE83" s="349"/>
      <c r="AF83" s="349"/>
      <c r="AG83" s="349"/>
      <c r="AH83" s="349"/>
      <c r="AI83" s="349">
        <f t="shared" si="16"/>
        <v>0</v>
      </c>
      <c r="AJ83" s="349">
        <v>0</v>
      </c>
      <c r="AK83" s="349"/>
      <c r="AL83" s="349"/>
      <c r="AM83" s="349">
        <v>0</v>
      </c>
      <c r="AN83" s="349"/>
      <c r="AO83" s="349"/>
      <c r="AP83" s="349">
        <v>0</v>
      </c>
      <c r="AQ83" s="349">
        <v>0</v>
      </c>
      <c r="AR83" s="349"/>
      <c r="AS83" s="349">
        <v>0</v>
      </c>
      <c r="AT83" s="349"/>
      <c r="AU83" s="349"/>
      <c r="AV83" s="612"/>
      <c r="AW83" s="612"/>
      <c r="AX83" s="349">
        <f t="shared" si="17"/>
        <v>0</v>
      </c>
      <c r="AY83" s="613"/>
      <c r="AZ83" s="613"/>
      <c r="BA83" s="263" t="s">
        <v>918</v>
      </c>
      <c r="BB83" s="546" t="s">
        <v>2887</v>
      </c>
      <c r="BC83" s="550" t="s">
        <v>2888</v>
      </c>
      <c r="BD83" s="263">
        <f t="shared" ref="BD83:BD86" si="18">BE83</f>
        <v>43298</v>
      </c>
      <c r="BE83" s="546">
        <v>43298</v>
      </c>
      <c r="BF83" s="263">
        <f t="shared" ref="BF83:BF86" si="19">BG83</f>
        <v>43300</v>
      </c>
      <c r="BG83" s="546">
        <v>43300</v>
      </c>
      <c r="BH83" s="546" t="s">
        <v>939</v>
      </c>
      <c r="BI83" s="546" t="s">
        <v>939</v>
      </c>
      <c r="BJ83" s="263">
        <v>43404</v>
      </c>
      <c r="BK83" s="546"/>
      <c r="BL83" s="263">
        <v>43434</v>
      </c>
      <c r="BM83" s="546">
        <v>43412</v>
      </c>
      <c r="BN83" s="352">
        <v>43465</v>
      </c>
      <c r="BO83" s="546">
        <v>43432</v>
      </c>
      <c r="BP83" s="546">
        <v>43646</v>
      </c>
      <c r="BQ83" s="546"/>
      <c r="BR83" s="555">
        <v>2.5999999999999999E-2</v>
      </c>
      <c r="BS83" s="555">
        <v>2.8000000000000001E-2</v>
      </c>
      <c r="BT83" s="550" t="s">
        <v>2889</v>
      </c>
      <c r="BU83" s="538" t="s">
        <v>3865</v>
      </c>
      <c r="BV83" s="538" t="s">
        <v>3866</v>
      </c>
      <c r="BW83" s="538">
        <v>181110</v>
      </c>
      <c r="BX83" s="538">
        <v>2519082</v>
      </c>
      <c r="BY83" s="538" t="s">
        <v>3867</v>
      </c>
      <c r="BZ83" s="538" t="s">
        <v>3868</v>
      </c>
      <c r="CA83" s="702">
        <v>0.5</v>
      </c>
      <c r="CB83" s="264"/>
      <c r="CC83" s="551" t="s">
        <v>2913</v>
      </c>
      <c r="CD83" s="706"/>
      <c r="CE83" s="706"/>
      <c r="CF83" s="190">
        <v>275</v>
      </c>
      <c r="CG83" s="293">
        <v>2</v>
      </c>
      <c r="CH83" s="689">
        <f t="shared" si="10"/>
        <v>7.7</v>
      </c>
      <c r="CI83" s="690">
        <f t="shared" si="11"/>
        <v>5.6000000000000001E-2</v>
      </c>
      <c r="CJ83" s="795"/>
      <c r="CK83" s="795"/>
      <c r="CL83" s="795"/>
      <c r="CM83" s="795"/>
      <c r="CN83" s="795"/>
      <c r="CO83" s="795"/>
      <c r="CP83" s="795"/>
      <c r="CQ83" s="445">
        <v>9815000</v>
      </c>
      <c r="CR83" s="445">
        <v>8359116</v>
      </c>
      <c r="CS83" s="445">
        <v>8359116</v>
      </c>
      <c r="CT83" s="445">
        <v>9479674</v>
      </c>
      <c r="CU83" s="445"/>
      <c r="CV83" s="445"/>
      <c r="CW83" s="571"/>
      <c r="CX83" s="571"/>
      <c r="CY83" s="571"/>
      <c r="CZ83" s="571"/>
      <c r="DA83" s="571"/>
      <c r="DB83" s="572"/>
      <c r="DC83" s="573"/>
      <c r="DD83" s="572"/>
      <c r="DE83" s="572"/>
      <c r="DF83" s="258" t="s">
        <v>3437</v>
      </c>
      <c r="DG83" s="544" t="s">
        <v>3438</v>
      </c>
      <c r="DH83" s="545" t="s">
        <v>3258</v>
      </c>
      <c r="DI83" s="545" t="s">
        <v>3258</v>
      </c>
      <c r="DJ83" s="545"/>
    </row>
    <row r="84" spans="1:114" s="103" customFormat="1" ht="58.5">
      <c r="A84" s="96">
        <v>50</v>
      </c>
      <c r="B84" s="201" t="s">
        <v>1417</v>
      </c>
      <c r="C84" s="201" t="s">
        <v>1469</v>
      </c>
      <c r="D84" s="423" t="s">
        <v>1542</v>
      </c>
      <c r="E84" s="201" t="s">
        <v>1543</v>
      </c>
      <c r="F84" s="241" t="s">
        <v>1708</v>
      </c>
      <c r="G84" s="198" t="s">
        <v>1471</v>
      </c>
      <c r="H84" s="420" t="s">
        <v>1544</v>
      </c>
      <c r="I84" s="423" t="s">
        <v>1545</v>
      </c>
      <c r="J84" s="349">
        <f t="shared" si="12"/>
        <v>7000</v>
      </c>
      <c r="K84" s="349">
        <f t="shared" si="13"/>
        <v>7000</v>
      </c>
      <c r="L84" s="349">
        <f t="shared" si="14"/>
        <v>7000</v>
      </c>
      <c r="M84" s="349">
        <v>3052</v>
      </c>
      <c r="N84" s="349"/>
      <c r="O84" s="349"/>
      <c r="P84" s="349">
        <v>3948</v>
      </c>
      <c r="Q84" s="349"/>
      <c r="R84" s="349"/>
      <c r="S84" s="349">
        <v>0</v>
      </c>
      <c r="T84" s="349">
        <f t="shared" si="15"/>
        <v>0</v>
      </c>
      <c r="U84" s="349">
        <v>0</v>
      </c>
      <c r="V84" s="349"/>
      <c r="W84" s="349"/>
      <c r="X84" s="349">
        <v>0</v>
      </c>
      <c r="Y84" s="349"/>
      <c r="Z84" s="349"/>
      <c r="AA84" s="349">
        <v>0</v>
      </c>
      <c r="AB84" s="349">
        <v>0</v>
      </c>
      <c r="AC84" s="349"/>
      <c r="AD84" s="349">
        <v>0</v>
      </c>
      <c r="AE84" s="349"/>
      <c r="AF84" s="349"/>
      <c r="AG84" s="349"/>
      <c r="AH84" s="349"/>
      <c r="AI84" s="349">
        <f t="shared" si="16"/>
        <v>0</v>
      </c>
      <c r="AJ84" s="349">
        <v>0</v>
      </c>
      <c r="AK84" s="349"/>
      <c r="AL84" s="349"/>
      <c r="AM84" s="349">
        <v>0</v>
      </c>
      <c r="AN84" s="349"/>
      <c r="AO84" s="349"/>
      <c r="AP84" s="349">
        <v>0</v>
      </c>
      <c r="AQ84" s="349">
        <v>0</v>
      </c>
      <c r="AR84" s="349"/>
      <c r="AS84" s="349">
        <v>0</v>
      </c>
      <c r="AT84" s="349"/>
      <c r="AU84" s="349"/>
      <c r="AV84" s="612"/>
      <c r="AW84" s="612"/>
      <c r="AX84" s="349">
        <f t="shared" si="17"/>
        <v>0</v>
      </c>
      <c r="AY84" s="613"/>
      <c r="AZ84" s="613"/>
      <c r="BA84" s="263" t="s">
        <v>2629</v>
      </c>
      <c r="BB84" s="546" t="s">
        <v>2713</v>
      </c>
      <c r="BC84" s="550" t="s">
        <v>920</v>
      </c>
      <c r="BD84" s="263">
        <f t="shared" si="18"/>
        <v>42990</v>
      </c>
      <c r="BE84" s="546">
        <v>42990</v>
      </c>
      <c r="BF84" s="263">
        <f t="shared" si="19"/>
        <v>43276</v>
      </c>
      <c r="BG84" s="546">
        <v>43276</v>
      </c>
      <c r="BH84" s="546" t="s">
        <v>939</v>
      </c>
      <c r="BI84" s="546" t="s">
        <v>939</v>
      </c>
      <c r="BJ84" s="263">
        <v>43404</v>
      </c>
      <c r="BK84" s="546">
        <v>43376</v>
      </c>
      <c r="BL84" s="263">
        <v>43434</v>
      </c>
      <c r="BM84" s="546">
        <v>43398</v>
      </c>
      <c r="BN84" s="352">
        <v>43465</v>
      </c>
      <c r="BO84" s="546">
        <v>43398</v>
      </c>
      <c r="BP84" s="546">
        <v>43585</v>
      </c>
      <c r="BQ84" s="546"/>
      <c r="BR84" s="555">
        <v>8.9999999999999993E-3</v>
      </c>
      <c r="BS84" s="555">
        <v>2.5000000000000001E-2</v>
      </c>
      <c r="BT84" s="550" t="s">
        <v>2889</v>
      </c>
      <c r="BU84" s="538" t="s">
        <v>3869</v>
      </c>
      <c r="BV84" s="538" t="s">
        <v>3870</v>
      </c>
      <c r="BW84" s="538">
        <v>173442</v>
      </c>
      <c r="BX84" s="538">
        <v>2514941</v>
      </c>
      <c r="BY84" s="538" t="s">
        <v>3867</v>
      </c>
      <c r="BZ84" s="538" t="s">
        <v>3868</v>
      </c>
      <c r="CA84" s="702">
        <v>0.5</v>
      </c>
      <c r="CB84" s="264"/>
      <c r="CC84" s="551" t="s">
        <v>2912</v>
      </c>
      <c r="CD84" s="706"/>
      <c r="CE84" s="706"/>
      <c r="CF84" s="190">
        <v>190</v>
      </c>
      <c r="CG84" s="293">
        <v>5</v>
      </c>
      <c r="CH84" s="689">
        <f t="shared" si="10"/>
        <v>4.75</v>
      </c>
      <c r="CI84" s="690">
        <f t="shared" si="11"/>
        <v>0.125</v>
      </c>
      <c r="CJ84" s="795"/>
      <c r="CK84" s="795"/>
      <c r="CL84" s="795"/>
      <c r="CM84" s="795"/>
      <c r="CN84" s="795"/>
      <c r="CO84" s="795"/>
      <c r="CP84" s="795"/>
      <c r="CQ84" s="445">
        <v>7000000</v>
      </c>
      <c r="CR84" s="445">
        <v>5360000</v>
      </c>
      <c r="CS84" s="445">
        <v>5360000</v>
      </c>
      <c r="CT84" s="445">
        <v>6104055</v>
      </c>
      <c r="CU84" s="445"/>
      <c r="CV84" s="445"/>
      <c r="CW84" s="571"/>
      <c r="CX84" s="571"/>
      <c r="CY84" s="571"/>
      <c r="CZ84" s="571"/>
      <c r="DA84" s="571"/>
      <c r="DB84" s="572"/>
      <c r="DC84" s="573"/>
      <c r="DD84" s="572"/>
      <c r="DE84" s="572"/>
      <c r="DF84" s="258" t="s">
        <v>3439</v>
      </c>
      <c r="DG84" s="544" t="s">
        <v>3440</v>
      </c>
      <c r="DH84" s="545" t="s">
        <v>3258</v>
      </c>
      <c r="DI84" s="545" t="s">
        <v>3258</v>
      </c>
      <c r="DJ84" s="545"/>
    </row>
    <row r="85" spans="1:114" s="103" customFormat="1" ht="58.5">
      <c r="A85" s="96">
        <v>51</v>
      </c>
      <c r="B85" s="201" t="s">
        <v>1417</v>
      </c>
      <c r="C85" s="201" t="s">
        <v>1469</v>
      </c>
      <c r="D85" s="423" t="s">
        <v>1511</v>
      </c>
      <c r="E85" s="422" t="s">
        <v>1758</v>
      </c>
      <c r="F85" s="422" t="s">
        <v>1801</v>
      </c>
      <c r="G85" s="198" t="s">
        <v>1471</v>
      </c>
      <c r="H85" s="426" t="s">
        <v>1759</v>
      </c>
      <c r="I85" s="423" t="s">
        <v>1546</v>
      </c>
      <c r="J85" s="349">
        <f t="shared" si="12"/>
        <v>10000</v>
      </c>
      <c r="K85" s="349">
        <f t="shared" si="13"/>
        <v>10000</v>
      </c>
      <c r="L85" s="349">
        <f t="shared" si="14"/>
        <v>10000</v>
      </c>
      <c r="M85" s="349">
        <v>4522</v>
      </c>
      <c r="N85" s="349"/>
      <c r="O85" s="349"/>
      <c r="P85" s="349">
        <v>5478</v>
      </c>
      <c r="Q85" s="349"/>
      <c r="R85" s="349"/>
      <c r="S85" s="349">
        <v>0</v>
      </c>
      <c r="T85" s="349">
        <f t="shared" si="15"/>
        <v>0</v>
      </c>
      <c r="U85" s="349">
        <v>0</v>
      </c>
      <c r="V85" s="349"/>
      <c r="W85" s="349"/>
      <c r="X85" s="349">
        <v>0</v>
      </c>
      <c r="Y85" s="349"/>
      <c r="Z85" s="349"/>
      <c r="AA85" s="349">
        <v>0</v>
      </c>
      <c r="AB85" s="349">
        <v>0</v>
      </c>
      <c r="AC85" s="349"/>
      <c r="AD85" s="349">
        <v>0</v>
      </c>
      <c r="AE85" s="349"/>
      <c r="AF85" s="349"/>
      <c r="AG85" s="349"/>
      <c r="AH85" s="349"/>
      <c r="AI85" s="349">
        <f t="shared" si="16"/>
        <v>0</v>
      </c>
      <c r="AJ85" s="349">
        <v>0</v>
      </c>
      <c r="AK85" s="349"/>
      <c r="AL85" s="349"/>
      <c r="AM85" s="349">
        <v>0</v>
      </c>
      <c r="AN85" s="349"/>
      <c r="AO85" s="349"/>
      <c r="AP85" s="349">
        <v>0</v>
      </c>
      <c r="AQ85" s="349">
        <v>0</v>
      </c>
      <c r="AR85" s="349"/>
      <c r="AS85" s="349">
        <v>0</v>
      </c>
      <c r="AT85" s="349"/>
      <c r="AU85" s="349"/>
      <c r="AV85" s="612"/>
      <c r="AW85" s="612"/>
      <c r="AX85" s="349">
        <f t="shared" si="17"/>
        <v>0</v>
      </c>
      <c r="AY85" s="620"/>
      <c r="AZ85" s="613"/>
      <c r="BA85" s="263" t="s">
        <v>2629</v>
      </c>
      <c r="BB85" s="546" t="s">
        <v>2713</v>
      </c>
      <c r="BC85" s="550" t="s">
        <v>920</v>
      </c>
      <c r="BD85" s="263">
        <f t="shared" si="18"/>
        <v>43298</v>
      </c>
      <c r="BE85" s="546">
        <v>43298</v>
      </c>
      <c r="BF85" s="263">
        <f t="shared" si="19"/>
        <v>43300</v>
      </c>
      <c r="BG85" s="546">
        <v>43300</v>
      </c>
      <c r="BH85" s="546" t="s">
        <v>939</v>
      </c>
      <c r="BI85" s="546" t="s">
        <v>939</v>
      </c>
      <c r="BJ85" s="263">
        <v>43404</v>
      </c>
      <c r="BK85" s="546"/>
      <c r="BL85" s="263">
        <v>43434</v>
      </c>
      <c r="BM85" s="546">
        <v>43412</v>
      </c>
      <c r="BN85" s="352">
        <v>43465</v>
      </c>
      <c r="BO85" s="546">
        <v>43437</v>
      </c>
      <c r="BP85" s="546">
        <v>43646</v>
      </c>
      <c r="BQ85" s="546"/>
      <c r="BR85" s="561">
        <v>0.2059</v>
      </c>
      <c r="BS85" s="561">
        <v>0.37890000000000001</v>
      </c>
      <c r="BT85" s="550" t="s">
        <v>2889</v>
      </c>
      <c r="BU85" s="538" t="s">
        <v>3871</v>
      </c>
      <c r="BV85" s="538" t="s">
        <v>3872</v>
      </c>
      <c r="BW85" s="538">
        <v>181524</v>
      </c>
      <c r="BX85" s="538">
        <v>2526032</v>
      </c>
      <c r="BY85" s="538" t="s">
        <v>3867</v>
      </c>
      <c r="BZ85" s="538" t="s">
        <v>3868</v>
      </c>
      <c r="CA85" s="702">
        <v>0.5</v>
      </c>
      <c r="CB85" s="264"/>
      <c r="CC85" s="551" t="s">
        <v>2914</v>
      </c>
      <c r="CD85" s="706"/>
      <c r="CE85" s="706"/>
      <c r="CF85" s="190">
        <v>200</v>
      </c>
      <c r="CG85" s="293">
        <v>5</v>
      </c>
      <c r="CH85" s="689">
        <f t="shared" ref="CH85:CH91" si="20">BS85*CF85</f>
        <v>75.78</v>
      </c>
      <c r="CI85" s="690">
        <f t="shared" ref="CI85:CI91" si="21">BS85*CG85</f>
        <v>1.8945000000000001</v>
      </c>
      <c r="CJ85" s="795"/>
      <c r="CK85" s="795"/>
      <c r="CL85" s="795"/>
      <c r="CM85" s="795"/>
      <c r="CN85" s="795"/>
      <c r="CO85" s="795"/>
      <c r="CP85" s="795"/>
      <c r="CQ85" s="445">
        <v>8910000</v>
      </c>
      <c r="CR85" s="445">
        <v>8018000</v>
      </c>
      <c r="CS85" s="445">
        <v>8018000</v>
      </c>
      <c r="CT85" s="445">
        <v>9044972</v>
      </c>
      <c r="CU85" s="445"/>
      <c r="CV85" s="445"/>
      <c r="CW85" s="571"/>
      <c r="CX85" s="571"/>
      <c r="CY85" s="571"/>
      <c r="CZ85" s="571"/>
      <c r="DA85" s="571"/>
      <c r="DB85" s="572"/>
      <c r="DC85" s="573"/>
      <c r="DD85" s="572"/>
      <c r="DE85" s="572"/>
      <c r="DF85" s="258" t="s">
        <v>3441</v>
      </c>
      <c r="DG85" s="544" t="s">
        <v>3442</v>
      </c>
      <c r="DH85" s="545" t="s">
        <v>3258</v>
      </c>
      <c r="DI85" s="545" t="s">
        <v>3258</v>
      </c>
      <c r="DJ85" s="545"/>
    </row>
    <row r="86" spans="1:114" s="103" customFormat="1" ht="117">
      <c r="A86" s="96">
        <v>52</v>
      </c>
      <c r="B86" s="201" t="s">
        <v>1417</v>
      </c>
      <c r="C86" s="201" t="s">
        <v>1469</v>
      </c>
      <c r="D86" s="423" t="s">
        <v>1547</v>
      </c>
      <c r="E86" s="201" t="s">
        <v>1548</v>
      </c>
      <c r="F86" s="201" t="s">
        <v>1548</v>
      </c>
      <c r="G86" s="198" t="s">
        <v>1476</v>
      </c>
      <c r="H86" s="420" t="s">
        <v>1549</v>
      </c>
      <c r="I86" s="423" t="s">
        <v>1550</v>
      </c>
      <c r="J86" s="349">
        <f t="shared" si="12"/>
        <v>5000</v>
      </c>
      <c r="K86" s="349">
        <f t="shared" si="13"/>
        <v>5000</v>
      </c>
      <c r="L86" s="349">
        <f t="shared" si="14"/>
        <v>5000</v>
      </c>
      <c r="M86" s="349">
        <v>0</v>
      </c>
      <c r="N86" s="349"/>
      <c r="O86" s="349"/>
      <c r="P86" s="349">
        <v>5000</v>
      </c>
      <c r="Q86" s="349"/>
      <c r="R86" s="349"/>
      <c r="S86" s="349">
        <v>0</v>
      </c>
      <c r="T86" s="349">
        <f t="shared" si="15"/>
        <v>0</v>
      </c>
      <c r="U86" s="349">
        <v>0</v>
      </c>
      <c r="V86" s="349"/>
      <c r="W86" s="349"/>
      <c r="X86" s="349">
        <v>0</v>
      </c>
      <c r="Y86" s="349"/>
      <c r="Z86" s="349"/>
      <c r="AA86" s="349">
        <v>0</v>
      </c>
      <c r="AB86" s="349">
        <v>0</v>
      </c>
      <c r="AC86" s="349"/>
      <c r="AD86" s="349">
        <v>0</v>
      </c>
      <c r="AE86" s="349"/>
      <c r="AF86" s="349"/>
      <c r="AG86" s="349"/>
      <c r="AH86" s="349"/>
      <c r="AI86" s="349">
        <f t="shared" si="16"/>
        <v>0</v>
      </c>
      <c r="AJ86" s="349">
        <v>0</v>
      </c>
      <c r="AK86" s="349"/>
      <c r="AL86" s="349"/>
      <c r="AM86" s="349">
        <v>0</v>
      </c>
      <c r="AN86" s="349"/>
      <c r="AO86" s="349"/>
      <c r="AP86" s="349">
        <v>0</v>
      </c>
      <c r="AQ86" s="349">
        <v>0</v>
      </c>
      <c r="AR86" s="349"/>
      <c r="AS86" s="349">
        <v>0</v>
      </c>
      <c r="AT86" s="349"/>
      <c r="AU86" s="349"/>
      <c r="AV86" s="612"/>
      <c r="AW86" s="612"/>
      <c r="AX86" s="349">
        <f t="shared" si="17"/>
        <v>0</v>
      </c>
      <c r="AY86" s="613"/>
      <c r="AZ86" s="613"/>
      <c r="BA86" s="263" t="s">
        <v>2629</v>
      </c>
      <c r="BB86" s="546" t="s">
        <v>2713</v>
      </c>
      <c r="BC86" s="550" t="s">
        <v>920</v>
      </c>
      <c r="BD86" s="263">
        <f t="shared" si="18"/>
        <v>43081</v>
      </c>
      <c r="BE86" s="546">
        <v>43081</v>
      </c>
      <c r="BF86" s="263">
        <f t="shared" si="19"/>
        <v>43293</v>
      </c>
      <c r="BG86" s="546">
        <v>43293</v>
      </c>
      <c r="BH86" s="546" t="s">
        <v>939</v>
      </c>
      <c r="BI86" s="546" t="s">
        <v>939</v>
      </c>
      <c r="BJ86" s="263">
        <v>43404</v>
      </c>
      <c r="BK86" s="546">
        <v>43335</v>
      </c>
      <c r="BL86" s="263">
        <v>43434</v>
      </c>
      <c r="BM86" s="546">
        <v>43806</v>
      </c>
      <c r="BN86" s="352">
        <v>43465</v>
      </c>
      <c r="BO86" s="546">
        <v>43456</v>
      </c>
      <c r="BP86" s="546">
        <v>43615</v>
      </c>
      <c r="BQ86" s="546"/>
      <c r="BR86" s="561">
        <v>2.8E-3</v>
      </c>
      <c r="BS86" s="561">
        <v>5.8999999999999999E-3</v>
      </c>
      <c r="BT86" s="550" t="s">
        <v>2889</v>
      </c>
      <c r="BU86" s="538" t="s">
        <v>3258</v>
      </c>
      <c r="BV86" s="538" t="s">
        <v>3258</v>
      </c>
      <c r="BW86" s="538" t="s">
        <v>3258</v>
      </c>
      <c r="BX86" s="538" t="s">
        <v>3258</v>
      </c>
      <c r="BY86" s="538" t="s">
        <v>3258</v>
      </c>
      <c r="BZ86" s="538" t="s">
        <v>3258</v>
      </c>
      <c r="CA86" s="702">
        <v>0</v>
      </c>
      <c r="CB86" s="264"/>
      <c r="CC86" s="551" t="s">
        <v>2915</v>
      </c>
      <c r="CD86" s="706"/>
      <c r="CE86" s="706"/>
      <c r="CF86" s="190">
        <v>310</v>
      </c>
      <c r="CG86" s="293">
        <v>8</v>
      </c>
      <c r="CH86" s="689">
        <f t="shared" si="20"/>
        <v>1.829</v>
      </c>
      <c r="CI86" s="690">
        <f t="shared" si="21"/>
        <v>4.7199999999999999E-2</v>
      </c>
      <c r="CJ86" s="795"/>
      <c r="CK86" s="795"/>
      <c r="CL86" s="795"/>
      <c r="CM86" s="795"/>
      <c r="CN86" s="795"/>
      <c r="CO86" s="795"/>
      <c r="CP86" s="795"/>
      <c r="CQ86" s="445">
        <v>4454284</v>
      </c>
      <c r="CR86" s="445">
        <v>4300000</v>
      </c>
      <c r="CS86" s="445">
        <v>4300000</v>
      </c>
      <c r="CT86" s="445"/>
      <c r="CU86" s="445"/>
      <c r="CV86" s="445"/>
      <c r="CW86" s="571"/>
      <c r="CX86" s="655"/>
      <c r="CY86" s="571"/>
      <c r="CZ86" s="571"/>
      <c r="DA86" s="909" t="s">
        <v>3914</v>
      </c>
      <c r="DB86" s="572"/>
      <c r="DC86" s="573"/>
      <c r="DD86" s="572"/>
      <c r="DE86" s="572"/>
      <c r="DF86" s="258" t="s">
        <v>3443</v>
      </c>
      <c r="DG86" s="544" t="s">
        <v>3444</v>
      </c>
      <c r="DH86" s="545" t="s">
        <v>3258</v>
      </c>
      <c r="DI86" s="545" t="s">
        <v>3258</v>
      </c>
      <c r="DJ86" s="545"/>
    </row>
    <row r="87" spans="1:114" s="103" customFormat="1" ht="58.5">
      <c r="A87" s="96">
        <v>1</v>
      </c>
      <c r="B87" s="197" t="s">
        <v>1551</v>
      </c>
      <c r="C87" s="197" t="s">
        <v>1552</v>
      </c>
      <c r="D87" s="421" t="s">
        <v>1553</v>
      </c>
      <c r="E87" s="197" t="s">
        <v>1554</v>
      </c>
      <c r="F87" s="197" t="s">
        <v>1554</v>
      </c>
      <c r="G87" s="198" t="s">
        <v>1555</v>
      </c>
      <c r="H87" s="312" t="s">
        <v>1649</v>
      </c>
      <c r="I87" s="423" t="s">
        <v>1556</v>
      </c>
      <c r="J87" s="349">
        <f t="shared" si="12"/>
        <v>70000</v>
      </c>
      <c r="K87" s="349">
        <f t="shared" si="13"/>
        <v>70000</v>
      </c>
      <c r="L87" s="349">
        <f t="shared" si="14"/>
        <v>70000</v>
      </c>
      <c r="M87" s="349">
        <v>0</v>
      </c>
      <c r="N87" s="349"/>
      <c r="O87" s="349"/>
      <c r="P87" s="349">
        <v>70000</v>
      </c>
      <c r="Q87" s="349"/>
      <c r="R87" s="349"/>
      <c r="S87" s="349">
        <v>0</v>
      </c>
      <c r="T87" s="349">
        <f t="shared" si="15"/>
        <v>0</v>
      </c>
      <c r="U87" s="349">
        <v>0</v>
      </c>
      <c r="V87" s="349"/>
      <c r="W87" s="349"/>
      <c r="X87" s="349">
        <v>0</v>
      </c>
      <c r="Y87" s="349"/>
      <c r="Z87" s="349"/>
      <c r="AA87" s="349">
        <v>0</v>
      </c>
      <c r="AB87" s="349">
        <v>0</v>
      </c>
      <c r="AC87" s="349"/>
      <c r="AD87" s="349">
        <v>0</v>
      </c>
      <c r="AE87" s="349"/>
      <c r="AF87" s="349"/>
      <c r="AG87" s="349"/>
      <c r="AH87" s="349"/>
      <c r="AI87" s="349">
        <f t="shared" si="16"/>
        <v>0</v>
      </c>
      <c r="AJ87" s="349">
        <v>0</v>
      </c>
      <c r="AK87" s="349"/>
      <c r="AL87" s="349"/>
      <c r="AM87" s="349">
        <v>0</v>
      </c>
      <c r="AN87" s="349"/>
      <c r="AO87" s="349"/>
      <c r="AP87" s="349">
        <v>0</v>
      </c>
      <c r="AQ87" s="349">
        <v>0</v>
      </c>
      <c r="AR87" s="349"/>
      <c r="AS87" s="349">
        <v>0</v>
      </c>
      <c r="AT87" s="349"/>
      <c r="AU87" s="349"/>
      <c r="AV87" s="612"/>
      <c r="AW87" s="612"/>
      <c r="AX87" s="349">
        <f t="shared" si="17"/>
        <v>0</v>
      </c>
      <c r="AY87" s="620"/>
      <c r="AZ87" s="613"/>
      <c r="BA87" s="263" t="s">
        <v>2663</v>
      </c>
      <c r="BB87" s="546" t="s">
        <v>2995</v>
      </c>
      <c r="BC87" s="550" t="s">
        <v>2996</v>
      </c>
      <c r="BD87" s="263">
        <v>43358</v>
      </c>
      <c r="BE87" s="813">
        <v>43417</v>
      </c>
      <c r="BF87" s="263">
        <v>43358</v>
      </c>
      <c r="BG87" s="546"/>
      <c r="BH87" s="546" t="s">
        <v>2995</v>
      </c>
      <c r="BI87" s="546" t="s">
        <v>2995</v>
      </c>
      <c r="BJ87" s="263">
        <v>43404</v>
      </c>
      <c r="BK87" s="546"/>
      <c r="BL87" s="263">
        <v>43434</v>
      </c>
      <c r="BM87" s="546"/>
      <c r="BN87" s="263">
        <v>43464</v>
      </c>
      <c r="BO87" s="546"/>
      <c r="BP87" s="546">
        <v>43829</v>
      </c>
      <c r="BQ87" s="546"/>
      <c r="BR87" s="561"/>
      <c r="BS87" s="561"/>
      <c r="BT87" s="550" t="s">
        <v>919</v>
      </c>
      <c r="BU87" s="538" t="s">
        <v>3258</v>
      </c>
      <c r="BV87" s="538" t="s">
        <v>3258</v>
      </c>
      <c r="BW87" s="538" t="s">
        <v>3258</v>
      </c>
      <c r="BX87" s="538" t="s">
        <v>3258</v>
      </c>
      <c r="BY87" s="538" t="s">
        <v>3258</v>
      </c>
      <c r="BZ87" s="538" t="s">
        <v>3258</v>
      </c>
      <c r="CA87" s="702">
        <v>0</v>
      </c>
      <c r="CB87" s="264" t="s">
        <v>2772</v>
      </c>
      <c r="CC87" s="551" t="s">
        <v>2998</v>
      </c>
      <c r="CD87" s="706">
        <v>43496</v>
      </c>
      <c r="CE87" s="706"/>
      <c r="CF87" s="190">
        <v>0</v>
      </c>
      <c r="CG87" s="293">
        <v>300</v>
      </c>
      <c r="CH87" s="689">
        <f t="shared" si="20"/>
        <v>0</v>
      </c>
      <c r="CI87" s="690">
        <f t="shared" si="21"/>
        <v>0</v>
      </c>
      <c r="CJ87" s="795"/>
      <c r="CK87" s="795"/>
      <c r="CL87" s="795"/>
      <c r="CM87" s="795"/>
      <c r="CN87" s="795">
        <v>1</v>
      </c>
      <c r="CO87" s="795"/>
      <c r="CP87" s="795"/>
      <c r="CQ87" s="445"/>
      <c r="CR87" s="445"/>
      <c r="CS87" s="445"/>
      <c r="CT87" s="445"/>
      <c r="CU87" s="445"/>
      <c r="CV87" s="445"/>
      <c r="CW87" s="571"/>
      <c r="CX87" s="655" t="s">
        <v>3912</v>
      </c>
      <c r="CY87" s="571"/>
      <c r="CZ87" s="571"/>
      <c r="DA87" s="571"/>
      <c r="DB87" s="572"/>
      <c r="DC87" s="573"/>
      <c r="DD87" s="572"/>
      <c r="DE87" s="572"/>
      <c r="DF87" s="258" t="s">
        <v>3445</v>
      </c>
      <c r="DG87" s="544" t="s">
        <v>3446</v>
      </c>
      <c r="DH87" s="545" t="s">
        <v>3258</v>
      </c>
      <c r="DI87" s="545" t="s">
        <v>3258</v>
      </c>
      <c r="DJ87" s="545"/>
    </row>
    <row r="88" spans="1:114" s="103" customFormat="1" ht="180.6" customHeight="1">
      <c r="A88" s="96">
        <v>2</v>
      </c>
      <c r="B88" s="197" t="s">
        <v>1551</v>
      </c>
      <c r="C88" s="197" t="s">
        <v>1557</v>
      </c>
      <c r="D88" s="421" t="s">
        <v>1558</v>
      </c>
      <c r="E88" s="197" t="s">
        <v>1559</v>
      </c>
      <c r="F88" s="236" t="s">
        <v>1762</v>
      </c>
      <c r="G88" s="198" t="s">
        <v>1560</v>
      </c>
      <c r="H88" s="421" t="s">
        <v>1561</v>
      </c>
      <c r="I88" s="423" t="s">
        <v>1562</v>
      </c>
      <c r="J88" s="349">
        <f t="shared" si="12"/>
        <v>21000</v>
      </c>
      <c r="K88" s="349">
        <f t="shared" si="13"/>
        <v>21000</v>
      </c>
      <c r="L88" s="349">
        <f t="shared" si="14"/>
        <v>21000</v>
      </c>
      <c r="M88" s="349">
        <v>0</v>
      </c>
      <c r="N88" s="349"/>
      <c r="O88" s="349"/>
      <c r="P88" s="349">
        <v>21000</v>
      </c>
      <c r="Q88" s="349"/>
      <c r="R88" s="349"/>
      <c r="S88" s="349">
        <v>0</v>
      </c>
      <c r="T88" s="349">
        <f t="shared" si="15"/>
        <v>0</v>
      </c>
      <c r="U88" s="349">
        <v>0</v>
      </c>
      <c r="V88" s="349"/>
      <c r="W88" s="349"/>
      <c r="X88" s="349">
        <v>0</v>
      </c>
      <c r="Y88" s="349"/>
      <c r="Z88" s="349"/>
      <c r="AA88" s="349">
        <v>0</v>
      </c>
      <c r="AB88" s="349">
        <v>0</v>
      </c>
      <c r="AC88" s="349"/>
      <c r="AD88" s="349">
        <v>0</v>
      </c>
      <c r="AE88" s="349"/>
      <c r="AF88" s="349"/>
      <c r="AG88" s="349"/>
      <c r="AH88" s="349"/>
      <c r="AI88" s="349">
        <f t="shared" si="16"/>
        <v>0</v>
      </c>
      <c r="AJ88" s="349">
        <v>0</v>
      </c>
      <c r="AK88" s="349"/>
      <c r="AL88" s="349"/>
      <c r="AM88" s="349">
        <v>0</v>
      </c>
      <c r="AN88" s="349"/>
      <c r="AO88" s="349"/>
      <c r="AP88" s="349">
        <v>0</v>
      </c>
      <c r="AQ88" s="349">
        <v>0</v>
      </c>
      <c r="AR88" s="349"/>
      <c r="AS88" s="349">
        <v>0</v>
      </c>
      <c r="AT88" s="349"/>
      <c r="AU88" s="349"/>
      <c r="AV88" s="612"/>
      <c r="AW88" s="612"/>
      <c r="AX88" s="349">
        <f t="shared" si="17"/>
        <v>0</v>
      </c>
      <c r="AY88" s="621"/>
      <c r="AZ88" s="613"/>
      <c r="BA88" s="263" t="s">
        <v>2663</v>
      </c>
      <c r="BB88" s="546" t="s">
        <v>2995</v>
      </c>
      <c r="BC88" s="550" t="s">
        <v>2996</v>
      </c>
      <c r="BD88" s="263">
        <v>43358</v>
      </c>
      <c r="BE88" s="546" t="s">
        <v>2997</v>
      </c>
      <c r="BF88" s="263">
        <v>43358</v>
      </c>
      <c r="BG88" s="546"/>
      <c r="BH88" s="546" t="s">
        <v>2995</v>
      </c>
      <c r="BI88" s="546" t="s">
        <v>2995</v>
      </c>
      <c r="BJ88" s="263">
        <v>43404</v>
      </c>
      <c r="BK88" s="546"/>
      <c r="BL88" s="263">
        <v>43434</v>
      </c>
      <c r="BM88" s="813">
        <v>43453</v>
      </c>
      <c r="BN88" s="263">
        <v>43464</v>
      </c>
      <c r="BO88" s="546"/>
      <c r="BP88" s="546">
        <v>43829</v>
      </c>
      <c r="BQ88" s="546"/>
      <c r="BR88" s="561"/>
      <c r="BS88" s="561"/>
      <c r="BT88" s="550" t="s">
        <v>72</v>
      </c>
      <c r="BU88" s="538" t="s">
        <v>2807</v>
      </c>
      <c r="BV88" s="538" t="s">
        <v>2807</v>
      </c>
      <c r="BW88" s="538" t="s">
        <v>2807</v>
      </c>
      <c r="BX88" s="538" t="s">
        <v>2807</v>
      </c>
      <c r="BY88" s="538" t="s">
        <v>2807</v>
      </c>
      <c r="BZ88" s="538" t="s">
        <v>2807</v>
      </c>
      <c r="CA88" s="702">
        <v>0.5</v>
      </c>
      <c r="CB88" s="264"/>
      <c r="CC88" s="551" t="s">
        <v>2855</v>
      </c>
      <c r="CD88" s="706"/>
      <c r="CE88" s="706"/>
      <c r="CF88" s="190">
        <v>616</v>
      </c>
      <c r="CG88" s="293">
        <v>9.1199999999999992</v>
      </c>
      <c r="CH88" s="689">
        <f t="shared" si="20"/>
        <v>0</v>
      </c>
      <c r="CI88" s="690">
        <f t="shared" si="21"/>
        <v>0</v>
      </c>
      <c r="CJ88" s="795"/>
      <c r="CK88" s="795"/>
      <c r="CL88" s="795"/>
      <c r="CM88" s="795"/>
      <c r="CN88" s="795"/>
      <c r="CO88" s="795">
        <v>1</v>
      </c>
      <c r="CP88" s="796" t="s">
        <v>2475</v>
      </c>
      <c r="CQ88" s="445"/>
      <c r="CR88" s="445"/>
      <c r="CS88" s="445"/>
      <c r="CT88" s="445"/>
      <c r="CU88" s="445"/>
      <c r="CV88" s="445"/>
      <c r="CW88" s="571"/>
      <c r="CX88" s="571"/>
      <c r="CY88" s="571"/>
      <c r="CZ88" s="571"/>
      <c r="DA88" s="571"/>
      <c r="DB88" s="572"/>
      <c r="DC88" s="573"/>
      <c r="DD88" s="572"/>
      <c r="DE88" s="572"/>
      <c r="DF88" s="258" t="s">
        <v>3447</v>
      </c>
      <c r="DG88" s="544" t="s">
        <v>3448</v>
      </c>
      <c r="DH88" s="545" t="s">
        <v>3258</v>
      </c>
      <c r="DI88" s="545" t="s">
        <v>3258</v>
      </c>
      <c r="DJ88" s="545"/>
    </row>
    <row r="89" spans="1:114" s="103" customFormat="1" ht="117">
      <c r="A89" s="168">
        <v>1</v>
      </c>
      <c r="B89" s="197" t="s">
        <v>1563</v>
      </c>
      <c r="C89" s="197" t="s">
        <v>1564</v>
      </c>
      <c r="D89" s="421" t="s">
        <v>1565</v>
      </c>
      <c r="E89" s="232" t="s">
        <v>1763</v>
      </c>
      <c r="F89" s="232" t="s">
        <v>1810</v>
      </c>
      <c r="G89" s="198" t="s">
        <v>1566</v>
      </c>
      <c r="H89" s="421" t="s">
        <v>1567</v>
      </c>
      <c r="I89" s="423" t="s">
        <v>1568</v>
      </c>
      <c r="J89" s="349">
        <f t="shared" si="12"/>
        <v>8000</v>
      </c>
      <c r="K89" s="349">
        <f t="shared" si="13"/>
        <v>8000</v>
      </c>
      <c r="L89" s="349">
        <f t="shared" si="14"/>
        <v>8000</v>
      </c>
      <c r="M89" s="349">
        <v>0</v>
      </c>
      <c r="N89" s="349"/>
      <c r="O89" s="349"/>
      <c r="P89" s="349">
        <v>8000</v>
      </c>
      <c r="Q89" s="349"/>
      <c r="R89" s="349"/>
      <c r="S89" s="349">
        <v>0</v>
      </c>
      <c r="T89" s="349">
        <f t="shared" si="15"/>
        <v>0</v>
      </c>
      <c r="U89" s="349">
        <v>0</v>
      </c>
      <c r="V89" s="349"/>
      <c r="W89" s="349"/>
      <c r="X89" s="349">
        <v>0</v>
      </c>
      <c r="Y89" s="349"/>
      <c r="Z89" s="349"/>
      <c r="AA89" s="349">
        <v>0</v>
      </c>
      <c r="AB89" s="349">
        <v>0</v>
      </c>
      <c r="AC89" s="349"/>
      <c r="AD89" s="349">
        <v>0</v>
      </c>
      <c r="AE89" s="349"/>
      <c r="AF89" s="349"/>
      <c r="AG89" s="349"/>
      <c r="AH89" s="349"/>
      <c r="AI89" s="349">
        <f t="shared" si="16"/>
        <v>0</v>
      </c>
      <c r="AJ89" s="349">
        <v>0</v>
      </c>
      <c r="AK89" s="349"/>
      <c r="AL89" s="349"/>
      <c r="AM89" s="349">
        <v>0</v>
      </c>
      <c r="AN89" s="349"/>
      <c r="AO89" s="349"/>
      <c r="AP89" s="349">
        <v>0</v>
      </c>
      <c r="AQ89" s="349">
        <v>0</v>
      </c>
      <c r="AR89" s="349"/>
      <c r="AS89" s="349">
        <v>0</v>
      </c>
      <c r="AT89" s="349"/>
      <c r="AU89" s="349"/>
      <c r="AV89" s="612"/>
      <c r="AW89" s="612"/>
      <c r="AX89" s="349">
        <f t="shared" si="17"/>
        <v>0</v>
      </c>
      <c r="AY89" s="620"/>
      <c r="AZ89" s="613"/>
      <c r="BA89" s="263" t="s">
        <v>2663</v>
      </c>
      <c r="BB89" s="546" t="s">
        <v>3012</v>
      </c>
      <c r="BC89" s="546" t="s">
        <v>3013</v>
      </c>
      <c r="BD89" s="434">
        <v>42384</v>
      </c>
      <c r="BE89" s="582">
        <v>42384</v>
      </c>
      <c r="BF89" s="263">
        <v>43287</v>
      </c>
      <c r="BG89" s="546">
        <v>43287</v>
      </c>
      <c r="BH89" s="554" t="s">
        <v>3014</v>
      </c>
      <c r="BI89" s="550" t="s">
        <v>3015</v>
      </c>
      <c r="BJ89" s="263">
        <v>43404</v>
      </c>
      <c r="BK89" s="546">
        <v>43402</v>
      </c>
      <c r="BL89" s="263">
        <v>43434</v>
      </c>
      <c r="BM89" s="546">
        <v>43476</v>
      </c>
      <c r="BN89" s="263">
        <v>43480</v>
      </c>
      <c r="BO89" s="546"/>
      <c r="BP89" s="546">
        <v>43676</v>
      </c>
      <c r="BQ89" s="546"/>
      <c r="BR89" s="555"/>
      <c r="BS89" s="555"/>
      <c r="BT89" s="550" t="s">
        <v>1016</v>
      </c>
      <c r="BU89" s="538" t="s">
        <v>3258</v>
      </c>
      <c r="BV89" s="538" t="s">
        <v>3258</v>
      </c>
      <c r="BW89" s="538" t="s">
        <v>3258</v>
      </c>
      <c r="BX89" s="538" t="s">
        <v>3258</v>
      </c>
      <c r="BY89" s="538" t="s">
        <v>3258</v>
      </c>
      <c r="BZ89" s="538" t="s">
        <v>3258</v>
      </c>
      <c r="CA89" s="776">
        <v>0.5</v>
      </c>
      <c r="CB89" s="264" t="s">
        <v>2703</v>
      </c>
      <c r="CC89" s="551" t="s">
        <v>3018</v>
      </c>
      <c r="CD89" s="706"/>
      <c r="CE89" s="706">
        <v>43456</v>
      </c>
      <c r="CF89" s="190">
        <v>150</v>
      </c>
      <c r="CG89" s="293">
        <v>0.88</v>
      </c>
      <c r="CH89" s="689">
        <f t="shared" si="20"/>
        <v>0</v>
      </c>
      <c r="CI89" s="690">
        <f t="shared" si="21"/>
        <v>0</v>
      </c>
      <c r="CJ89" s="795"/>
      <c r="CK89" s="795"/>
      <c r="CL89" s="795"/>
      <c r="CM89" s="795"/>
      <c r="CN89" s="795"/>
      <c r="CO89" s="795"/>
      <c r="CP89" s="795"/>
      <c r="CQ89" s="445">
        <v>8000000</v>
      </c>
      <c r="CR89" s="445"/>
      <c r="CS89" s="445"/>
      <c r="CT89" s="445"/>
      <c r="CU89" s="445"/>
      <c r="CV89" s="445"/>
      <c r="CW89" s="571"/>
      <c r="CX89" s="655"/>
      <c r="CY89" s="571"/>
      <c r="CZ89" s="571"/>
      <c r="DA89" s="909" t="s">
        <v>3914</v>
      </c>
      <c r="DB89" s="572"/>
      <c r="DC89" s="573"/>
      <c r="DD89" s="572"/>
      <c r="DE89" s="572"/>
      <c r="DF89" s="258" t="s">
        <v>3449</v>
      </c>
      <c r="DG89" s="544" t="s">
        <v>3450</v>
      </c>
      <c r="DH89" s="545" t="s">
        <v>3258</v>
      </c>
      <c r="DI89" s="545" t="s">
        <v>3258</v>
      </c>
      <c r="DJ89" s="545"/>
    </row>
    <row r="90" spans="1:114" s="103" customFormat="1" ht="78">
      <c r="A90" s="168">
        <v>2</v>
      </c>
      <c r="B90" s="197" t="s">
        <v>1563</v>
      </c>
      <c r="C90" s="197" t="s">
        <v>1564</v>
      </c>
      <c r="D90" s="421" t="s">
        <v>1569</v>
      </c>
      <c r="E90" s="232" t="s">
        <v>1764</v>
      </c>
      <c r="F90" s="241" t="s">
        <v>1811</v>
      </c>
      <c r="G90" s="198" t="s">
        <v>1566</v>
      </c>
      <c r="H90" s="421" t="s">
        <v>1570</v>
      </c>
      <c r="I90" s="423" t="s">
        <v>1571</v>
      </c>
      <c r="J90" s="349">
        <f t="shared" si="12"/>
        <v>50000</v>
      </c>
      <c r="K90" s="349">
        <f t="shared" si="13"/>
        <v>50000</v>
      </c>
      <c r="L90" s="349">
        <f t="shared" si="14"/>
        <v>50000</v>
      </c>
      <c r="M90" s="349">
        <v>22445</v>
      </c>
      <c r="N90" s="349"/>
      <c r="O90" s="349"/>
      <c r="P90" s="349">
        <v>27555</v>
      </c>
      <c r="Q90" s="349"/>
      <c r="R90" s="349"/>
      <c r="S90" s="349">
        <v>0</v>
      </c>
      <c r="T90" s="349">
        <f t="shared" si="15"/>
        <v>0</v>
      </c>
      <c r="U90" s="349">
        <v>0</v>
      </c>
      <c r="V90" s="349"/>
      <c r="W90" s="349"/>
      <c r="X90" s="349">
        <v>0</v>
      </c>
      <c r="Y90" s="349"/>
      <c r="Z90" s="349"/>
      <c r="AA90" s="349">
        <v>0</v>
      </c>
      <c r="AB90" s="349">
        <v>0</v>
      </c>
      <c r="AC90" s="349"/>
      <c r="AD90" s="349">
        <v>0</v>
      </c>
      <c r="AE90" s="349"/>
      <c r="AF90" s="349"/>
      <c r="AG90" s="349"/>
      <c r="AH90" s="349"/>
      <c r="AI90" s="349">
        <f t="shared" si="16"/>
        <v>0</v>
      </c>
      <c r="AJ90" s="349">
        <v>0</v>
      </c>
      <c r="AK90" s="349"/>
      <c r="AL90" s="349"/>
      <c r="AM90" s="349">
        <v>0</v>
      </c>
      <c r="AN90" s="349"/>
      <c r="AO90" s="349"/>
      <c r="AP90" s="349">
        <v>0</v>
      </c>
      <c r="AQ90" s="349">
        <v>0</v>
      </c>
      <c r="AR90" s="349"/>
      <c r="AS90" s="349">
        <v>0</v>
      </c>
      <c r="AT90" s="349"/>
      <c r="AU90" s="349"/>
      <c r="AV90" s="612"/>
      <c r="AW90" s="612"/>
      <c r="AX90" s="349">
        <f t="shared" si="17"/>
        <v>0</v>
      </c>
      <c r="AY90" s="613"/>
      <c r="AZ90" s="613"/>
      <c r="BA90" s="263" t="s">
        <v>2663</v>
      </c>
      <c r="BB90" s="546" t="s">
        <v>3012</v>
      </c>
      <c r="BC90" s="546" t="s">
        <v>3013</v>
      </c>
      <c r="BD90" s="434">
        <v>42384</v>
      </c>
      <c r="BE90" s="582">
        <v>42384</v>
      </c>
      <c r="BF90" s="263">
        <v>43287</v>
      </c>
      <c r="BG90" s="546">
        <v>43287</v>
      </c>
      <c r="BH90" s="554" t="s">
        <v>857</v>
      </c>
      <c r="BI90" s="550" t="s">
        <v>3015</v>
      </c>
      <c r="BJ90" s="263">
        <v>43404</v>
      </c>
      <c r="BK90" s="546">
        <v>43403</v>
      </c>
      <c r="BL90" s="263">
        <v>43434</v>
      </c>
      <c r="BM90" s="546">
        <v>43426</v>
      </c>
      <c r="BN90" s="263">
        <v>43496</v>
      </c>
      <c r="BO90" s="546"/>
      <c r="BP90" s="546">
        <v>43861</v>
      </c>
      <c r="BQ90" s="546"/>
      <c r="BR90" s="555"/>
      <c r="BS90" s="555"/>
      <c r="BT90" s="550" t="s">
        <v>3016</v>
      </c>
      <c r="BU90" s="538" t="s">
        <v>3873</v>
      </c>
      <c r="BV90" s="538" t="s">
        <v>3874</v>
      </c>
      <c r="BW90" s="538">
        <v>179285</v>
      </c>
      <c r="BX90" s="538">
        <v>2705663</v>
      </c>
      <c r="BY90" s="538" t="s">
        <v>3812</v>
      </c>
      <c r="BZ90" s="538" t="s">
        <v>3875</v>
      </c>
      <c r="CA90" s="776">
        <v>0.5</v>
      </c>
      <c r="CB90" s="264"/>
      <c r="CC90" s="551" t="s">
        <v>3019</v>
      </c>
      <c r="CD90" s="706"/>
      <c r="CE90" s="706"/>
      <c r="CF90" s="190">
        <v>243</v>
      </c>
      <c r="CG90" s="293">
        <v>1.6199999999999999E-2</v>
      </c>
      <c r="CH90" s="689">
        <f t="shared" si="20"/>
        <v>0</v>
      </c>
      <c r="CI90" s="690">
        <f t="shared" si="21"/>
        <v>0</v>
      </c>
      <c r="CJ90" s="795"/>
      <c r="CK90" s="795"/>
      <c r="CL90" s="795"/>
      <c r="CM90" s="795"/>
      <c r="CN90" s="795"/>
      <c r="CO90" s="795"/>
      <c r="CP90" s="795"/>
      <c r="CQ90" s="445">
        <v>52000000</v>
      </c>
      <c r="CR90" s="445">
        <v>40380000</v>
      </c>
      <c r="CS90" s="445">
        <v>40380000</v>
      </c>
      <c r="CT90" s="445">
        <v>44889918</v>
      </c>
      <c r="CU90" s="445"/>
      <c r="CV90" s="445"/>
      <c r="CW90" s="571"/>
      <c r="CX90" s="571"/>
      <c r="CY90" s="571"/>
      <c r="CZ90" s="571"/>
      <c r="DA90" s="571"/>
      <c r="DB90" s="572"/>
      <c r="DC90" s="573"/>
      <c r="DD90" s="572"/>
      <c r="DE90" s="572"/>
      <c r="DF90" s="258" t="s">
        <v>3451</v>
      </c>
      <c r="DG90" s="544" t="s">
        <v>3452</v>
      </c>
      <c r="DH90" s="545" t="s">
        <v>3258</v>
      </c>
      <c r="DI90" s="545" t="s">
        <v>3258</v>
      </c>
      <c r="DJ90" s="545"/>
    </row>
    <row r="91" spans="1:114" s="103" customFormat="1" ht="78.75" thickBot="1">
      <c r="A91" s="192">
        <v>3</v>
      </c>
      <c r="B91" s="204" t="s">
        <v>1563</v>
      </c>
      <c r="C91" s="204" t="s">
        <v>1564</v>
      </c>
      <c r="D91" s="427" t="s">
        <v>1572</v>
      </c>
      <c r="E91" s="204" t="s">
        <v>1573</v>
      </c>
      <c r="F91" s="106" t="s">
        <v>1765</v>
      </c>
      <c r="G91" s="205" t="s">
        <v>1574</v>
      </c>
      <c r="H91" s="427" t="s">
        <v>1575</v>
      </c>
      <c r="I91" s="624" t="s">
        <v>1576</v>
      </c>
      <c r="J91" s="349">
        <f t="shared" si="12"/>
        <v>15000</v>
      </c>
      <c r="K91" s="349">
        <f t="shared" si="13"/>
        <v>15000</v>
      </c>
      <c r="L91" s="349">
        <f t="shared" si="14"/>
        <v>15000</v>
      </c>
      <c r="M91" s="349">
        <v>6967</v>
      </c>
      <c r="N91" s="349"/>
      <c r="O91" s="349"/>
      <c r="P91" s="349">
        <v>8033</v>
      </c>
      <c r="Q91" s="349"/>
      <c r="R91" s="349"/>
      <c r="S91" s="349">
        <v>0</v>
      </c>
      <c r="T91" s="349">
        <f t="shared" si="15"/>
        <v>0</v>
      </c>
      <c r="U91" s="349">
        <v>0</v>
      </c>
      <c r="V91" s="349"/>
      <c r="W91" s="349"/>
      <c r="X91" s="349">
        <v>0</v>
      </c>
      <c r="Y91" s="349"/>
      <c r="Z91" s="349"/>
      <c r="AA91" s="349">
        <v>0</v>
      </c>
      <c r="AB91" s="350">
        <v>0</v>
      </c>
      <c r="AC91" s="350"/>
      <c r="AD91" s="350">
        <v>0</v>
      </c>
      <c r="AE91" s="350"/>
      <c r="AF91" s="350"/>
      <c r="AG91" s="350"/>
      <c r="AH91" s="350"/>
      <c r="AI91" s="349">
        <f t="shared" si="16"/>
        <v>0</v>
      </c>
      <c r="AJ91" s="349">
        <v>0</v>
      </c>
      <c r="AK91" s="349"/>
      <c r="AL91" s="349"/>
      <c r="AM91" s="349">
        <v>0</v>
      </c>
      <c r="AN91" s="349"/>
      <c r="AO91" s="349"/>
      <c r="AP91" s="349">
        <v>0</v>
      </c>
      <c r="AQ91" s="350">
        <v>0</v>
      </c>
      <c r="AR91" s="350"/>
      <c r="AS91" s="350">
        <v>0</v>
      </c>
      <c r="AT91" s="350"/>
      <c r="AU91" s="350"/>
      <c r="AV91" s="625"/>
      <c r="AW91" s="625"/>
      <c r="AX91" s="349">
        <f t="shared" si="17"/>
        <v>0</v>
      </c>
      <c r="AY91" s="626"/>
      <c r="AZ91" s="626"/>
      <c r="BA91" s="142" t="s">
        <v>2663</v>
      </c>
      <c r="BB91" s="575" t="s">
        <v>3012</v>
      </c>
      <c r="BC91" s="575" t="s">
        <v>3013</v>
      </c>
      <c r="BD91" s="142">
        <v>43045</v>
      </c>
      <c r="BE91" s="575">
        <v>43045</v>
      </c>
      <c r="BF91" s="142">
        <v>43293</v>
      </c>
      <c r="BG91" s="575">
        <v>43293</v>
      </c>
      <c r="BH91" s="584" t="s">
        <v>3014</v>
      </c>
      <c r="BI91" s="576" t="s">
        <v>3015</v>
      </c>
      <c r="BJ91" s="142">
        <v>43404</v>
      </c>
      <c r="BK91" s="575">
        <v>43398</v>
      </c>
      <c r="BL91" s="142">
        <v>43434</v>
      </c>
      <c r="BM91" s="575">
        <v>43410</v>
      </c>
      <c r="BN91" s="142">
        <v>43480</v>
      </c>
      <c r="BO91" s="575">
        <v>43453</v>
      </c>
      <c r="BP91" s="575">
        <v>43707</v>
      </c>
      <c r="BQ91" s="575"/>
      <c r="BR91" s="777">
        <v>0.01</v>
      </c>
      <c r="BS91" s="777">
        <v>0.01</v>
      </c>
      <c r="BT91" s="576" t="s">
        <v>3017</v>
      </c>
      <c r="BU91" s="538" t="s">
        <v>3876</v>
      </c>
      <c r="BV91" s="538" t="s">
        <v>3877</v>
      </c>
      <c r="BW91" s="538">
        <v>194682</v>
      </c>
      <c r="BX91" s="538">
        <v>2704355</v>
      </c>
      <c r="BY91" s="538" t="s">
        <v>3878</v>
      </c>
      <c r="BZ91" s="538" t="s">
        <v>3879</v>
      </c>
      <c r="CA91" s="806">
        <v>0.5</v>
      </c>
      <c r="CB91" s="778"/>
      <c r="CC91" s="807" t="s">
        <v>3020</v>
      </c>
      <c r="CD91" s="779"/>
      <c r="CE91" s="779"/>
      <c r="CF91" s="143">
        <v>600</v>
      </c>
      <c r="CG91" s="793">
        <v>10</v>
      </c>
      <c r="CH91" s="798">
        <f t="shared" si="20"/>
        <v>6</v>
      </c>
      <c r="CI91" s="799">
        <f t="shared" si="21"/>
        <v>0.1</v>
      </c>
      <c r="CJ91" s="797"/>
      <c r="CK91" s="797"/>
      <c r="CL91" s="797"/>
      <c r="CM91" s="797"/>
      <c r="CN91" s="797"/>
      <c r="CO91" s="797"/>
      <c r="CP91" s="797"/>
      <c r="CQ91" s="780">
        <v>16000000</v>
      </c>
      <c r="CR91" s="780">
        <v>12430000</v>
      </c>
      <c r="CS91" s="780">
        <v>12430000</v>
      </c>
      <c r="CT91" s="780">
        <v>13933676</v>
      </c>
      <c r="CU91" s="780"/>
      <c r="CV91" s="780"/>
      <c r="CW91" s="597"/>
      <c r="CX91" s="597"/>
      <c r="CY91" s="597"/>
      <c r="CZ91" s="597"/>
      <c r="DA91" s="597"/>
      <c r="DB91" s="598"/>
      <c r="DC91" s="599"/>
      <c r="DD91" s="598"/>
      <c r="DE91" s="598"/>
      <c r="DF91" s="627" t="s">
        <v>3453</v>
      </c>
      <c r="DG91" s="544" t="s">
        <v>3454</v>
      </c>
      <c r="DH91" s="545" t="s">
        <v>3258</v>
      </c>
      <c r="DI91" s="545" t="s">
        <v>3258</v>
      </c>
      <c r="DJ91" s="545"/>
    </row>
    <row r="92" spans="1:114" s="103" customFormat="1">
      <c r="A92" s="379"/>
      <c r="B92" s="118"/>
      <c r="C92" s="118"/>
      <c r="D92" s="118"/>
      <c r="E92" s="118"/>
      <c r="F92" s="118"/>
      <c r="G92" s="380"/>
      <c r="H92" s="428"/>
      <c r="I92" s="428"/>
      <c r="J92" s="380"/>
      <c r="K92" s="380"/>
      <c r="L92" s="380"/>
      <c r="M92" s="381"/>
      <c r="N92" s="381"/>
      <c r="O92" s="381"/>
      <c r="P92" s="381"/>
      <c r="Q92" s="381"/>
      <c r="R92" s="380"/>
      <c r="S92" s="380"/>
      <c r="T92" s="380"/>
      <c r="U92" s="429"/>
      <c r="V92" s="429"/>
      <c r="W92" s="429"/>
      <c r="X92" s="429"/>
      <c r="Y92" s="429"/>
      <c r="Z92" s="429"/>
      <c r="AA92" s="429"/>
      <c r="AB92" s="429"/>
      <c r="AC92" s="429"/>
      <c r="AD92" s="429"/>
      <c r="AE92" s="429"/>
      <c r="AF92" s="429"/>
      <c r="AG92" s="429"/>
      <c r="AH92" s="429"/>
      <c r="AI92" s="429"/>
      <c r="AJ92" s="380"/>
      <c r="AK92" s="380"/>
      <c r="AL92" s="380"/>
      <c r="AM92" s="380"/>
      <c r="AN92" s="380"/>
      <c r="AO92" s="380"/>
      <c r="AP92" s="380"/>
      <c r="AQ92" s="380"/>
      <c r="AR92" s="380"/>
      <c r="AS92" s="380"/>
      <c r="AT92" s="380"/>
      <c r="AU92" s="380"/>
      <c r="AV92" s="380"/>
      <c r="AW92" s="380"/>
      <c r="AX92" s="380"/>
      <c r="AY92" s="112"/>
      <c r="AZ92" s="112"/>
      <c r="BA92" s="383"/>
      <c r="BB92" s="113"/>
      <c r="BC92" s="115"/>
      <c r="BD92" s="391"/>
      <c r="BE92" s="114"/>
      <c r="BF92" s="394"/>
      <c r="BG92" s="115"/>
      <c r="BH92" s="814"/>
      <c r="BI92" s="115"/>
      <c r="BJ92" s="436"/>
      <c r="BK92" s="116"/>
      <c r="BL92" s="436"/>
      <c r="BM92" s="116"/>
      <c r="BN92" s="117"/>
      <c r="BO92" s="116"/>
      <c r="BP92" s="117"/>
      <c r="BQ92" s="116"/>
      <c r="BR92" s="118"/>
      <c r="BS92" s="119"/>
      <c r="BT92" s="288"/>
      <c r="CA92" s="288"/>
      <c r="CB92" s="398"/>
      <c r="CC92" s="140"/>
      <c r="CD92" s="803"/>
      <c r="CE92" s="803"/>
      <c r="CF92" s="122"/>
      <c r="CG92" s="123"/>
      <c r="CH92" s="123"/>
      <c r="CI92" s="123"/>
      <c r="CJ92" s="123"/>
      <c r="CK92" s="123"/>
      <c r="CL92" s="123"/>
      <c r="CM92" s="123"/>
      <c r="CN92" s="123"/>
      <c r="CO92" s="123"/>
      <c r="CP92" s="123"/>
      <c r="CQ92" s="123"/>
      <c r="CR92" s="123"/>
      <c r="CS92" s="123"/>
      <c r="CT92" s="123"/>
      <c r="CU92" s="123"/>
      <c r="CV92" s="123"/>
      <c r="CW92" s="123"/>
      <c r="CX92" s="123"/>
      <c r="CY92" s="123"/>
      <c r="CZ92" s="123"/>
      <c r="DA92" s="124"/>
      <c r="DB92" s="125"/>
      <c r="DC92" s="126"/>
      <c r="DD92" s="125"/>
      <c r="DE92" s="125"/>
      <c r="DF92" s="206"/>
      <c r="DG92" s="125"/>
      <c r="DH92" s="125"/>
      <c r="DI92" s="125"/>
      <c r="DJ92" s="125"/>
    </row>
    <row r="93" spans="1:114" s="103" customFormat="1">
      <c r="A93" s="379"/>
      <c r="B93" s="118"/>
      <c r="C93" s="118"/>
      <c r="D93" s="118"/>
      <c r="E93" s="118"/>
      <c r="F93" s="118"/>
      <c r="G93" s="380"/>
      <c r="H93" s="428"/>
      <c r="I93" s="428"/>
      <c r="J93" s="380"/>
      <c r="K93" s="380"/>
      <c r="L93" s="380"/>
      <c r="M93" s="381"/>
      <c r="N93" s="381"/>
      <c r="O93" s="381"/>
      <c r="P93" s="381"/>
      <c r="Q93" s="381"/>
      <c r="R93" s="380"/>
      <c r="S93" s="380"/>
      <c r="T93" s="380"/>
      <c r="U93" s="429"/>
      <c r="V93" s="429"/>
      <c r="W93" s="429"/>
      <c r="X93" s="429"/>
      <c r="Y93" s="429"/>
      <c r="Z93" s="429"/>
      <c r="AA93" s="429"/>
      <c r="AB93" s="429"/>
      <c r="AC93" s="429"/>
      <c r="AD93" s="429"/>
      <c r="AE93" s="429"/>
      <c r="AF93" s="429"/>
      <c r="AG93" s="429"/>
      <c r="AH93" s="429"/>
      <c r="AI93" s="429"/>
      <c r="AJ93" s="380"/>
      <c r="AK93" s="380"/>
      <c r="AL93" s="380"/>
      <c r="AM93" s="380"/>
      <c r="AN93" s="380"/>
      <c r="AO93" s="380"/>
      <c r="AP93" s="380"/>
      <c r="AQ93" s="380"/>
      <c r="AR93" s="380"/>
      <c r="AS93" s="380"/>
      <c r="AT93" s="380"/>
      <c r="AU93" s="380"/>
      <c r="AV93" s="380"/>
      <c r="AW93" s="380"/>
      <c r="AX93" s="380"/>
      <c r="AY93" s="112"/>
      <c r="AZ93" s="112"/>
      <c r="BA93" s="383"/>
      <c r="BB93" s="113"/>
      <c r="BC93" s="115"/>
      <c r="BD93" s="391"/>
      <c r="BE93" s="114"/>
      <c r="BF93" s="394"/>
      <c r="BG93" s="115"/>
      <c r="BH93" s="814"/>
      <c r="BI93" s="115"/>
      <c r="BJ93" s="436"/>
      <c r="BK93" s="116"/>
      <c r="BL93" s="436"/>
      <c r="BM93" s="116"/>
      <c r="BN93" s="117"/>
      <c r="BO93" s="116"/>
      <c r="BP93" s="117"/>
      <c r="BQ93" s="116"/>
      <c r="BR93" s="118"/>
      <c r="BS93" s="119"/>
      <c r="BT93" s="288"/>
      <c r="CA93" s="288"/>
      <c r="CB93" s="398"/>
      <c r="CC93" s="140"/>
      <c r="CD93" s="803"/>
      <c r="CE93" s="803"/>
      <c r="CF93" s="122"/>
      <c r="CG93" s="123"/>
      <c r="CH93" s="123"/>
      <c r="CI93" s="123"/>
      <c r="CJ93" s="123"/>
      <c r="CK93" s="123"/>
      <c r="CL93" s="123"/>
      <c r="CM93" s="123"/>
      <c r="CN93" s="123"/>
      <c r="CO93" s="123"/>
      <c r="CP93" s="123"/>
      <c r="CQ93" s="123"/>
      <c r="CR93" s="123"/>
      <c r="CS93" s="123"/>
      <c r="CT93" s="123"/>
      <c r="CU93" s="123"/>
      <c r="CV93" s="123"/>
      <c r="CW93" s="123"/>
      <c r="CX93" s="123"/>
      <c r="CY93" s="123"/>
      <c r="CZ93" s="123"/>
      <c r="DA93" s="124"/>
      <c r="DB93" s="125"/>
      <c r="DC93" s="126"/>
      <c r="DD93" s="125"/>
      <c r="DE93" s="125"/>
      <c r="DF93" s="206"/>
      <c r="DG93" s="125"/>
      <c r="DH93" s="125"/>
      <c r="DI93" s="125"/>
      <c r="DJ93" s="125"/>
    </row>
    <row r="94" spans="1:114" s="103" customFormat="1">
      <c r="A94" s="379"/>
      <c r="B94" s="118"/>
      <c r="C94" s="118"/>
      <c r="D94" s="118"/>
      <c r="E94" s="118"/>
      <c r="F94" s="118"/>
      <c r="G94" s="380"/>
      <c r="H94" s="428"/>
      <c r="I94" s="428"/>
      <c r="J94" s="380"/>
      <c r="K94" s="380"/>
      <c r="L94" s="380"/>
      <c r="M94" s="381"/>
      <c r="N94" s="381"/>
      <c r="O94" s="381"/>
      <c r="P94" s="381"/>
      <c r="Q94" s="381"/>
      <c r="R94" s="380"/>
      <c r="S94" s="380"/>
      <c r="T94" s="380"/>
      <c r="U94" s="429"/>
      <c r="V94" s="429"/>
      <c r="W94" s="429"/>
      <c r="X94" s="429"/>
      <c r="Y94" s="429"/>
      <c r="Z94" s="429"/>
      <c r="AA94" s="429"/>
      <c r="AB94" s="429"/>
      <c r="AC94" s="429"/>
      <c r="AD94" s="429"/>
      <c r="AE94" s="429"/>
      <c r="AF94" s="429"/>
      <c r="AG94" s="429"/>
      <c r="AH94" s="429"/>
      <c r="AI94" s="429"/>
      <c r="AJ94" s="380"/>
      <c r="AK94" s="380"/>
      <c r="AL94" s="380"/>
      <c r="AM94" s="380"/>
      <c r="AN94" s="380"/>
      <c r="AO94" s="380"/>
      <c r="AP94" s="380"/>
      <c r="AQ94" s="380"/>
      <c r="AR94" s="380"/>
      <c r="AS94" s="380"/>
      <c r="AT94" s="380"/>
      <c r="AU94" s="380"/>
      <c r="AV94" s="380"/>
      <c r="AW94" s="380"/>
      <c r="AX94" s="380"/>
      <c r="AY94" s="112"/>
      <c r="AZ94" s="112"/>
      <c r="BA94" s="383"/>
      <c r="BB94" s="113"/>
      <c r="BC94" s="115"/>
      <c r="BD94" s="391"/>
      <c r="BE94" s="114"/>
      <c r="BF94" s="394"/>
      <c r="BG94" s="115"/>
      <c r="BH94" s="348"/>
      <c r="BI94" s="115"/>
      <c r="BJ94" s="436"/>
      <c r="BK94" s="116"/>
      <c r="BL94" s="436"/>
      <c r="BM94" s="116"/>
      <c r="BN94" s="117"/>
      <c r="BO94" s="116"/>
      <c r="BP94" s="117"/>
      <c r="BQ94" s="116"/>
      <c r="BR94" s="118"/>
      <c r="BS94" s="119"/>
      <c r="BT94" s="288"/>
      <c r="CA94" s="288"/>
      <c r="CB94" s="398"/>
      <c r="CC94" s="140"/>
      <c r="CD94" s="803"/>
      <c r="CE94" s="803"/>
      <c r="CF94" s="122"/>
      <c r="CG94" s="123"/>
      <c r="CH94" s="123"/>
      <c r="CI94" s="123"/>
      <c r="CJ94" s="123"/>
      <c r="CK94" s="123"/>
      <c r="CL94" s="123"/>
      <c r="CM94" s="123"/>
      <c r="CN94" s="123"/>
      <c r="CO94" s="123"/>
      <c r="CP94" s="123"/>
      <c r="CQ94" s="123"/>
      <c r="CR94" s="123"/>
      <c r="CS94" s="123"/>
      <c r="CT94" s="123"/>
      <c r="CU94" s="123"/>
      <c r="CV94" s="123"/>
      <c r="CW94" s="123"/>
      <c r="CX94" s="123"/>
      <c r="CY94" s="123"/>
      <c r="CZ94" s="123"/>
      <c r="DA94" s="124"/>
      <c r="DB94" s="125"/>
      <c r="DC94" s="126"/>
      <c r="DD94" s="125"/>
      <c r="DE94" s="125"/>
      <c r="DF94" s="206"/>
      <c r="DG94" s="125"/>
      <c r="DH94" s="125"/>
      <c r="DI94" s="125"/>
      <c r="DJ94" s="125"/>
    </row>
    <row r="95" spans="1:114" s="103" customFormat="1">
      <c r="A95" s="379"/>
      <c r="B95" s="118"/>
      <c r="C95" s="118"/>
      <c r="D95" s="118"/>
      <c r="E95" s="118"/>
      <c r="F95" s="118"/>
      <c r="G95" s="380"/>
      <c r="H95" s="428"/>
      <c r="I95" s="428"/>
      <c r="J95" s="380"/>
      <c r="K95" s="380"/>
      <c r="L95" s="380"/>
      <c r="M95" s="381"/>
      <c r="N95" s="381"/>
      <c r="O95" s="381"/>
      <c r="P95" s="381"/>
      <c r="Q95" s="381"/>
      <c r="R95" s="380"/>
      <c r="S95" s="380"/>
      <c r="T95" s="380"/>
      <c r="U95" s="429"/>
      <c r="V95" s="429"/>
      <c r="W95" s="429"/>
      <c r="X95" s="429"/>
      <c r="Y95" s="429"/>
      <c r="Z95" s="429"/>
      <c r="AA95" s="429"/>
      <c r="AB95" s="429"/>
      <c r="AC95" s="429"/>
      <c r="AD95" s="429"/>
      <c r="AE95" s="429"/>
      <c r="AF95" s="429"/>
      <c r="AG95" s="429"/>
      <c r="AH95" s="429"/>
      <c r="AI95" s="429"/>
      <c r="AJ95" s="380"/>
      <c r="AK95" s="380"/>
      <c r="AL95" s="380"/>
      <c r="AM95" s="380"/>
      <c r="AN95" s="380"/>
      <c r="AO95" s="380"/>
      <c r="AP95" s="380"/>
      <c r="AQ95" s="380"/>
      <c r="AR95" s="380"/>
      <c r="AS95" s="380"/>
      <c r="AT95" s="380"/>
      <c r="AU95" s="380"/>
      <c r="AV95" s="380"/>
      <c r="AW95" s="380"/>
      <c r="AX95" s="380"/>
      <c r="AY95" s="112"/>
      <c r="AZ95" s="112"/>
      <c r="BA95" s="383"/>
      <c r="BB95" s="113"/>
      <c r="BC95" s="115"/>
      <c r="BD95" s="391"/>
      <c r="BE95" s="114"/>
      <c r="BF95" s="394"/>
      <c r="BG95" s="115"/>
      <c r="BH95" s="348"/>
      <c r="BI95" s="115"/>
      <c r="BJ95" s="436"/>
      <c r="BK95" s="116"/>
      <c r="BL95" s="436"/>
      <c r="BM95" s="116"/>
      <c r="BN95" s="117"/>
      <c r="BO95" s="116"/>
      <c r="BP95" s="117"/>
      <c r="BQ95" s="116"/>
      <c r="BR95" s="118"/>
      <c r="BS95" s="119"/>
      <c r="BT95" s="288"/>
      <c r="CA95" s="288"/>
      <c r="CB95" s="398"/>
      <c r="CC95" s="140"/>
      <c r="CD95" s="803"/>
      <c r="CE95" s="803"/>
      <c r="CF95" s="122"/>
      <c r="CG95" s="123"/>
      <c r="CH95" s="123"/>
      <c r="CI95" s="123"/>
      <c r="CJ95" s="123"/>
      <c r="CK95" s="123"/>
      <c r="CL95" s="123"/>
      <c r="CM95" s="123"/>
      <c r="CN95" s="123"/>
      <c r="CO95" s="123"/>
      <c r="CP95" s="123"/>
      <c r="CQ95" s="123"/>
      <c r="CR95" s="123"/>
      <c r="CS95" s="123"/>
      <c r="CT95" s="123"/>
      <c r="CU95" s="123"/>
      <c r="CV95" s="123"/>
      <c r="CW95" s="123"/>
      <c r="CX95" s="123"/>
      <c r="CY95" s="123"/>
      <c r="CZ95" s="123"/>
      <c r="DA95" s="124"/>
      <c r="DB95" s="125"/>
      <c r="DC95" s="126"/>
      <c r="DD95" s="125"/>
      <c r="DE95" s="125"/>
      <c r="DF95" s="206"/>
      <c r="DG95" s="125"/>
      <c r="DH95" s="125"/>
      <c r="DI95" s="125"/>
      <c r="DJ95" s="125"/>
    </row>
    <row r="96" spans="1:114" s="103" customFormat="1">
      <c r="A96" s="379"/>
      <c r="B96" s="118"/>
      <c r="C96" s="118"/>
      <c r="D96" s="118"/>
      <c r="E96" s="118"/>
      <c r="F96" s="118"/>
      <c r="G96" s="380"/>
      <c r="H96" s="428"/>
      <c r="I96" s="428"/>
      <c r="J96" s="380"/>
      <c r="K96" s="380"/>
      <c r="L96" s="380"/>
      <c r="M96" s="381"/>
      <c r="N96" s="381"/>
      <c r="O96" s="381"/>
      <c r="P96" s="381"/>
      <c r="Q96" s="381"/>
      <c r="R96" s="380"/>
      <c r="S96" s="380"/>
      <c r="T96" s="380"/>
      <c r="U96" s="429"/>
      <c r="V96" s="429"/>
      <c r="W96" s="429"/>
      <c r="X96" s="429"/>
      <c r="Y96" s="429"/>
      <c r="Z96" s="429"/>
      <c r="AA96" s="429"/>
      <c r="AB96" s="429"/>
      <c r="AC96" s="429"/>
      <c r="AD96" s="429"/>
      <c r="AE96" s="429"/>
      <c r="AF96" s="429"/>
      <c r="AG96" s="429"/>
      <c r="AH96" s="429"/>
      <c r="AI96" s="429"/>
      <c r="AJ96" s="380"/>
      <c r="AK96" s="380"/>
      <c r="AL96" s="380"/>
      <c r="AM96" s="380"/>
      <c r="AN96" s="380"/>
      <c r="AO96" s="380"/>
      <c r="AP96" s="380"/>
      <c r="AQ96" s="380"/>
      <c r="AR96" s="380"/>
      <c r="AS96" s="380"/>
      <c r="AT96" s="380"/>
      <c r="AU96" s="380"/>
      <c r="AV96" s="380"/>
      <c r="AW96" s="380"/>
      <c r="AX96" s="380"/>
      <c r="AY96" s="112"/>
      <c r="AZ96" s="112"/>
      <c r="BA96" s="383"/>
      <c r="BB96" s="113"/>
      <c r="BC96" s="115"/>
      <c r="BD96" s="391"/>
      <c r="BE96" s="114"/>
      <c r="BF96" s="394"/>
      <c r="BG96" s="115"/>
      <c r="BH96" s="348"/>
      <c r="BI96" s="115"/>
      <c r="BJ96" s="436"/>
      <c r="BK96" s="116"/>
      <c r="BL96" s="436"/>
      <c r="BM96" s="116"/>
      <c r="BN96" s="117"/>
      <c r="BO96" s="116"/>
      <c r="BP96" s="117"/>
      <c r="BQ96" s="116"/>
      <c r="BR96" s="118"/>
      <c r="BS96" s="119"/>
      <c r="BT96" s="288"/>
      <c r="CA96" s="288"/>
      <c r="CB96" s="398"/>
      <c r="CC96" s="140"/>
      <c r="CD96" s="803"/>
      <c r="CE96" s="803"/>
      <c r="CF96" s="122"/>
      <c r="CG96" s="123"/>
      <c r="CH96" s="123"/>
      <c r="CI96" s="123"/>
      <c r="CJ96" s="123"/>
      <c r="CK96" s="123"/>
      <c r="CL96" s="123"/>
      <c r="CM96" s="123"/>
      <c r="CN96" s="123"/>
      <c r="CO96" s="123"/>
      <c r="CP96" s="123"/>
      <c r="CQ96" s="123"/>
      <c r="CR96" s="123"/>
      <c r="CS96" s="123"/>
      <c r="CT96" s="123"/>
      <c r="CU96" s="123"/>
      <c r="CV96" s="123"/>
      <c r="CW96" s="123"/>
      <c r="CX96" s="123"/>
      <c r="CY96" s="123"/>
      <c r="CZ96" s="123"/>
      <c r="DA96" s="124"/>
      <c r="DB96" s="125"/>
      <c r="DC96" s="126"/>
      <c r="DD96" s="125"/>
      <c r="DE96" s="125"/>
      <c r="DF96" s="206"/>
      <c r="DG96" s="125"/>
      <c r="DH96" s="125"/>
      <c r="DI96" s="125"/>
      <c r="DJ96" s="125"/>
    </row>
    <row r="97" spans="1:114" s="103" customFormat="1">
      <c r="A97" s="379"/>
      <c r="B97" s="118"/>
      <c r="C97" s="118"/>
      <c r="D97" s="118"/>
      <c r="E97" s="118"/>
      <c r="F97" s="118"/>
      <c r="G97" s="380"/>
      <c r="H97" s="428"/>
      <c r="I97" s="428"/>
      <c r="J97" s="380"/>
      <c r="K97" s="380"/>
      <c r="L97" s="380"/>
      <c r="M97" s="381"/>
      <c r="N97" s="381"/>
      <c r="O97" s="381"/>
      <c r="P97" s="381"/>
      <c r="Q97" s="381"/>
      <c r="R97" s="380"/>
      <c r="S97" s="380"/>
      <c r="T97" s="380"/>
      <c r="U97" s="429"/>
      <c r="V97" s="429"/>
      <c r="W97" s="429"/>
      <c r="X97" s="429"/>
      <c r="Y97" s="429"/>
      <c r="Z97" s="429"/>
      <c r="AA97" s="429"/>
      <c r="AB97" s="429"/>
      <c r="AC97" s="429"/>
      <c r="AD97" s="429"/>
      <c r="AE97" s="429"/>
      <c r="AF97" s="429"/>
      <c r="AG97" s="429"/>
      <c r="AH97" s="429"/>
      <c r="AI97" s="429"/>
      <c r="AJ97" s="380"/>
      <c r="AK97" s="380"/>
      <c r="AL97" s="380"/>
      <c r="AM97" s="380"/>
      <c r="AN97" s="380"/>
      <c r="AO97" s="380"/>
      <c r="AP97" s="380"/>
      <c r="AQ97" s="380"/>
      <c r="AR97" s="380"/>
      <c r="AS97" s="380"/>
      <c r="AT97" s="380"/>
      <c r="AU97" s="380"/>
      <c r="AV97" s="380"/>
      <c r="AW97" s="380"/>
      <c r="AX97" s="380"/>
      <c r="AY97" s="112"/>
      <c r="AZ97" s="112"/>
      <c r="BA97" s="383"/>
      <c r="BB97" s="113"/>
      <c r="BC97" s="115"/>
      <c r="BD97" s="391"/>
      <c r="BE97" s="114"/>
      <c r="BF97" s="394"/>
      <c r="BG97" s="115"/>
      <c r="BH97" s="348"/>
      <c r="BI97" s="115"/>
      <c r="BJ97" s="436"/>
      <c r="BK97" s="116"/>
      <c r="BL97" s="436"/>
      <c r="BM97" s="116"/>
      <c r="BN97" s="117"/>
      <c r="BO97" s="116"/>
      <c r="BP97" s="117"/>
      <c r="BQ97" s="116"/>
      <c r="BR97" s="118"/>
      <c r="BS97" s="119"/>
      <c r="BT97" s="288"/>
      <c r="CA97" s="288"/>
      <c r="CB97" s="398"/>
      <c r="CC97" s="140"/>
      <c r="CD97" s="803"/>
      <c r="CE97" s="803"/>
      <c r="CF97" s="122"/>
      <c r="CG97" s="123"/>
      <c r="CH97" s="123"/>
      <c r="CI97" s="123"/>
      <c r="CJ97" s="123"/>
      <c r="CK97" s="123"/>
      <c r="CL97" s="123"/>
      <c r="CM97" s="123"/>
      <c r="CN97" s="123"/>
      <c r="CO97" s="123"/>
      <c r="CP97" s="123"/>
      <c r="CQ97" s="123"/>
      <c r="CR97" s="123"/>
      <c r="CS97" s="123"/>
      <c r="CT97" s="123"/>
      <c r="CU97" s="123"/>
      <c r="CV97" s="123"/>
      <c r="CW97" s="123"/>
      <c r="CX97" s="123"/>
      <c r="CY97" s="123"/>
      <c r="CZ97" s="123"/>
      <c r="DA97" s="124"/>
      <c r="DB97" s="125"/>
      <c r="DC97" s="126"/>
      <c r="DD97" s="125"/>
      <c r="DE97" s="125"/>
      <c r="DF97" s="206"/>
      <c r="DG97" s="125"/>
      <c r="DH97" s="125"/>
      <c r="DI97" s="125"/>
      <c r="DJ97" s="125"/>
    </row>
    <row r="98" spans="1:114" s="103" customFormat="1">
      <c r="A98" s="379"/>
      <c r="B98" s="118"/>
      <c r="C98" s="118"/>
      <c r="D98" s="118"/>
      <c r="E98" s="118"/>
      <c r="F98" s="118"/>
      <c r="G98" s="380"/>
      <c r="H98" s="428"/>
      <c r="I98" s="428"/>
      <c r="J98" s="380"/>
      <c r="K98" s="380"/>
      <c r="L98" s="380"/>
      <c r="M98" s="381"/>
      <c r="N98" s="381"/>
      <c r="O98" s="381"/>
      <c r="P98" s="381"/>
      <c r="Q98" s="381"/>
      <c r="R98" s="380"/>
      <c r="S98" s="380"/>
      <c r="T98" s="380"/>
      <c r="U98" s="429"/>
      <c r="V98" s="429"/>
      <c r="W98" s="429"/>
      <c r="X98" s="429"/>
      <c r="Y98" s="429"/>
      <c r="Z98" s="429"/>
      <c r="AA98" s="429"/>
      <c r="AB98" s="429"/>
      <c r="AC98" s="429"/>
      <c r="AD98" s="429"/>
      <c r="AE98" s="429"/>
      <c r="AF98" s="429"/>
      <c r="AG98" s="429"/>
      <c r="AH98" s="429"/>
      <c r="AI98" s="429"/>
      <c r="AJ98" s="380"/>
      <c r="AK98" s="380"/>
      <c r="AL98" s="380"/>
      <c r="AM98" s="380"/>
      <c r="AN98" s="380"/>
      <c r="AO98" s="380"/>
      <c r="AP98" s="380"/>
      <c r="AQ98" s="380"/>
      <c r="AR98" s="380"/>
      <c r="AS98" s="380"/>
      <c r="AT98" s="380"/>
      <c r="AU98" s="380"/>
      <c r="AV98" s="380"/>
      <c r="AW98" s="380"/>
      <c r="AX98" s="380"/>
      <c r="AY98" s="112"/>
      <c r="AZ98" s="112"/>
      <c r="BA98" s="383"/>
      <c r="BB98" s="113"/>
      <c r="BC98" s="115"/>
      <c r="BD98" s="391"/>
      <c r="BE98" s="114"/>
      <c r="BF98" s="394"/>
      <c r="BG98" s="115"/>
      <c r="BH98" s="348"/>
      <c r="BI98" s="115"/>
      <c r="BJ98" s="436"/>
      <c r="BK98" s="116"/>
      <c r="BL98" s="436"/>
      <c r="BM98" s="116"/>
      <c r="BN98" s="117"/>
      <c r="BO98" s="116"/>
      <c r="BP98" s="117"/>
      <c r="BQ98" s="116"/>
      <c r="BR98" s="118"/>
      <c r="BS98" s="119"/>
      <c r="BT98" s="288"/>
      <c r="CA98" s="288"/>
      <c r="CB98" s="398"/>
      <c r="CC98" s="140"/>
      <c r="CD98" s="803"/>
      <c r="CE98" s="803"/>
      <c r="CF98" s="122"/>
      <c r="CG98" s="123"/>
      <c r="CH98" s="123"/>
      <c r="CI98" s="123"/>
      <c r="CJ98" s="123"/>
      <c r="CK98" s="123"/>
      <c r="CL98" s="123"/>
      <c r="CM98" s="123"/>
      <c r="CN98" s="123"/>
      <c r="CO98" s="123"/>
      <c r="CP98" s="123"/>
      <c r="CQ98" s="123"/>
      <c r="CR98" s="123"/>
      <c r="CS98" s="123"/>
      <c r="CT98" s="123"/>
      <c r="CU98" s="123"/>
      <c r="CV98" s="123"/>
      <c r="CW98" s="123"/>
      <c r="CX98" s="123"/>
      <c r="CY98" s="123"/>
      <c r="CZ98" s="123"/>
      <c r="DA98" s="124"/>
      <c r="DB98" s="125"/>
      <c r="DC98" s="126"/>
      <c r="DD98" s="125"/>
      <c r="DE98" s="125"/>
      <c r="DF98" s="206"/>
      <c r="DG98" s="125"/>
      <c r="DH98" s="125"/>
      <c r="DI98" s="125"/>
      <c r="DJ98" s="125"/>
    </row>
    <row r="99" spans="1:114" s="103" customFormat="1">
      <c r="A99" s="379"/>
      <c r="B99" s="118"/>
      <c r="C99" s="118"/>
      <c r="D99" s="118"/>
      <c r="E99" s="118"/>
      <c r="F99" s="118"/>
      <c r="G99" s="380"/>
      <c r="H99" s="428"/>
      <c r="I99" s="428"/>
      <c r="J99" s="380"/>
      <c r="K99" s="380"/>
      <c r="L99" s="380"/>
      <c r="M99" s="381"/>
      <c r="N99" s="381"/>
      <c r="O99" s="381"/>
      <c r="P99" s="381"/>
      <c r="Q99" s="381"/>
      <c r="R99" s="380"/>
      <c r="S99" s="380"/>
      <c r="T99" s="380"/>
      <c r="U99" s="429"/>
      <c r="V99" s="429"/>
      <c r="W99" s="429"/>
      <c r="X99" s="429"/>
      <c r="Y99" s="429"/>
      <c r="Z99" s="429"/>
      <c r="AA99" s="429"/>
      <c r="AB99" s="429"/>
      <c r="AC99" s="429"/>
      <c r="AD99" s="429"/>
      <c r="AE99" s="429"/>
      <c r="AF99" s="429"/>
      <c r="AG99" s="429"/>
      <c r="AH99" s="429"/>
      <c r="AI99" s="429"/>
      <c r="AJ99" s="380"/>
      <c r="AK99" s="380"/>
      <c r="AL99" s="380"/>
      <c r="AM99" s="380"/>
      <c r="AN99" s="380"/>
      <c r="AO99" s="380"/>
      <c r="AP99" s="380"/>
      <c r="AQ99" s="380"/>
      <c r="AR99" s="380"/>
      <c r="AS99" s="380"/>
      <c r="AT99" s="380"/>
      <c r="AU99" s="380"/>
      <c r="AV99" s="380"/>
      <c r="AW99" s="380"/>
      <c r="AX99" s="380"/>
      <c r="AY99" s="112"/>
      <c r="AZ99" s="112"/>
      <c r="BA99" s="383"/>
      <c r="BB99" s="113"/>
      <c r="BC99" s="115"/>
      <c r="BD99" s="391"/>
      <c r="BE99" s="114"/>
      <c r="BF99" s="394"/>
      <c r="BG99" s="115"/>
      <c r="BH99" s="348"/>
      <c r="BI99" s="115"/>
      <c r="BJ99" s="436"/>
      <c r="BK99" s="116"/>
      <c r="BL99" s="436"/>
      <c r="BM99" s="116"/>
      <c r="BN99" s="117"/>
      <c r="BO99" s="116"/>
      <c r="BP99" s="117"/>
      <c r="BQ99" s="116"/>
      <c r="BR99" s="118"/>
      <c r="BS99" s="119"/>
      <c r="BT99" s="288"/>
      <c r="CA99" s="288"/>
      <c r="CB99" s="398"/>
      <c r="CC99" s="140"/>
      <c r="CD99" s="803"/>
      <c r="CE99" s="803"/>
      <c r="CF99" s="122"/>
      <c r="CG99" s="123"/>
      <c r="CH99" s="123"/>
      <c r="CI99" s="123"/>
      <c r="CJ99" s="123"/>
      <c r="CK99" s="123"/>
      <c r="CL99" s="123"/>
      <c r="CM99" s="123"/>
      <c r="CN99" s="123"/>
      <c r="CO99" s="123"/>
      <c r="CP99" s="123"/>
      <c r="CQ99" s="123"/>
      <c r="CR99" s="123"/>
      <c r="CS99" s="123"/>
      <c r="CT99" s="123"/>
      <c r="CU99" s="123"/>
      <c r="CV99" s="123"/>
      <c r="CW99" s="123"/>
      <c r="CX99" s="123"/>
      <c r="CY99" s="123"/>
      <c r="CZ99" s="123"/>
      <c r="DA99" s="124"/>
      <c r="DB99" s="125"/>
      <c r="DC99" s="126"/>
      <c r="DD99" s="125"/>
      <c r="DE99" s="125"/>
      <c r="DF99" s="206"/>
      <c r="DG99" s="125"/>
      <c r="DH99" s="125"/>
      <c r="DI99" s="125"/>
      <c r="DJ99" s="125"/>
    </row>
    <row r="100" spans="1:114" s="103" customFormat="1">
      <c r="A100" s="379"/>
      <c r="B100" s="118"/>
      <c r="C100" s="118"/>
      <c r="D100" s="118"/>
      <c r="E100" s="118"/>
      <c r="F100" s="118"/>
      <c r="G100" s="380"/>
      <c r="H100" s="428"/>
      <c r="I100" s="428"/>
      <c r="J100" s="380"/>
      <c r="K100" s="380"/>
      <c r="L100" s="380"/>
      <c r="M100" s="381"/>
      <c r="N100" s="381"/>
      <c r="O100" s="381"/>
      <c r="P100" s="381"/>
      <c r="Q100" s="381"/>
      <c r="R100" s="380"/>
      <c r="S100" s="380"/>
      <c r="T100" s="380"/>
      <c r="U100" s="429"/>
      <c r="V100" s="429"/>
      <c r="W100" s="429"/>
      <c r="X100" s="429"/>
      <c r="Y100" s="429"/>
      <c r="Z100" s="429"/>
      <c r="AA100" s="429"/>
      <c r="AB100" s="429"/>
      <c r="AC100" s="429"/>
      <c r="AD100" s="429"/>
      <c r="AE100" s="429"/>
      <c r="AF100" s="429"/>
      <c r="AG100" s="429"/>
      <c r="AH100" s="429"/>
      <c r="AI100" s="429"/>
      <c r="AJ100" s="380"/>
      <c r="AK100" s="380"/>
      <c r="AL100" s="380"/>
      <c r="AM100" s="380"/>
      <c r="AN100" s="380"/>
      <c r="AO100" s="380"/>
      <c r="AP100" s="380"/>
      <c r="AQ100" s="380"/>
      <c r="AR100" s="380"/>
      <c r="AS100" s="380"/>
      <c r="AT100" s="380"/>
      <c r="AU100" s="380"/>
      <c r="AV100" s="380"/>
      <c r="AW100" s="380"/>
      <c r="AX100" s="380"/>
      <c r="AY100" s="112"/>
      <c r="AZ100" s="112"/>
      <c r="BA100" s="383"/>
      <c r="BB100" s="113"/>
      <c r="BC100" s="115"/>
      <c r="BD100" s="391"/>
      <c r="BE100" s="114"/>
      <c r="BF100" s="394"/>
      <c r="BG100" s="115"/>
      <c r="BH100" s="348"/>
      <c r="BI100" s="115"/>
      <c r="BJ100" s="436"/>
      <c r="BK100" s="116"/>
      <c r="BL100" s="436"/>
      <c r="BM100" s="116"/>
      <c r="BN100" s="117"/>
      <c r="BO100" s="116"/>
      <c r="BP100" s="117"/>
      <c r="BQ100" s="116"/>
      <c r="BR100" s="118"/>
      <c r="BS100" s="119"/>
      <c r="BT100" s="288"/>
      <c r="CA100" s="288"/>
      <c r="CB100" s="398"/>
      <c r="CC100" s="140"/>
      <c r="CD100" s="803"/>
      <c r="CE100" s="803"/>
      <c r="CF100" s="122"/>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4"/>
      <c r="DB100" s="125"/>
      <c r="DC100" s="126"/>
      <c r="DD100" s="125"/>
      <c r="DE100" s="125"/>
      <c r="DF100" s="206"/>
      <c r="DG100" s="125"/>
      <c r="DH100" s="125"/>
      <c r="DI100" s="125"/>
      <c r="DJ100" s="125"/>
    </row>
    <row r="101" spans="1:114" s="103" customFormat="1">
      <c r="A101" s="379"/>
      <c r="B101" s="118"/>
      <c r="C101" s="118"/>
      <c r="D101" s="118"/>
      <c r="E101" s="118"/>
      <c r="F101" s="118"/>
      <c r="G101" s="380"/>
      <c r="H101" s="428"/>
      <c r="I101" s="428"/>
      <c r="J101" s="380"/>
      <c r="K101" s="380"/>
      <c r="L101" s="380"/>
      <c r="M101" s="381"/>
      <c r="N101" s="381"/>
      <c r="O101" s="381"/>
      <c r="P101" s="381"/>
      <c r="Q101" s="381"/>
      <c r="R101" s="380"/>
      <c r="S101" s="380"/>
      <c r="T101" s="380"/>
      <c r="U101" s="429"/>
      <c r="V101" s="429"/>
      <c r="W101" s="429"/>
      <c r="X101" s="429"/>
      <c r="Y101" s="429"/>
      <c r="Z101" s="429"/>
      <c r="AA101" s="429"/>
      <c r="AB101" s="429"/>
      <c r="AC101" s="429"/>
      <c r="AD101" s="429"/>
      <c r="AE101" s="429"/>
      <c r="AF101" s="429"/>
      <c r="AG101" s="429"/>
      <c r="AH101" s="429"/>
      <c r="AI101" s="429"/>
      <c r="AJ101" s="380"/>
      <c r="AK101" s="380"/>
      <c r="AL101" s="380"/>
      <c r="AM101" s="380"/>
      <c r="AN101" s="380"/>
      <c r="AO101" s="380"/>
      <c r="AP101" s="380"/>
      <c r="AQ101" s="380"/>
      <c r="AR101" s="380"/>
      <c r="AS101" s="380"/>
      <c r="AT101" s="380"/>
      <c r="AU101" s="380"/>
      <c r="AV101" s="380"/>
      <c r="AW101" s="380"/>
      <c r="AX101" s="380"/>
      <c r="AY101" s="112"/>
      <c r="AZ101" s="112"/>
      <c r="BA101" s="383"/>
      <c r="BB101" s="113"/>
      <c r="BC101" s="115"/>
      <c r="BD101" s="391"/>
      <c r="BE101" s="114"/>
      <c r="BF101" s="394"/>
      <c r="BG101" s="115"/>
      <c r="BH101" s="348"/>
      <c r="BI101" s="115"/>
      <c r="BJ101" s="436"/>
      <c r="BK101" s="116"/>
      <c r="BL101" s="436"/>
      <c r="BM101" s="116"/>
      <c r="BN101" s="117"/>
      <c r="BO101" s="116"/>
      <c r="BP101" s="117"/>
      <c r="BQ101" s="116"/>
      <c r="BR101" s="118"/>
      <c r="BS101" s="119"/>
      <c r="BT101" s="288"/>
      <c r="CA101" s="288"/>
      <c r="CB101" s="398"/>
      <c r="CC101" s="140"/>
      <c r="CD101" s="803"/>
      <c r="CE101" s="803"/>
      <c r="CF101" s="122"/>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4"/>
      <c r="DB101" s="125"/>
      <c r="DC101" s="126"/>
      <c r="DD101" s="125"/>
      <c r="DE101" s="125"/>
      <c r="DF101" s="206"/>
      <c r="DG101" s="125"/>
      <c r="DH101" s="125"/>
      <c r="DI101" s="125"/>
      <c r="DJ101" s="125"/>
    </row>
    <row r="102" spans="1:114" s="103" customFormat="1">
      <c r="A102" s="379"/>
      <c r="B102" s="118"/>
      <c r="C102" s="118"/>
      <c r="D102" s="118"/>
      <c r="E102" s="118"/>
      <c r="F102" s="118"/>
      <c r="G102" s="380"/>
      <c r="H102" s="428"/>
      <c r="I102" s="428"/>
      <c r="J102" s="380"/>
      <c r="K102" s="380"/>
      <c r="L102" s="380"/>
      <c r="M102" s="381"/>
      <c r="N102" s="381"/>
      <c r="O102" s="381"/>
      <c r="P102" s="381"/>
      <c r="Q102" s="381"/>
      <c r="R102" s="380"/>
      <c r="S102" s="380"/>
      <c r="T102" s="380"/>
      <c r="U102" s="429"/>
      <c r="V102" s="429"/>
      <c r="W102" s="429"/>
      <c r="X102" s="429"/>
      <c r="Y102" s="429"/>
      <c r="Z102" s="429"/>
      <c r="AA102" s="429"/>
      <c r="AB102" s="429"/>
      <c r="AC102" s="429"/>
      <c r="AD102" s="429"/>
      <c r="AE102" s="429"/>
      <c r="AF102" s="429"/>
      <c r="AG102" s="429"/>
      <c r="AH102" s="429"/>
      <c r="AI102" s="429"/>
      <c r="AJ102" s="380"/>
      <c r="AK102" s="380"/>
      <c r="AL102" s="380"/>
      <c r="AM102" s="380"/>
      <c r="AN102" s="380"/>
      <c r="AO102" s="380"/>
      <c r="AP102" s="380"/>
      <c r="AQ102" s="380"/>
      <c r="AR102" s="380"/>
      <c r="AS102" s="380"/>
      <c r="AT102" s="380"/>
      <c r="AU102" s="380"/>
      <c r="AV102" s="380"/>
      <c r="AW102" s="380"/>
      <c r="AX102" s="380"/>
      <c r="AY102" s="112"/>
      <c r="AZ102" s="112"/>
      <c r="BA102" s="383"/>
      <c r="BB102" s="113"/>
      <c r="BC102" s="115"/>
      <c r="BD102" s="391"/>
      <c r="BE102" s="114"/>
      <c r="BF102" s="394"/>
      <c r="BG102" s="115"/>
      <c r="BH102" s="348"/>
      <c r="BI102" s="115"/>
      <c r="BJ102" s="436"/>
      <c r="BK102" s="116"/>
      <c r="BL102" s="436"/>
      <c r="BM102" s="116"/>
      <c r="BN102" s="117"/>
      <c r="BO102" s="116"/>
      <c r="BP102" s="117"/>
      <c r="BQ102" s="116"/>
      <c r="BR102" s="118"/>
      <c r="BS102" s="119"/>
      <c r="BT102" s="288"/>
      <c r="CA102" s="288"/>
      <c r="CB102" s="398"/>
      <c r="CC102" s="140"/>
      <c r="CD102" s="803"/>
      <c r="CE102" s="803"/>
      <c r="CF102" s="122"/>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4"/>
      <c r="DB102" s="125"/>
      <c r="DC102" s="126"/>
      <c r="DD102" s="125"/>
      <c r="DE102" s="125"/>
      <c r="DF102" s="206"/>
      <c r="DG102" s="125"/>
      <c r="DH102" s="125"/>
      <c r="DI102" s="125"/>
      <c r="DJ102" s="125"/>
    </row>
    <row r="103" spans="1:114" s="103" customFormat="1">
      <c r="A103" s="379"/>
      <c r="B103" s="118"/>
      <c r="C103" s="118"/>
      <c r="D103" s="118"/>
      <c r="E103" s="118"/>
      <c r="F103" s="118"/>
      <c r="G103" s="380"/>
      <c r="H103" s="428"/>
      <c r="I103" s="428"/>
      <c r="J103" s="380"/>
      <c r="K103" s="380"/>
      <c r="L103" s="380"/>
      <c r="M103" s="381"/>
      <c r="N103" s="381"/>
      <c r="O103" s="381"/>
      <c r="P103" s="381"/>
      <c r="Q103" s="381"/>
      <c r="R103" s="380"/>
      <c r="S103" s="380"/>
      <c r="T103" s="380"/>
      <c r="U103" s="429"/>
      <c r="V103" s="429"/>
      <c r="W103" s="429"/>
      <c r="X103" s="429"/>
      <c r="Y103" s="429"/>
      <c r="Z103" s="429"/>
      <c r="AA103" s="429"/>
      <c r="AB103" s="429"/>
      <c r="AC103" s="429"/>
      <c r="AD103" s="429"/>
      <c r="AE103" s="429"/>
      <c r="AF103" s="429"/>
      <c r="AG103" s="429"/>
      <c r="AH103" s="429"/>
      <c r="AI103" s="429"/>
      <c r="AJ103" s="380"/>
      <c r="AK103" s="380"/>
      <c r="AL103" s="380"/>
      <c r="AM103" s="380"/>
      <c r="AN103" s="380"/>
      <c r="AO103" s="380"/>
      <c r="AP103" s="380"/>
      <c r="AQ103" s="380"/>
      <c r="AR103" s="380"/>
      <c r="AS103" s="380"/>
      <c r="AT103" s="380"/>
      <c r="AU103" s="380"/>
      <c r="AV103" s="380"/>
      <c r="AW103" s="380"/>
      <c r="AX103" s="380"/>
      <c r="AY103" s="112"/>
      <c r="AZ103" s="112"/>
      <c r="BA103" s="383"/>
      <c r="BB103" s="113"/>
      <c r="BC103" s="115"/>
      <c r="BD103" s="391"/>
      <c r="BE103" s="114"/>
      <c r="BF103" s="394"/>
      <c r="BG103" s="115"/>
      <c r="BH103" s="348"/>
      <c r="BI103" s="115"/>
      <c r="BJ103" s="436"/>
      <c r="BK103" s="116"/>
      <c r="BL103" s="436"/>
      <c r="BM103" s="116"/>
      <c r="BN103" s="117"/>
      <c r="BO103" s="116"/>
      <c r="BP103" s="117"/>
      <c r="BQ103" s="116"/>
      <c r="BR103" s="118"/>
      <c r="BS103" s="119"/>
      <c r="BT103" s="288"/>
      <c r="CA103" s="288"/>
      <c r="CB103" s="398"/>
      <c r="CC103" s="140"/>
      <c r="CD103" s="803"/>
      <c r="CE103" s="803"/>
      <c r="CF103" s="122"/>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4"/>
      <c r="DB103" s="125"/>
      <c r="DC103" s="126"/>
      <c r="DD103" s="125"/>
      <c r="DE103" s="125"/>
      <c r="DF103" s="206"/>
      <c r="DG103" s="125"/>
      <c r="DH103" s="125"/>
      <c r="DI103" s="125"/>
      <c r="DJ103" s="125"/>
    </row>
    <row r="104" spans="1:114" s="103" customFormat="1">
      <c r="A104" s="379"/>
      <c r="B104" s="118"/>
      <c r="C104" s="118"/>
      <c r="D104" s="118"/>
      <c r="E104" s="118"/>
      <c r="F104" s="118"/>
      <c r="G104" s="380"/>
      <c r="H104" s="428"/>
      <c r="I104" s="428"/>
      <c r="J104" s="380"/>
      <c r="K104" s="380"/>
      <c r="L104" s="380"/>
      <c r="M104" s="381"/>
      <c r="N104" s="381"/>
      <c r="O104" s="381"/>
      <c r="P104" s="381"/>
      <c r="Q104" s="381"/>
      <c r="R104" s="380"/>
      <c r="S104" s="380"/>
      <c r="T104" s="380"/>
      <c r="U104" s="429"/>
      <c r="V104" s="429"/>
      <c r="W104" s="429"/>
      <c r="X104" s="429"/>
      <c r="Y104" s="429"/>
      <c r="Z104" s="429"/>
      <c r="AA104" s="429"/>
      <c r="AB104" s="429"/>
      <c r="AC104" s="429"/>
      <c r="AD104" s="429"/>
      <c r="AE104" s="429"/>
      <c r="AF104" s="429"/>
      <c r="AG104" s="429"/>
      <c r="AH104" s="429"/>
      <c r="AI104" s="429"/>
      <c r="AJ104" s="380"/>
      <c r="AK104" s="380"/>
      <c r="AL104" s="380"/>
      <c r="AM104" s="380"/>
      <c r="AN104" s="380"/>
      <c r="AO104" s="380"/>
      <c r="AP104" s="380"/>
      <c r="AQ104" s="380"/>
      <c r="AR104" s="380"/>
      <c r="AS104" s="380"/>
      <c r="AT104" s="380"/>
      <c r="AU104" s="380"/>
      <c r="AV104" s="380"/>
      <c r="AW104" s="380"/>
      <c r="AX104" s="380"/>
      <c r="AY104" s="112"/>
      <c r="AZ104" s="112"/>
      <c r="BA104" s="383"/>
      <c r="BB104" s="113"/>
      <c r="BC104" s="115"/>
      <c r="BD104" s="391"/>
      <c r="BE104" s="114"/>
      <c r="BF104" s="394"/>
      <c r="BG104" s="115"/>
      <c r="BH104" s="348"/>
      <c r="BI104" s="115"/>
      <c r="BJ104" s="436"/>
      <c r="BK104" s="116"/>
      <c r="BL104" s="436"/>
      <c r="BM104" s="116"/>
      <c r="BN104" s="117"/>
      <c r="BO104" s="116"/>
      <c r="BP104" s="117"/>
      <c r="BQ104" s="116"/>
      <c r="BR104" s="118"/>
      <c r="BS104" s="119"/>
      <c r="BT104" s="288"/>
      <c r="CA104" s="288"/>
      <c r="CB104" s="398"/>
      <c r="CC104" s="140"/>
      <c r="CD104" s="803"/>
      <c r="CE104" s="803"/>
      <c r="CF104" s="122"/>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4"/>
      <c r="DB104" s="125"/>
      <c r="DC104" s="126"/>
      <c r="DD104" s="125"/>
      <c r="DE104" s="125"/>
      <c r="DF104" s="206"/>
      <c r="DG104" s="125"/>
      <c r="DH104" s="125"/>
      <c r="DI104" s="125"/>
      <c r="DJ104" s="125"/>
    </row>
    <row r="105" spans="1:114" s="103" customFormat="1">
      <c r="A105" s="379"/>
      <c r="B105" s="118"/>
      <c r="C105" s="118"/>
      <c r="D105" s="118"/>
      <c r="E105" s="118"/>
      <c r="F105" s="118"/>
      <c r="G105" s="380"/>
      <c r="H105" s="428"/>
      <c r="I105" s="428"/>
      <c r="J105" s="380"/>
      <c r="K105" s="380"/>
      <c r="L105" s="380"/>
      <c r="M105" s="381"/>
      <c r="N105" s="381"/>
      <c r="O105" s="381"/>
      <c r="P105" s="381"/>
      <c r="Q105" s="381"/>
      <c r="R105" s="380"/>
      <c r="S105" s="380"/>
      <c r="T105" s="380"/>
      <c r="U105" s="429"/>
      <c r="V105" s="429"/>
      <c r="W105" s="429"/>
      <c r="X105" s="429"/>
      <c r="Y105" s="429"/>
      <c r="Z105" s="429"/>
      <c r="AA105" s="429"/>
      <c r="AB105" s="429"/>
      <c r="AC105" s="429"/>
      <c r="AD105" s="429"/>
      <c r="AE105" s="429"/>
      <c r="AF105" s="429"/>
      <c r="AG105" s="429"/>
      <c r="AH105" s="429"/>
      <c r="AI105" s="429"/>
      <c r="AJ105" s="380"/>
      <c r="AK105" s="380"/>
      <c r="AL105" s="380"/>
      <c r="AM105" s="380"/>
      <c r="AN105" s="380"/>
      <c r="AO105" s="380"/>
      <c r="AP105" s="380"/>
      <c r="AQ105" s="380"/>
      <c r="AR105" s="380"/>
      <c r="AS105" s="380"/>
      <c r="AT105" s="380"/>
      <c r="AU105" s="380"/>
      <c r="AV105" s="380"/>
      <c r="AW105" s="380"/>
      <c r="AX105" s="380"/>
      <c r="AY105" s="112"/>
      <c r="AZ105" s="112"/>
      <c r="BA105" s="383"/>
      <c r="BB105" s="113"/>
      <c r="BC105" s="115"/>
      <c r="BD105" s="391"/>
      <c r="BE105" s="114"/>
      <c r="BF105" s="394"/>
      <c r="BG105" s="115"/>
      <c r="BH105" s="348"/>
      <c r="BI105" s="115"/>
      <c r="BJ105" s="436"/>
      <c r="BK105" s="116"/>
      <c r="BL105" s="436"/>
      <c r="BM105" s="116"/>
      <c r="BN105" s="117"/>
      <c r="BO105" s="116"/>
      <c r="BP105" s="117"/>
      <c r="BQ105" s="116"/>
      <c r="BR105" s="118"/>
      <c r="BS105" s="119"/>
      <c r="BT105" s="288"/>
      <c r="CA105" s="288"/>
      <c r="CB105" s="398"/>
      <c r="CC105" s="140"/>
      <c r="CD105" s="803"/>
      <c r="CE105" s="803"/>
      <c r="CF105" s="122"/>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4"/>
      <c r="DB105" s="125"/>
      <c r="DC105" s="126"/>
      <c r="DD105" s="125"/>
      <c r="DE105" s="125"/>
      <c r="DF105" s="206"/>
      <c r="DG105" s="125"/>
      <c r="DH105" s="125"/>
      <c r="DI105" s="125"/>
      <c r="DJ105" s="125"/>
    </row>
    <row r="106" spans="1:114" s="103" customFormat="1">
      <c r="A106" s="379"/>
      <c r="B106" s="118"/>
      <c r="C106" s="118"/>
      <c r="D106" s="118"/>
      <c r="E106" s="118"/>
      <c r="F106" s="118"/>
      <c r="G106" s="380"/>
      <c r="H106" s="428"/>
      <c r="I106" s="428"/>
      <c r="J106" s="380"/>
      <c r="K106" s="380"/>
      <c r="L106" s="380"/>
      <c r="M106" s="381"/>
      <c r="N106" s="381"/>
      <c r="O106" s="381"/>
      <c r="P106" s="381"/>
      <c r="Q106" s="381"/>
      <c r="R106" s="380"/>
      <c r="S106" s="380"/>
      <c r="T106" s="380"/>
      <c r="U106" s="429"/>
      <c r="V106" s="429"/>
      <c r="W106" s="429"/>
      <c r="X106" s="429"/>
      <c r="Y106" s="429"/>
      <c r="Z106" s="429"/>
      <c r="AA106" s="429"/>
      <c r="AB106" s="429"/>
      <c r="AC106" s="429"/>
      <c r="AD106" s="429"/>
      <c r="AE106" s="429"/>
      <c r="AF106" s="429"/>
      <c r="AG106" s="429"/>
      <c r="AH106" s="429"/>
      <c r="AI106" s="429"/>
      <c r="AJ106" s="380"/>
      <c r="AK106" s="380"/>
      <c r="AL106" s="380"/>
      <c r="AM106" s="380"/>
      <c r="AN106" s="380"/>
      <c r="AO106" s="380"/>
      <c r="AP106" s="380"/>
      <c r="AQ106" s="380"/>
      <c r="AR106" s="380"/>
      <c r="AS106" s="380"/>
      <c r="AT106" s="380"/>
      <c r="AU106" s="380"/>
      <c r="AV106" s="380"/>
      <c r="AW106" s="380"/>
      <c r="AX106" s="380"/>
      <c r="AY106" s="112"/>
      <c r="AZ106" s="112"/>
      <c r="BA106" s="383"/>
      <c r="BB106" s="113"/>
      <c r="BC106" s="115"/>
      <c r="BD106" s="391"/>
      <c r="BE106" s="114"/>
      <c r="BF106" s="394"/>
      <c r="BG106" s="115"/>
      <c r="BH106" s="348"/>
      <c r="BI106" s="115"/>
      <c r="BJ106" s="436"/>
      <c r="BK106" s="116"/>
      <c r="BL106" s="436"/>
      <c r="BM106" s="116"/>
      <c r="BN106" s="117"/>
      <c r="BO106" s="116"/>
      <c r="BP106" s="117"/>
      <c r="BQ106" s="116"/>
      <c r="BR106" s="118"/>
      <c r="BS106" s="119"/>
      <c r="BT106" s="288"/>
      <c r="CA106" s="288"/>
      <c r="CB106" s="398"/>
      <c r="CC106" s="140"/>
      <c r="CD106" s="803"/>
      <c r="CE106" s="803"/>
      <c r="CF106" s="122"/>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4"/>
      <c r="DB106" s="125"/>
      <c r="DC106" s="126"/>
      <c r="DD106" s="125"/>
      <c r="DE106" s="125"/>
      <c r="DF106" s="206"/>
      <c r="DG106" s="125"/>
      <c r="DH106" s="125"/>
      <c r="DI106" s="125"/>
      <c r="DJ106" s="125"/>
    </row>
    <row r="107" spans="1:114" s="103" customFormat="1">
      <c r="A107" s="379"/>
      <c r="B107" s="118"/>
      <c r="C107" s="118"/>
      <c r="D107" s="118"/>
      <c r="E107" s="118"/>
      <c r="F107" s="118"/>
      <c r="G107" s="380"/>
      <c r="H107" s="428"/>
      <c r="I107" s="428"/>
      <c r="J107" s="380"/>
      <c r="K107" s="380"/>
      <c r="L107" s="380"/>
      <c r="M107" s="381"/>
      <c r="N107" s="381"/>
      <c r="O107" s="381"/>
      <c r="P107" s="381"/>
      <c r="Q107" s="381"/>
      <c r="R107" s="380"/>
      <c r="S107" s="380"/>
      <c r="T107" s="380"/>
      <c r="U107" s="429"/>
      <c r="V107" s="429"/>
      <c r="W107" s="429"/>
      <c r="X107" s="429"/>
      <c r="Y107" s="429"/>
      <c r="Z107" s="429"/>
      <c r="AA107" s="429"/>
      <c r="AB107" s="429"/>
      <c r="AC107" s="429"/>
      <c r="AD107" s="429"/>
      <c r="AE107" s="429"/>
      <c r="AF107" s="429"/>
      <c r="AG107" s="429"/>
      <c r="AH107" s="429"/>
      <c r="AI107" s="429"/>
      <c r="AJ107" s="380"/>
      <c r="AK107" s="380"/>
      <c r="AL107" s="380"/>
      <c r="AM107" s="380"/>
      <c r="AN107" s="380"/>
      <c r="AO107" s="380"/>
      <c r="AP107" s="380"/>
      <c r="AQ107" s="380"/>
      <c r="AR107" s="380"/>
      <c r="AS107" s="380"/>
      <c r="AT107" s="380"/>
      <c r="AU107" s="380"/>
      <c r="AV107" s="380"/>
      <c r="AW107" s="380"/>
      <c r="AX107" s="380"/>
      <c r="AY107" s="112"/>
      <c r="AZ107" s="112"/>
      <c r="BA107" s="383"/>
      <c r="BB107" s="113"/>
      <c r="BC107" s="115"/>
      <c r="BD107" s="391"/>
      <c r="BE107" s="114"/>
      <c r="BF107" s="394"/>
      <c r="BG107" s="115"/>
      <c r="BH107" s="348"/>
      <c r="BI107" s="115"/>
      <c r="BJ107" s="436"/>
      <c r="BK107" s="116"/>
      <c r="BL107" s="436"/>
      <c r="BM107" s="116"/>
      <c r="BN107" s="117"/>
      <c r="BO107" s="116"/>
      <c r="BP107" s="117"/>
      <c r="BQ107" s="116"/>
      <c r="BR107" s="118"/>
      <c r="BS107" s="119"/>
      <c r="BT107" s="288"/>
      <c r="CA107" s="288"/>
      <c r="CB107" s="398"/>
      <c r="CC107" s="140"/>
      <c r="CD107" s="803"/>
      <c r="CE107" s="803"/>
      <c r="CF107" s="122"/>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4"/>
      <c r="DB107" s="125"/>
      <c r="DC107" s="126"/>
      <c r="DD107" s="125"/>
      <c r="DE107" s="125"/>
      <c r="DF107" s="206"/>
      <c r="DG107" s="125"/>
      <c r="DH107" s="125"/>
      <c r="DI107" s="125"/>
      <c r="DJ107" s="125"/>
    </row>
    <row r="108" spans="1:114" s="103" customFormat="1">
      <c r="A108" s="379"/>
      <c r="B108" s="118"/>
      <c r="C108" s="118"/>
      <c r="D108" s="118"/>
      <c r="E108" s="118"/>
      <c r="F108" s="118"/>
      <c r="G108" s="380"/>
      <c r="H108" s="428"/>
      <c r="I108" s="428"/>
      <c r="J108" s="380"/>
      <c r="K108" s="380"/>
      <c r="L108" s="380"/>
      <c r="M108" s="381"/>
      <c r="N108" s="381"/>
      <c r="O108" s="381"/>
      <c r="P108" s="381"/>
      <c r="Q108" s="381"/>
      <c r="R108" s="380"/>
      <c r="S108" s="380"/>
      <c r="T108" s="380"/>
      <c r="U108" s="429"/>
      <c r="V108" s="429"/>
      <c r="W108" s="429"/>
      <c r="X108" s="429"/>
      <c r="Y108" s="429"/>
      <c r="Z108" s="429"/>
      <c r="AA108" s="429"/>
      <c r="AB108" s="429"/>
      <c r="AC108" s="429"/>
      <c r="AD108" s="429"/>
      <c r="AE108" s="429"/>
      <c r="AF108" s="429"/>
      <c r="AG108" s="429"/>
      <c r="AH108" s="429"/>
      <c r="AI108" s="429"/>
      <c r="AJ108" s="380"/>
      <c r="AK108" s="380"/>
      <c r="AL108" s="380"/>
      <c r="AM108" s="380"/>
      <c r="AN108" s="380"/>
      <c r="AO108" s="380"/>
      <c r="AP108" s="380"/>
      <c r="AQ108" s="380"/>
      <c r="AR108" s="380"/>
      <c r="AS108" s="380"/>
      <c r="AT108" s="380"/>
      <c r="AU108" s="380"/>
      <c r="AV108" s="380"/>
      <c r="AW108" s="380"/>
      <c r="AX108" s="380"/>
      <c r="AY108" s="112"/>
      <c r="AZ108" s="112"/>
      <c r="BA108" s="383"/>
      <c r="BB108" s="113"/>
      <c r="BC108" s="115"/>
      <c r="BD108" s="391"/>
      <c r="BE108" s="114"/>
      <c r="BF108" s="394"/>
      <c r="BG108" s="115"/>
      <c r="BH108" s="348"/>
      <c r="BI108" s="115"/>
      <c r="BJ108" s="436"/>
      <c r="BK108" s="116"/>
      <c r="BL108" s="436"/>
      <c r="BM108" s="116"/>
      <c r="BN108" s="117"/>
      <c r="BO108" s="116"/>
      <c r="BP108" s="117"/>
      <c r="BQ108" s="116"/>
      <c r="BR108" s="118"/>
      <c r="BS108" s="119"/>
      <c r="BT108" s="288"/>
      <c r="CA108" s="288"/>
      <c r="CB108" s="398"/>
      <c r="CC108" s="140"/>
      <c r="CD108" s="803"/>
      <c r="CE108" s="803"/>
      <c r="CF108" s="122"/>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4"/>
      <c r="DB108" s="125"/>
      <c r="DC108" s="126"/>
      <c r="DD108" s="125"/>
      <c r="DE108" s="125"/>
      <c r="DF108" s="206"/>
      <c r="DG108" s="125"/>
      <c r="DH108" s="125"/>
      <c r="DI108" s="125"/>
      <c r="DJ108" s="125"/>
    </row>
    <row r="109" spans="1:114" s="103" customFormat="1">
      <c r="A109" s="379"/>
      <c r="B109" s="118"/>
      <c r="C109" s="118"/>
      <c r="D109" s="118"/>
      <c r="E109" s="118"/>
      <c r="F109" s="118"/>
      <c r="G109" s="380"/>
      <c r="H109" s="428"/>
      <c r="I109" s="428"/>
      <c r="J109" s="380"/>
      <c r="K109" s="380"/>
      <c r="L109" s="380"/>
      <c r="M109" s="381"/>
      <c r="N109" s="381"/>
      <c r="O109" s="381"/>
      <c r="P109" s="381"/>
      <c r="Q109" s="381"/>
      <c r="R109" s="380"/>
      <c r="S109" s="380"/>
      <c r="T109" s="380"/>
      <c r="U109" s="429"/>
      <c r="V109" s="429"/>
      <c r="W109" s="429"/>
      <c r="X109" s="429"/>
      <c r="Y109" s="429"/>
      <c r="Z109" s="429"/>
      <c r="AA109" s="429"/>
      <c r="AB109" s="429"/>
      <c r="AC109" s="429"/>
      <c r="AD109" s="429"/>
      <c r="AE109" s="429"/>
      <c r="AF109" s="429"/>
      <c r="AG109" s="429"/>
      <c r="AH109" s="429"/>
      <c r="AI109" s="429"/>
      <c r="AJ109" s="380"/>
      <c r="AK109" s="380"/>
      <c r="AL109" s="380"/>
      <c r="AM109" s="380"/>
      <c r="AN109" s="380"/>
      <c r="AO109" s="380"/>
      <c r="AP109" s="380"/>
      <c r="AQ109" s="380"/>
      <c r="AR109" s="380"/>
      <c r="AS109" s="380"/>
      <c r="AT109" s="380"/>
      <c r="AU109" s="380"/>
      <c r="AV109" s="380"/>
      <c r="AW109" s="380"/>
      <c r="AX109" s="380"/>
      <c r="AY109" s="112"/>
      <c r="AZ109" s="112"/>
      <c r="BA109" s="383"/>
      <c r="BB109" s="113"/>
      <c r="BC109" s="115"/>
      <c r="BD109" s="391"/>
      <c r="BE109" s="114"/>
      <c r="BF109" s="394"/>
      <c r="BG109" s="115"/>
      <c r="BH109" s="348"/>
      <c r="BI109" s="115"/>
      <c r="BJ109" s="436"/>
      <c r="BK109" s="116"/>
      <c r="BL109" s="436"/>
      <c r="BM109" s="116"/>
      <c r="BN109" s="117"/>
      <c r="BO109" s="116"/>
      <c r="BP109" s="117"/>
      <c r="BQ109" s="116"/>
      <c r="BR109" s="118"/>
      <c r="BS109" s="119"/>
      <c r="BT109" s="288"/>
      <c r="CA109" s="288"/>
      <c r="CB109" s="398"/>
      <c r="CC109" s="140"/>
      <c r="CD109" s="803"/>
      <c r="CE109" s="803"/>
      <c r="CF109" s="122"/>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4"/>
      <c r="DB109" s="125"/>
      <c r="DC109" s="126"/>
      <c r="DD109" s="125"/>
      <c r="DE109" s="125"/>
      <c r="DF109" s="206"/>
      <c r="DG109" s="125"/>
      <c r="DH109" s="125"/>
      <c r="DI109" s="125"/>
      <c r="DJ109" s="125"/>
    </row>
    <row r="110" spans="1:114" s="103" customFormat="1">
      <c r="A110" s="379"/>
      <c r="B110" s="118"/>
      <c r="C110" s="118"/>
      <c r="D110" s="118"/>
      <c r="E110" s="118"/>
      <c r="F110" s="118"/>
      <c r="G110" s="380"/>
      <c r="H110" s="428"/>
      <c r="I110" s="428"/>
      <c r="J110" s="380"/>
      <c r="K110" s="380"/>
      <c r="L110" s="380"/>
      <c r="M110" s="381"/>
      <c r="N110" s="381"/>
      <c r="O110" s="381"/>
      <c r="P110" s="381"/>
      <c r="Q110" s="381"/>
      <c r="R110" s="380"/>
      <c r="S110" s="380"/>
      <c r="T110" s="380"/>
      <c r="U110" s="429"/>
      <c r="V110" s="429"/>
      <c r="W110" s="429"/>
      <c r="X110" s="429"/>
      <c r="Y110" s="429"/>
      <c r="Z110" s="429"/>
      <c r="AA110" s="429"/>
      <c r="AB110" s="429"/>
      <c r="AC110" s="429"/>
      <c r="AD110" s="429"/>
      <c r="AE110" s="429"/>
      <c r="AF110" s="429"/>
      <c r="AG110" s="429"/>
      <c r="AH110" s="429"/>
      <c r="AI110" s="429"/>
      <c r="AJ110" s="380"/>
      <c r="AK110" s="380"/>
      <c r="AL110" s="380"/>
      <c r="AM110" s="380"/>
      <c r="AN110" s="380"/>
      <c r="AO110" s="380"/>
      <c r="AP110" s="380"/>
      <c r="AQ110" s="380"/>
      <c r="AR110" s="380"/>
      <c r="AS110" s="380"/>
      <c r="AT110" s="380"/>
      <c r="AU110" s="380"/>
      <c r="AV110" s="380"/>
      <c r="AW110" s="380"/>
      <c r="AX110" s="380"/>
      <c r="AY110" s="112"/>
      <c r="AZ110" s="112"/>
      <c r="BA110" s="383"/>
      <c r="BB110" s="113"/>
      <c r="BC110" s="115"/>
      <c r="BD110" s="391"/>
      <c r="BE110" s="114"/>
      <c r="BF110" s="394"/>
      <c r="BG110" s="115"/>
      <c r="BH110" s="348"/>
      <c r="BI110" s="115"/>
      <c r="BJ110" s="436"/>
      <c r="BK110" s="116"/>
      <c r="BL110" s="436"/>
      <c r="BM110" s="116"/>
      <c r="BN110" s="117"/>
      <c r="BO110" s="116"/>
      <c r="BP110" s="117"/>
      <c r="BQ110" s="116"/>
      <c r="BR110" s="118"/>
      <c r="BS110" s="119"/>
      <c r="BT110" s="288"/>
      <c r="CA110" s="288"/>
      <c r="CB110" s="398"/>
      <c r="CC110" s="140"/>
      <c r="CD110" s="803"/>
      <c r="CE110" s="803"/>
      <c r="CF110" s="122"/>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4"/>
      <c r="DB110" s="125"/>
      <c r="DC110" s="126"/>
      <c r="DD110" s="125"/>
      <c r="DE110" s="125"/>
      <c r="DF110" s="206"/>
      <c r="DG110" s="125"/>
      <c r="DH110" s="125"/>
      <c r="DI110" s="125"/>
      <c r="DJ110" s="125"/>
    </row>
    <row r="111" spans="1:114" s="103" customFormat="1">
      <c r="A111" s="379"/>
      <c r="B111" s="118"/>
      <c r="C111" s="118"/>
      <c r="D111" s="118"/>
      <c r="E111" s="118"/>
      <c r="F111" s="118"/>
      <c r="G111" s="380"/>
      <c r="H111" s="428"/>
      <c r="I111" s="428"/>
      <c r="J111" s="380"/>
      <c r="K111" s="380"/>
      <c r="L111" s="380"/>
      <c r="M111" s="381"/>
      <c r="N111" s="381"/>
      <c r="O111" s="381"/>
      <c r="P111" s="381"/>
      <c r="Q111" s="381"/>
      <c r="R111" s="380"/>
      <c r="S111" s="380"/>
      <c r="T111" s="380"/>
      <c r="U111" s="429"/>
      <c r="V111" s="429"/>
      <c r="W111" s="429"/>
      <c r="X111" s="429"/>
      <c r="Y111" s="429"/>
      <c r="Z111" s="429"/>
      <c r="AA111" s="429"/>
      <c r="AB111" s="429"/>
      <c r="AC111" s="429"/>
      <c r="AD111" s="429"/>
      <c r="AE111" s="429"/>
      <c r="AF111" s="429"/>
      <c r="AG111" s="429"/>
      <c r="AH111" s="429"/>
      <c r="AI111" s="429"/>
      <c r="AJ111" s="380"/>
      <c r="AK111" s="380"/>
      <c r="AL111" s="380"/>
      <c r="AM111" s="380"/>
      <c r="AN111" s="380"/>
      <c r="AO111" s="380"/>
      <c r="AP111" s="380"/>
      <c r="AQ111" s="380"/>
      <c r="AR111" s="380"/>
      <c r="AS111" s="380"/>
      <c r="AT111" s="380"/>
      <c r="AU111" s="380"/>
      <c r="AV111" s="380"/>
      <c r="AW111" s="380"/>
      <c r="AX111" s="380"/>
      <c r="AY111" s="112"/>
      <c r="AZ111" s="112"/>
      <c r="BA111" s="383"/>
      <c r="BB111" s="113"/>
      <c r="BC111" s="115"/>
      <c r="BD111" s="391"/>
      <c r="BE111" s="114"/>
      <c r="BF111" s="394"/>
      <c r="BG111" s="115"/>
      <c r="BH111" s="348"/>
      <c r="BI111" s="115"/>
      <c r="BJ111" s="436"/>
      <c r="BK111" s="116"/>
      <c r="BL111" s="436"/>
      <c r="BM111" s="116"/>
      <c r="BN111" s="117"/>
      <c r="BO111" s="116"/>
      <c r="BP111" s="117"/>
      <c r="BQ111" s="116"/>
      <c r="BR111" s="118"/>
      <c r="BS111" s="119"/>
      <c r="BT111" s="288"/>
      <c r="CA111" s="288"/>
      <c r="CB111" s="398"/>
      <c r="CC111" s="140"/>
      <c r="CD111" s="803"/>
      <c r="CE111" s="803"/>
      <c r="CF111" s="122"/>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4"/>
      <c r="DB111" s="125"/>
      <c r="DC111" s="126"/>
      <c r="DD111" s="125"/>
      <c r="DE111" s="125"/>
      <c r="DF111" s="206"/>
      <c r="DG111" s="125"/>
      <c r="DH111" s="125"/>
      <c r="DI111" s="125"/>
      <c r="DJ111" s="125"/>
    </row>
    <row r="112" spans="1:114" s="103" customFormat="1">
      <c r="A112" s="379"/>
      <c r="B112" s="118"/>
      <c r="C112" s="118"/>
      <c r="D112" s="118"/>
      <c r="E112" s="118"/>
      <c r="F112" s="118"/>
      <c r="G112" s="380"/>
      <c r="H112" s="428"/>
      <c r="I112" s="428"/>
      <c r="J112" s="380"/>
      <c r="K112" s="380"/>
      <c r="L112" s="380"/>
      <c r="M112" s="381"/>
      <c r="N112" s="381"/>
      <c r="O112" s="381"/>
      <c r="P112" s="381"/>
      <c r="Q112" s="381"/>
      <c r="R112" s="380"/>
      <c r="S112" s="380"/>
      <c r="T112" s="380"/>
      <c r="U112" s="429"/>
      <c r="V112" s="429"/>
      <c r="W112" s="429"/>
      <c r="X112" s="429"/>
      <c r="Y112" s="429"/>
      <c r="Z112" s="429"/>
      <c r="AA112" s="429"/>
      <c r="AB112" s="429"/>
      <c r="AC112" s="429"/>
      <c r="AD112" s="429"/>
      <c r="AE112" s="429"/>
      <c r="AF112" s="429"/>
      <c r="AG112" s="429"/>
      <c r="AH112" s="429"/>
      <c r="AI112" s="429"/>
      <c r="AJ112" s="380"/>
      <c r="AK112" s="380"/>
      <c r="AL112" s="380"/>
      <c r="AM112" s="380"/>
      <c r="AN112" s="380"/>
      <c r="AO112" s="380"/>
      <c r="AP112" s="380"/>
      <c r="AQ112" s="380"/>
      <c r="AR112" s="380"/>
      <c r="AS112" s="380"/>
      <c r="AT112" s="380"/>
      <c r="AU112" s="380"/>
      <c r="AV112" s="380"/>
      <c r="AW112" s="380"/>
      <c r="AX112" s="380"/>
      <c r="AY112" s="112"/>
      <c r="AZ112" s="112"/>
      <c r="BA112" s="383"/>
      <c r="BB112" s="113"/>
      <c r="BC112" s="115"/>
      <c r="BD112" s="391"/>
      <c r="BE112" s="114"/>
      <c r="BF112" s="394"/>
      <c r="BG112" s="115"/>
      <c r="BH112" s="348"/>
      <c r="BI112" s="115"/>
      <c r="BJ112" s="436"/>
      <c r="BK112" s="116"/>
      <c r="BL112" s="436"/>
      <c r="BM112" s="116"/>
      <c r="BN112" s="117"/>
      <c r="BO112" s="116"/>
      <c r="BP112" s="117"/>
      <c r="BQ112" s="116"/>
      <c r="BR112" s="118"/>
      <c r="BS112" s="119"/>
      <c r="BT112" s="288"/>
      <c r="CA112" s="288"/>
      <c r="CB112" s="398"/>
      <c r="CC112" s="140"/>
      <c r="CD112" s="803"/>
      <c r="CE112" s="803"/>
      <c r="CF112" s="122"/>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4"/>
      <c r="DB112" s="125"/>
      <c r="DC112" s="126"/>
      <c r="DD112" s="125"/>
      <c r="DE112" s="125"/>
      <c r="DF112" s="206"/>
      <c r="DG112" s="125"/>
      <c r="DH112" s="125"/>
      <c r="DI112" s="125"/>
      <c r="DJ112" s="125"/>
    </row>
    <row r="113" spans="1:114" s="103" customFormat="1">
      <c r="A113" s="379"/>
      <c r="B113" s="118"/>
      <c r="C113" s="118"/>
      <c r="D113" s="118"/>
      <c r="E113" s="118"/>
      <c r="F113" s="118"/>
      <c r="G113" s="380"/>
      <c r="H113" s="428"/>
      <c r="I113" s="428"/>
      <c r="J113" s="380"/>
      <c r="K113" s="380"/>
      <c r="L113" s="380"/>
      <c r="M113" s="381"/>
      <c r="N113" s="381"/>
      <c r="O113" s="381"/>
      <c r="P113" s="381"/>
      <c r="Q113" s="381"/>
      <c r="R113" s="380"/>
      <c r="S113" s="380"/>
      <c r="T113" s="380"/>
      <c r="U113" s="429"/>
      <c r="V113" s="429"/>
      <c r="W113" s="429"/>
      <c r="X113" s="429"/>
      <c r="Y113" s="429"/>
      <c r="Z113" s="429"/>
      <c r="AA113" s="429"/>
      <c r="AB113" s="429"/>
      <c r="AC113" s="429"/>
      <c r="AD113" s="429"/>
      <c r="AE113" s="429"/>
      <c r="AF113" s="429"/>
      <c r="AG113" s="429"/>
      <c r="AH113" s="429"/>
      <c r="AI113" s="429"/>
      <c r="AJ113" s="380"/>
      <c r="AK113" s="380"/>
      <c r="AL113" s="380"/>
      <c r="AM113" s="380"/>
      <c r="AN113" s="380"/>
      <c r="AO113" s="380"/>
      <c r="AP113" s="380"/>
      <c r="AQ113" s="380"/>
      <c r="AR113" s="380"/>
      <c r="AS113" s="380"/>
      <c r="AT113" s="380"/>
      <c r="AU113" s="380"/>
      <c r="AV113" s="380"/>
      <c r="AW113" s="380"/>
      <c r="AX113" s="380"/>
      <c r="AY113" s="112"/>
      <c r="AZ113" s="112"/>
      <c r="BA113" s="383"/>
      <c r="BB113" s="113"/>
      <c r="BC113" s="115"/>
      <c r="BD113" s="391"/>
      <c r="BE113" s="114"/>
      <c r="BF113" s="394"/>
      <c r="BG113" s="115"/>
      <c r="BH113" s="348"/>
      <c r="BI113" s="115"/>
      <c r="BJ113" s="436"/>
      <c r="BK113" s="116"/>
      <c r="BL113" s="436"/>
      <c r="BM113" s="116"/>
      <c r="BN113" s="117"/>
      <c r="BO113" s="116"/>
      <c r="BP113" s="117"/>
      <c r="BQ113" s="116"/>
      <c r="BR113" s="118"/>
      <c r="BS113" s="119"/>
      <c r="BT113" s="288"/>
      <c r="CA113" s="288"/>
      <c r="CB113" s="398"/>
      <c r="CC113" s="140"/>
      <c r="CD113" s="803"/>
      <c r="CE113" s="803"/>
      <c r="CF113" s="122"/>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4"/>
      <c r="DB113" s="125"/>
      <c r="DC113" s="126"/>
      <c r="DD113" s="125"/>
      <c r="DE113" s="125"/>
      <c r="DF113" s="206"/>
      <c r="DG113" s="125"/>
      <c r="DH113" s="125"/>
      <c r="DI113" s="125"/>
      <c r="DJ113" s="125"/>
    </row>
    <row r="114" spans="1:114" s="103" customFormat="1">
      <c r="A114" s="379"/>
      <c r="B114" s="118"/>
      <c r="C114" s="118"/>
      <c r="D114" s="118"/>
      <c r="E114" s="118"/>
      <c r="F114" s="118"/>
      <c r="G114" s="380"/>
      <c r="H114" s="428"/>
      <c r="I114" s="428"/>
      <c r="J114" s="380"/>
      <c r="K114" s="380"/>
      <c r="L114" s="380"/>
      <c r="M114" s="381"/>
      <c r="N114" s="381"/>
      <c r="O114" s="381"/>
      <c r="P114" s="381"/>
      <c r="Q114" s="381"/>
      <c r="R114" s="380"/>
      <c r="S114" s="380"/>
      <c r="T114" s="380"/>
      <c r="U114" s="429"/>
      <c r="V114" s="429"/>
      <c r="W114" s="429"/>
      <c r="X114" s="429"/>
      <c r="Y114" s="429"/>
      <c r="Z114" s="429"/>
      <c r="AA114" s="429"/>
      <c r="AB114" s="429"/>
      <c r="AC114" s="429"/>
      <c r="AD114" s="429"/>
      <c r="AE114" s="429"/>
      <c r="AF114" s="429"/>
      <c r="AG114" s="429"/>
      <c r="AH114" s="429"/>
      <c r="AI114" s="429"/>
      <c r="AJ114" s="380"/>
      <c r="AK114" s="380"/>
      <c r="AL114" s="380"/>
      <c r="AM114" s="380"/>
      <c r="AN114" s="380"/>
      <c r="AO114" s="380"/>
      <c r="AP114" s="380"/>
      <c r="AQ114" s="380"/>
      <c r="AR114" s="380"/>
      <c r="AS114" s="380"/>
      <c r="AT114" s="380"/>
      <c r="AU114" s="380"/>
      <c r="AV114" s="380"/>
      <c r="AW114" s="380"/>
      <c r="AX114" s="380"/>
      <c r="AY114" s="112"/>
      <c r="AZ114" s="112"/>
      <c r="BA114" s="383"/>
      <c r="BB114" s="113"/>
      <c r="BC114" s="115"/>
      <c r="BD114" s="391"/>
      <c r="BE114" s="114"/>
      <c r="BF114" s="394"/>
      <c r="BG114" s="115"/>
      <c r="BH114" s="348"/>
      <c r="BI114" s="115"/>
      <c r="BJ114" s="436"/>
      <c r="BK114" s="116"/>
      <c r="BL114" s="436"/>
      <c r="BM114" s="116"/>
      <c r="BN114" s="117"/>
      <c r="BO114" s="116"/>
      <c r="BP114" s="117"/>
      <c r="BQ114" s="116"/>
      <c r="BR114" s="118"/>
      <c r="BS114" s="119"/>
      <c r="BT114" s="288"/>
      <c r="CA114" s="288"/>
      <c r="CB114" s="398"/>
      <c r="CC114" s="140"/>
      <c r="CD114" s="803"/>
      <c r="CE114" s="803"/>
      <c r="CF114" s="122"/>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4"/>
      <c r="DB114" s="125"/>
      <c r="DC114" s="126"/>
      <c r="DD114" s="125"/>
      <c r="DE114" s="125"/>
      <c r="DF114" s="206"/>
      <c r="DG114" s="125"/>
      <c r="DH114" s="125"/>
      <c r="DI114" s="125"/>
      <c r="DJ114" s="125"/>
    </row>
    <row r="115" spans="1:114" s="103" customFormat="1">
      <c r="A115" s="379"/>
      <c r="B115" s="118"/>
      <c r="C115" s="118"/>
      <c r="D115" s="118"/>
      <c r="E115" s="118"/>
      <c r="F115" s="118"/>
      <c r="G115" s="380"/>
      <c r="H115" s="428"/>
      <c r="I115" s="428"/>
      <c r="J115" s="380"/>
      <c r="K115" s="380"/>
      <c r="L115" s="380"/>
      <c r="M115" s="381"/>
      <c r="N115" s="381"/>
      <c r="O115" s="381"/>
      <c r="P115" s="381"/>
      <c r="Q115" s="381"/>
      <c r="R115" s="380"/>
      <c r="S115" s="380"/>
      <c r="T115" s="380"/>
      <c r="U115" s="429"/>
      <c r="V115" s="429"/>
      <c r="W115" s="429"/>
      <c r="X115" s="429"/>
      <c r="Y115" s="429"/>
      <c r="Z115" s="429"/>
      <c r="AA115" s="429"/>
      <c r="AB115" s="429"/>
      <c r="AC115" s="429"/>
      <c r="AD115" s="429"/>
      <c r="AE115" s="429"/>
      <c r="AF115" s="429"/>
      <c r="AG115" s="429"/>
      <c r="AH115" s="429"/>
      <c r="AI115" s="429"/>
      <c r="AJ115" s="380"/>
      <c r="AK115" s="380"/>
      <c r="AL115" s="380"/>
      <c r="AM115" s="380"/>
      <c r="AN115" s="380"/>
      <c r="AO115" s="380"/>
      <c r="AP115" s="380"/>
      <c r="AQ115" s="380"/>
      <c r="AR115" s="380"/>
      <c r="AS115" s="380"/>
      <c r="AT115" s="380"/>
      <c r="AU115" s="380"/>
      <c r="AV115" s="380"/>
      <c r="AW115" s="380"/>
      <c r="AX115" s="380"/>
      <c r="AY115" s="112"/>
      <c r="AZ115" s="112"/>
      <c r="BA115" s="383"/>
      <c r="BB115" s="113"/>
      <c r="BC115" s="115"/>
      <c r="BD115" s="391"/>
      <c r="BE115" s="114"/>
      <c r="BF115" s="394"/>
      <c r="BG115" s="115"/>
      <c r="BH115" s="348"/>
      <c r="BI115" s="115"/>
      <c r="BJ115" s="436"/>
      <c r="BK115" s="116"/>
      <c r="BL115" s="436"/>
      <c r="BM115" s="116"/>
      <c r="BN115" s="117"/>
      <c r="BO115" s="116"/>
      <c r="BP115" s="117"/>
      <c r="BQ115" s="116"/>
      <c r="BR115" s="118"/>
      <c r="BS115" s="119"/>
      <c r="BT115" s="288"/>
      <c r="CA115" s="288"/>
      <c r="CB115" s="398"/>
      <c r="CC115" s="140"/>
      <c r="CD115" s="803"/>
      <c r="CE115" s="803"/>
      <c r="CF115" s="122"/>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4"/>
      <c r="DB115" s="125"/>
      <c r="DC115" s="126"/>
      <c r="DD115" s="125"/>
      <c r="DE115" s="125"/>
      <c r="DF115" s="206"/>
      <c r="DG115" s="125"/>
      <c r="DH115" s="125"/>
      <c r="DI115" s="125"/>
      <c r="DJ115" s="125"/>
    </row>
    <row r="116" spans="1:114" s="103" customFormat="1">
      <c r="A116" s="379"/>
      <c r="B116" s="118"/>
      <c r="C116" s="118"/>
      <c r="D116" s="118"/>
      <c r="E116" s="118"/>
      <c r="F116" s="118"/>
      <c r="G116" s="380"/>
      <c r="H116" s="428"/>
      <c r="I116" s="428"/>
      <c r="J116" s="380"/>
      <c r="K116" s="380"/>
      <c r="L116" s="380"/>
      <c r="M116" s="381"/>
      <c r="N116" s="381"/>
      <c r="O116" s="381"/>
      <c r="P116" s="381"/>
      <c r="Q116" s="381"/>
      <c r="R116" s="380"/>
      <c r="S116" s="380"/>
      <c r="T116" s="380"/>
      <c r="U116" s="429"/>
      <c r="V116" s="429"/>
      <c r="W116" s="429"/>
      <c r="X116" s="429"/>
      <c r="Y116" s="429"/>
      <c r="Z116" s="429"/>
      <c r="AA116" s="429"/>
      <c r="AB116" s="429"/>
      <c r="AC116" s="429"/>
      <c r="AD116" s="429"/>
      <c r="AE116" s="429"/>
      <c r="AF116" s="429"/>
      <c r="AG116" s="429"/>
      <c r="AH116" s="429"/>
      <c r="AI116" s="429"/>
      <c r="AJ116" s="380"/>
      <c r="AK116" s="380"/>
      <c r="AL116" s="380"/>
      <c r="AM116" s="380"/>
      <c r="AN116" s="380"/>
      <c r="AO116" s="380"/>
      <c r="AP116" s="380"/>
      <c r="AQ116" s="380"/>
      <c r="AR116" s="380"/>
      <c r="AS116" s="380"/>
      <c r="AT116" s="380"/>
      <c r="AU116" s="380"/>
      <c r="AV116" s="380"/>
      <c r="AW116" s="380"/>
      <c r="AX116" s="380"/>
      <c r="AY116" s="112"/>
      <c r="AZ116" s="112"/>
      <c r="BA116" s="383"/>
      <c r="BB116" s="113"/>
      <c r="BC116" s="115"/>
      <c r="BD116" s="391"/>
      <c r="BE116" s="114"/>
      <c r="BF116" s="394"/>
      <c r="BG116" s="115"/>
      <c r="BH116" s="348"/>
      <c r="BI116" s="115"/>
      <c r="BJ116" s="436"/>
      <c r="BK116" s="116"/>
      <c r="BL116" s="436"/>
      <c r="BM116" s="116"/>
      <c r="BN116" s="117"/>
      <c r="BO116" s="116"/>
      <c r="BP116" s="117"/>
      <c r="BQ116" s="116"/>
      <c r="BR116" s="118"/>
      <c r="BS116" s="119"/>
      <c r="BT116" s="288"/>
      <c r="CA116" s="288"/>
      <c r="CB116" s="398"/>
      <c r="CC116" s="140"/>
      <c r="CD116" s="803"/>
      <c r="CE116" s="803"/>
      <c r="CF116" s="122"/>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4"/>
      <c r="DB116" s="125"/>
      <c r="DC116" s="126"/>
      <c r="DD116" s="125"/>
      <c r="DE116" s="125"/>
      <c r="DF116" s="206"/>
      <c r="DG116" s="125"/>
      <c r="DH116" s="125"/>
      <c r="DI116" s="125"/>
      <c r="DJ116" s="125"/>
    </row>
    <row r="117" spans="1:114" s="103" customFormat="1">
      <c r="A117" s="379"/>
      <c r="B117" s="118"/>
      <c r="C117" s="118"/>
      <c r="D117" s="118"/>
      <c r="E117" s="118"/>
      <c r="F117" s="118"/>
      <c r="G117" s="380"/>
      <c r="H117" s="428"/>
      <c r="I117" s="428"/>
      <c r="J117" s="380"/>
      <c r="K117" s="380"/>
      <c r="L117" s="380"/>
      <c r="M117" s="381"/>
      <c r="N117" s="381"/>
      <c r="O117" s="381"/>
      <c r="P117" s="381"/>
      <c r="Q117" s="381"/>
      <c r="R117" s="380"/>
      <c r="S117" s="380"/>
      <c r="T117" s="380"/>
      <c r="U117" s="429"/>
      <c r="V117" s="429"/>
      <c r="W117" s="429"/>
      <c r="X117" s="429"/>
      <c r="Y117" s="429"/>
      <c r="Z117" s="429"/>
      <c r="AA117" s="429"/>
      <c r="AB117" s="429"/>
      <c r="AC117" s="429"/>
      <c r="AD117" s="429"/>
      <c r="AE117" s="429"/>
      <c r="AF117" s="429"/>
      <c r="AG117" s="429"/>
      <c r="AH117" s="429"/>
      <c r="AI117" s="429"/>
      <c r="AJ117" s="380"/>
      <c r="AK117" s="380"/>
      <c r="AL117" s="380"/>
      <c r="AM117" s="380"/>
      <c r="AN117" s="380"/>
      <c r="AO117" s="380"/>
      <c r="AP117" s="380"/>
      <c r="AQ117" s="380"/>
      <c r="AR117" s="380"/>
      <c r="AS117" s="380"/>
      <c r="AT117" s="380"/>
      <c r="AU117" s="380"/>
      <c r="AV117" s="380"/>
      <c r="AW117" s="380"/>
      <c r="AX117" s="380"/>
      <c r="AY117" s="112"/>
      <c r="AZ117" s="112"/>
      <c r="BA117" s="383"/>
      <c r="BB117" s="113"/>
      <c r="BC117" s="115"/>
      <c r="BD117" s="391"/>
      <c r="BE117" s="114"/>
      <c r="BF117" s="394"/>
      <c r="BG117" s="115"/>
      <c r="BH117" s="348"/>
      <c r="BI117" s="115"/>
      <c r="BJ117" s="436"/>
      <c r="BK117" s="116"/>
      <c r="BL117" s="436"/>
      <c r="BM117" s="116"/>
      <c r="BN117" s="117"/>
      <c r="BO117" s="116"/>
      <c r="BP117" s="117"/>
      <c r="BQ117" s="116"/>
      <c r="BR117" s="118"/>
      <c r="BS117" s="119"/>
      <c r="BT117" s="288"/>
      <c r="CA117" s="288"/>
      <c r="CB117" s="398"/>
      <c r="CC117" s="140"/>
      <c r="CD117" s="803"/>
      <c r="CE117" s="803"/>
      <c r="CF117" s="122"/>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4"/>
      <c r="DB117" s="125"/>
      <c r="DC117" s="126"/>
      <c r="DD117" s="125"/>
      <c r="DE117" s="125"/>
      <c r="DF117" s="206"/>
      <c r="DG117" s="125"/>
      <c r="DH117" s="125"/>
      <c r="DI117" s="125"/>
      <c r="DJ117" s="125"/>
    </row>
    <row r="118" spans="1:114" s="103" customFormat="1">
      <c r="A118" s="379"/>
      <c r="B118" s="118"/>
      <c r="C118" s="118"/>
      <c r="D118" s="118"/>
      <c r="E118" s="118"/>
      <c r="F118" s="118"/>
      <c r="G118" s="380"/>
      <c r="H118" s="428"/>
      <c r="I118" s="428"/>
      <c r="J118" s="380"/>
      <c r="K118" s="380"/>
      <c r="L118" s="380"/>
      <c r="M118" s="381"/>
      <c r="N118" s="381"/>
      <c r="O118" s="381"/>
      <c r="P118" s="381"/>
      <c r="Q118" s="381"/>
      <c r="R118" s="380"/>
      <c r="S118" s="380"/>
      <c r="T118" s="380"/>
      <c r="U118" s="429"/>
      <c r="V118" s="429"/>
      <c r="W118" s="429"/>
      <c r="X118" s="429"/>
      <c r="Y118" s="429"/>
      <c r="Z118" s="429"/>
      <c r="AA118" s="429"/>
      <c r="AB118" s="429"/>
      <c r="AC118" s="429"/>
      <c r="AD118" s="429"/>
      <c r="AE118" s="429"/>
      <c r="AF118" s="429"/>
      <c r="AG118" s="429"/>
      <c r="AH118" s="429"/>
      <c r="AI118" s="429"/>
      <c r="AJ118" s="380"/>
      <c r="AK118" s="380"/>
      <c r="AL118" s="380"/>
      <c r="AM118" s="380"/>
      <c r="AN118" s="380"/>
      <c r="AO118" s="380"/>
      <c r="AP118" s="380"/>
      <c r="AQ118" s="380"/>
      <c r="AR118" s="380"/>
      <c r="AS118" s="380"/>
      <c r="AT118" s="380"/>
      <c r="AU118" s="380"/>
      <c r="AV118" s="380"/>
      <c r="AW118" s="380"/>
      <c r="AX118" s="380"/>
      <c r="AY118" s="112"/>
      <c r="AZ118" s="112"/>
      <c r="BA118" s="383"/>
      <c r="BB118" s="113"/>
      <c r="BC118" s="115"/>
      <c r="BD118" s="391"/>
      <c r="BE118" s="114"/>
      <c r="BF118" s="394"/>
      <c r="BG118" s="115"/>
      <c r="BH118" s="348"/>
      <c r="BI118" s="115"/>
      <c r="BJ118" s="436"/>
      <c r="BK118" s="116"/>
      <c r="BL118" s="436"/>
      <c r="BM118" s="116"/>
      <c r="BN118" s="117"/>
      <c r="BO118" s="116"/>
      <c r="BP118" s="117"/>
      <c r="BQ118" s="116"/>
      <c r="BR118" s="118"/>
      <c r="BS118" s="119"/>
      <c r="BT118" s="288"/>
      <c r="CA118" s="288"/>
      <c r="CB118" s="398"/>
      <c r="CC118" s="140"/>
      <c r="CD118" s="803"/>
      <c r="CE118" s="803"/>
      <c r="CF118" s="122"/>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4"/>
      <c r="DB118" s="125"/>
      <c r="DC118" s="126"/>
      <c r="DD118" s="125"/>
      <c r="DE118" s="125"/>
      <c r="DF118" s="206"/>
      <c r="DG118" s="125"/>
      <c r="DH118" s="125"/>
      <c r="DI118" s="125"/>
      <c r="DJ118" s="125"/>
    </row>
    <row r="119" spans="1:114" s="103" customFormat="1">
      <c r="A119" s="379"/>
      <c r="B119" s="118"/>
      <c r="C119" s="118"/>
      <c r="D119" s="118"/>
      <c r="E119" s="118"/>
      <c r="F119" s="118"/>
      <c r="G119" s="380"/>
      <c r="H119" s="428"/>
      <c r="I119" s="428"/>
      <c r="J119" s="380"/>
      <c r="K119" s="380"/>
      <c r="L119" s="380"/>
      <c r="M119" s="381"/>
      <c r="N119" s="381"/>
      <c r="O119" s="381"/>
      <c r="P119" s="381"/>
      <c r="Q119" s="381"/>
      <c r="R119" s="380"/>
      <c r="S119" s="380"/>
      <c r="T119" s="380"/>
      <c r="U119" s="429"/>
      <c r="V119" s="429"/>
      <c r="W119" s="429"/>
      <c r="X119" s="429"/>
      <c r="Y119" s="429"/>
      <c r="Z119" s="429"/>
      <c r="AA119" s="429"/>
      <c r="AB119" s="429"/>
      <c r="AC119" s="429"/>
      <c r="AD119" s="429"/>
      <c r="AE119" s="429"/>
      <c r="AF119" s="429"/>
      <c r="AG119" s="429"/>
      <c r="AH119" s="429"/>
      <c r="AI119" s="429"/>
      <c r="AJ119" s="380"/>
      <c r="AK119" s="380"/>
      <c r="AL119" s="380"/>
      <c r="AM119" s="380"/>
      <c r="AN119" s="380"/>
      <c r="AO119" s="380"/>
      <c r="AP119" s="380"/>
      <c r="AQ119" s="380"/>
      <c r="AR119" s="380"/>
      <c r="AS119" s="380"/>
      <c r="AT119" s="380"/>
      <c r="AU119" s="380"/>
      <c r="AV119" s="380"/>
      <c r="AW119" s="380"/>
      <c r="AX119" s="380"/>
      <c r="AY119" s="112"/>
      <c r="AZ119" s="112"/>
      <c r="BA119" s="383"/>
      <c r="BB119" s="113"/>
      <c r="BC119" s="115"/>
      <c r="BD119" s="391"/>
      <c r="BE119" s="114"/>
      <c r="BF119" s="394"/>
      <c r="BG119" s="115"/>
      <c r="BH119" s="348"/>
      <c r="BI119" s="115"/>
      <c r="BJ119" s="436"/>
      <c r="BK119" s="116"/>
      <c r="BL119" s="436"/>
      <c r="BM119" s="116"/>
      <c r="BN119" s="117"/>
      <c r="BO119" s="116"/>
      <c r="BP119" s="117"/>
      <c r="BQ119" s="116"/>
      <c r="BR119" s="118"/>
      <c r="BS119" s="119"/>
      <c r="BT119" s="288"/>
      <c r="CA119" s="288"/>
      <c r="CB119" s="398"/>
      <c r="CC119" s="140"/>
      <c r="CD119" s="803"/>
      <c r="CE119" s="803"/>
      <c r="CF119" s="122"/>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4"/>
      <c r="DB119" s="125"/>
      <c r="DC119" s="126"/>
      <c r="DD119" s="125"/>
      <c r="DE119" s="125"/>
      <c r="DF119" s="206"/>
      <c r="DG119" s="125"/>
      <c r="DH119" s="125"/>
      <c r="DI119" s="125"/>
      <c r="DJ119" s="125"/>
    </row>
    <row r="120" spans="1:114" s="103" customFormat="1">
      <c r="A120" s="379"/>
      <c r="B120" s="118"/>
      <c r="C120" s="118"/>
      <c r="D120" s="118"/>
      <c r="E120" s="118"/>
      <c r="F120" s="118"/>
      <c r="G120" s="380"/>
      <c r="H120" s="428"/>
      <c r="I120" s="428"/>
      <c r="J120" s="380"/>
      <c r="K120" s="380"/>
      <c r="L120" s="380"/>
      <c r="M120" s="381"/>
      <c r="N120" s="381"/>
      <c r="O120" s="381"/>
      <c r="P120" s="381"/>
      <c r="Q120" s="381"/>
      <c r="R120" s="380"/>
      <c r="S120" s="380"/>
      <c r="T120" s="380"/>
      <c r="U120" s="429"/>
      <c r="V120" s="429"/>
      <c r="W120" s="429"/>
      <c r="X120" s="429"/>
      <c r="Y120" s="429"/>
      <c r="Z120" s="429"/>
      <c r="AA120" s="429"/>
      <c r="AB120" s="429"/>
      <c r="AC120" s="429"/>
      <c r="AD120" s="429"/>
      <c r="AE120" s="429"/>
      <c r="AF120" s="429"/>
      <c r="AG120" s="429"/>
      <c r="AH120" s="429"/>
      <c r="AI120" s="429"/>
      <c r="AJ120" s="380"/>
      <c r="AK120" s="380"/>
      <c r="AL120" s="380"/>
      <c r="AM120" s="380"/>
      <c r="AN120" s="380"/>
      <c r="AO120" s="380"/>
      <c r="AP120" s="380"/>
      <c r="AQ120" s="380"/>
      <c r="AR120" s="380"/>
      <c r="AS120" s="380"/>
      <c r="AT120" s="380"/>
      <c r="AU120" s="380"/>
      <c r="AV120" s="380"/>
      <c r="AW120" s="380"/>
      <c r="AX120" s="380"/>
      <c r="AY120" s="112"/>
      <c r="AZ120" s="112"/>
      <c r="BA120" s="383"/>
      <c r="BB120" s="113"/>
      <c r="BC120" s="115"/>
      <c r="BD120" s="391"/>
      <c r="BE120" s="114"/>
      <c r="BF120" s="394"/>
      <c r="BG120" s="115"/>
      <c r="BH120" s="348"/>
      <c r="BI120" s="115"/>
      <c r="BJ120" s="436"/>
      <c r="BK120" s="116"/>
      <c r="BL120" s="436"/>
      <c r="BM120" s="116"/>
      <c r="BN120" s="117"/>
      <c r="BO120" s="116"/>
      <c r="BP120" s="117"/>
      <c r="BQ120" s="116"/>
      <c r="BR120" s="118"/>
      <c r="BS120" s="119"/>
      <c r="BT120" s="288"/>
      <c r="CA120" s="288"/>
      <c r="CB120" s="398"/>
      <c r="CC120" s="140"/>
      <c r="CD120" s="803"/>
      <c r="CE120" s="803"/>
      <c r="CF120" s="122"/>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4"/>
      <c r="DB120" s="125"/>
      <c r="DC120" s="126"/>
      <c r="DD120" s="125"/>
      <c r="DE120" s="125"/>
      <c r="DF120" s="206"/>
      <c r="DG120" s="125"/>
      <c r="DH120" s="125"/>
      <c r="DI120" s="125"/>
      <c r="DJ120" s="125"/>
    </row>
    <row r="121" spans="1:114" s="103" customFormat="1">
      <c r="A121" s="379"/>
      <c r="B121" s="118"/>
      <c r="C121" s="118"/>
      <c r="D121" s="118"/>
      <c r="E121" s="118"/>
      <c r="F121" s="118"/>
      <c r="G121" s="380"/>
      <c r="H121" s="428"/>
      <c r="I121" s="428"/>
      <c r="J121" s="380"/>
      <c r="K121" s="380"/>
      <c r="L121" s="380"/>
      <c r="M121" s="381"/>
      <c r="N121" s="381"/>
      <c r="O121" s="381"/>
      <c r="P121" s="381"/>
      <c r="Q121" s="381"/>
      <c r="R121" s="380"/>
      <c r="S121" s="380"/>
      <c r="T121" s="380"/>
      <c r="U121" s="429"/>
      <c r="V121" s="429"/>
      <c r="W121" s="429"/>
      <c r="X121" s="429"/>
      <c r="Y121" s="429"/>
      <c r="Z121" s="429"/>
      <c r="AA121" s="429"/>
      <c r="AB121" s="429"/>
      <c r="AC121" s="429"/>
      <c r="AD121" s="429"/>
      <c r="AE121" s="429"/>
      <c r="AF121" s="429"/>
      <c r="AG121" s="429"/>
      <c r="AH121" s="429"/>
      <c r="AI121" s="429"/>
      <c r="AJ121" s="380"/>
      <c r="AK121" s="380"/>
      <c r="AL121" s="380"/>
      <c r="AM121" s="380"/>
      <c r="AN121" s="380"/>
      <c r="AO121" s="380"/>
      <c r="AP121" s="380"/>
      <c r="AQ121" s="380"/>
      <c r="AR121" s="380"/>
      <c r="AS121" s="380"/>
      <c r="AT121" s="380"/>
      <c r="AU121" s="380"/>
      <c r="AV121" s="380"/>
      <c r="AW121" s="380"/>
      <c r="AX121" s="380"/>
      <c r="AY121" s="112"/>
      <c r="AZ121" s="112"/>
      <c r="BA121" s="383"/>
      <c r="BB121" s="113"/>
      <c r="BC121" s="115"/>
      <c r="BD121" s="391"/>
      <c r="BE121" s="114"/>
      <c r="BF121" s="394"/>
      <c r="BG121" s="115"/>
      <c r="BH121" s="348"/>
      <c r="BI121" s="115"/>
      <c r="BJ121" s="436"/>
      <c r="BK121" s="116"/>
      <c r="BL121" s="436"/>
      <c r="BM121" s="116"/>
      <c r="BN121" s="117"/>
      <c r="BO121" s="116"/>
      <c r="BP121" s="117"/>
      <c r="BQ121" s="116"/>
      <c r="BR121" s="118"/>
      <c r="BS121" s="119"/>
      <c r="BT121" s="288"/>
      <c r="CA121" s="288"/>
      <c r="CB121" s="398"/>
      <c r="CC121" s="140"/>
      <c r="CD121" s="803"/>
      <c r="CE121" s="803"/>
      <c r="CF121" s="122"/>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4"/>
      <c r="DB121" s="125"/>
      <c r="DC121" s="126"/>
      <c r="DD121" s="125"/>
      <c r="DE121" s="125"/>
      <c r="DF121" s="206"/>
      <c r="DG121" s="125"/>
      <c r="DH121" s="125"/>
      <c r="DI121" s="125"/>
      <c r="DJ121" s="125"/>
    </row>
    <row r="122" spans="1:114" s="103" customFormat="1">
      <c r="A122" s="379"/>
      <c r="B122" s="118"/>
      <c r="C122" s="118"/>
      <c r="D122" s="118"/>
      <c r="E122" s="118"/>
      <c r="F122" s="118"/>
      <c r="G122" s="380"/>
      <c r="H122" s="428"/>
      <c r="I122" s="428"/>
      <c r="J122" s="380"/>
      <c r="K122" s="380"/>
      <c r="L122" s="380"/>
      <c r="M122" s="381"/>
      <c r="N122" s="381"/>
      <c r="O122" s="381"/>
      <c r="P122" s="381"/>
      <c r="Q122" s="381"/>
      <c r="R122" s="380"/>
      <c r="S122" s="380"/>
      <c r="T122" s="380"/>
      <c r="U122" s="429"/>
      <c r="V122" s="429"/>
      <c r="W122" s="429"/>
      <c r="X122" s="429"/>
      <c r="Y122" s="429"/>
      <c r="Z122" s="429"/>
      <c r="AA122" s="429"/>
      <c r="AB122" s="429"/>
      <c r="AC122" s="429"/>
      <c r="AD122" s="429"/>
      <c r="AE122" s="429"/>
      <c r="AF122" s="429"/>
      <c r="AG122" s="429"/>
      <c r="AH122" s="429"/>
      <c r="AI122" s="429"/>
      <c r="AJ122" s="380"/>
      <c r="AK122" s="380"/>
      <c r="AL122" s="380"/>
      <c r="AM122" s="380"/>
      <c r="AN122" s="380"/>
      <c r="AO122" s="380"/>
      <c r="AP122" s="380"/>
      <c r="AQ122" s="380"/>
      <c r="AR122" s="380"/>
      <c r="AS122" s="380"/>
      <c r="AT122" s="380"/>
      <c r="AU122" s="380"/>
      <c r="AV122" s="380"/>
      <c r="AW122" s="380"/>
      <c r="AX122" s="380"/>
      <c r="AY122" s="112"/>
      <c r="AZ122" s="112"/>
      <c r="BA122" s="383"/>
      <c r="BB122" s="113"/>
      <c r="BC122" s="115"/>
      <c r="BD122" s="391"/>
      <c r="BE122" s="114"/>
      <c r="BF122" s="394"/>
      <c r="BG122" s="115"/>
      <c r="BH122" s="348"/>
      <c r="BI122" s="115"/>
      <c r="BJ122" s="436"/>
      <c r="BK122" s="116"/>
      <c r="BL122" s="436"/>
      <c r="BM122" s="116"/>
      <c r="BN122" s="117"/>
      <c r="BO122" s="116"/>
      <c r="BP122" s="117"/>
      <c r="BQ122" s="116"/>
      <c r="BR122" s="118"/>
      <c r="BS122" s="119"/>
      <c r="BT122" s="288"/>
      <c r="CA122" s="288"/>
      <c r="CB122" s="398"/>
      <c r="CC122" s="140"/>
      <c r="CD122" s="803"/>
      <c r="CE122" s="803"/>
      <c r="CF122" s="122"/>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4"/>
      <c r="DB122" s="125"/>
      <c r="DC122" s="126"/>
      <c r="DD122" s="125"/>
      <c r="DE122" s="125"/>
      <c r="DF122" s="206"/>
      <c r="DG122" s="125"/>
      <c r="DH122" s="125"/>
      <c r="DI122" s="125"/>
      <c r="DJ122" s="125"/>
    </row>
    <row r="123" spans="1:114" s="103" customFormat="1">
      <c r="A123" s="379"/>
      <c r="B123" s="118"/>
      <c r="C123" s="118"/>
      <c r="D123" s="118"/>
      <c r="E123" s="118"/>
      <c r="F123" s="118"/>
      <c r="G123" s="380"/>
      <c r="H123" s="428"/>
      <c r="I123" s="428"/>
      <c r="J123" s="380"/>
      <c r="K123" s="380"/>
      <c r="L123" s="380"/>
      <c r="M123" s="381"/>
      <c r="N123" s="381"/>
      <c r="O123" s="381"/>
      <c r="P123" s="381"/>
      <c r="Q123" s="381"/>
      <c r="R123" s="380"/>
      <c r="S123" s="380"/>
      <c r="T123" s="380"/>
      <c r="U123" s="429"/>
      <c r="V123" s="429"/>
      <c r="W123" s="429"/>
      <c r="X123" s="429"/>
      <c r="Y123" s="429"/>
      <c r="Z123" s="429"/>
      <c r="AA123" s="429"/>
      <c r="AB123" s="429"/>
      <c r="AC123" s="429"/>
      <c r="AD123" s="429"/>
      <c r="AE123" s="429"/>
      <c r="AF123" s="429"/>
      <c r="AG123" s="429"/>
      <c r="AH123" s="429"/>
      <c r="AI123" s="429"/>
      <c r="AJ123" s="380"/>
      <c r="AK123" s="380"/>
      <c r="AL123" s="380"/>
      <c r="AM123" s="380"/>
      <c r="AN123" s="380"/>
      <c r="AO123" s="380"/>
      <c r="AP123" s="380"/>
      <c r="AQ123" s="380"/>
      <c r="AR123" s="380"/>
      <c r="AS123" s="380"/>
      <c r="AT123" s="380"/>
      <c r="AU123" s="380"/>
      <c r="AV123" s="380"/>
      <c r="AW123" s="380"/>
      <c r="AX123" s="380"/>
      <c r="AY123" s="112"/>
      <c r="AZ123" s="112"/>
      <c r="BA123" s="383"/>
      <c r="BB123" s="113"/>
      <c r="BC123" s="115"/>
      <c r="BD123" s="391"/>
      <c r="BE123" s="114"/>
      <c r="BF123" s="394"/>
      <c r="BG123" s="115"/>
      <c r="BH123" s="348"/>
      <c r="BI123" s="115"/>
      <c r="BJ123" s="436"/>
      <c r="BK123" s="116"/>
      <c r="BL123" s="436"/>
      <c r="BM123" s="116"/>
      <c r="BN123" s="117"/>
      <c r="BO123" s="116"/>
      <c r="BP123" s="117"/>
      <c r="BQ123" s="116"/>
      <c r="BR123" s="118"/>
      <c r="BS123" s="119"/>
      <c r="BT123" s="288"/>
      <c r="CA123" s="288"/>
      <c r="CB123" s="398"/>
      <c r="CC123" s="140"/>
      <c r="CD123" s="803"/>
      <c r="CE123" s="803"/>
      <c r="CF123" s="122"/>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4"/>
      <c r="DB123" s="125"/>
      <c r="DC123" s="126"/>
      <c r="DD123" s="125"/>
      <c r="DE123" s="125"/>
      <c r="DF123" s="206"/>
      <c r="DG123" s="125"/>
      <c r="DH123" s="125"/>
      <c r="DI123" s="125"/>
      <c r="DJ123" s="125"/>
    </row>
    <row r="124" spans="1:114" s="103" customFormat="1">
      <c r="A124" s="379"/>
      <c r="B124" s="118"/>
      <c r="C124" s="118"/>
      <c r="D124" s="118"/>
      <c r="E124" s="118"/>
      <c r="F124" s="118"/>
      <c r="G124" s="380"/>
      <c r="H124" s="428"/>
      <c r="I124" s="428"/>
      <c r="J124" s="380"/>
      <c r="K124" s="380"/>
      <c r="L124" s="380"/>
      <c r="M124" s="381"/>
      <c r="N124" s="381"/>
      <c r="O124" s="381"/>
      <c r="P124" s="381"/>
      <c r="Q124" s="381"/>
      <c r="R124" s="380"/>
      <c r="S124" s="380"/>
      <c r="T124" s="380"/>
      <c r="U124" s="429"/>
      <c r="V124" s="429"/>
      <c r="W124" s="429"/>
      <c r="X124" s="429"/>
      <c r="Y124" s="429"/>
      <c r="Z124" s="429"/>
      <c r="AA124" s="429"/>
      <c r="AB124" s="429"/>
      <c r="AC124" s="429"/>
      <c r="AD124" s="429"/>
      <c r="AE124" s="429"/>
      <c r="AF124" s="429"/>
      <c r="AG124" s="429"/>
      <c r="AH124" s="429"/>
      <c r="AI124" s="429"/>
      <c r="AJ124" s="380"/>
      <c r="AK124" s="380"/>
      <c r="AL124" s="380"/>
      <c r="AM124" s="380"/>
      <c r="AN124" s="380"/>
      <c r="AO124" s="380"/>
      <c r="AP124" s="380"/>
      <c r="AQ124" s="380"/>
      <c r="AR124" s="380"/>
      <c r="AS124" s="380"/>
      <c r="AT124" s="380"/>
      <c r="AU124" s="380"/>
      <c r="AV124" s="380"/>
      <c r="AW124" s="380"/>
      <c r="AX124" s="380"/>
      <c r="AY124" s="112"/>
      <c r="AZ124" s="112"/>
      <c r="BA124" s="383"/>
      <c r="BB124" s="113"/>
      <c r="BC124" s="115"/>
      <c r="BD124" s="391"/>
      <c r="BE124" s="114"/>
      <c r="BF124" s="394"/>
      <c r="BG124" s="115"/>
      <c r="BH124" s="348"/>
      <c r="BI124" s="115"/>
      <c r="BJ124" s="436"/>
      <c r="BK124" s="116"/>
      <c r="BL124" s="436"/>
      <c r="BM124" s="116"/>
      <c r="BN124" s="117"/>
      <c r="BO124" s="116"/>
      <c r="BP124" s="117"/>
      <c r="BQ124" s="116"/>
      <c r="BR124" s="118"/>
      <c r="BS124" s="119"/>
      <c r="BT124" s="288"/>
      <c r="CA124" s="288"/>
      <c r="CB124" s="398"/>
      <c r="CC124" s="140"/>
      <c r="CD124" s="803"/>
      <c r="CE124" s="803"/>
      <c r="CF124" s="122"/>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4"/>
      <c r="DB124" s="125"/>
      <c r="DC124" s="126"/>
      <c r="DD124" s="125"/>
      <c r="DE124" s="125"/>
      <c r="DF124" s="206"/>
      <c r="DG124" s="125"/>
      <c r="DH124" s="125"/>
      <c r="DI124" s="125"/>
      <c r="DJ124" s="125"/>
    </row>
    <row r="125" spans="1:114" s="103" customFormat="1">
      <c r="A125" s="379"/>
      <c r="B125" s="118"/>
      <c r="C125" s="118"/>
      <c r="D125" s="118"/>
      <c r="E125" s="118"/>
      <c r="F125" s="118"/>
      <c r="G125" s="380"/>
      <c r="H125" s="428"/>
      <c r="I125" s="428"/>
      <c r="J125" s="380"/>
      <c r="K125" s="380"/>
      <c r="L125" s="380"/>
      <c r="M125" s="381"/>
      <c r="N125" s="381"/>
      <c r="O125" s="381"/>
      <c r="P125" s="381"/>
      <c r="Q125" s="381"/>
      <c r="R125" s="380"/>
      <c r="S125" s="380"/>
      <c r="T125" s="380"/>
      <c r="U125" s="429"/>
      <c r="V125" s="429"/>
      <c r="W125" s="429"/>
      <c r="X125" s="429"/>
      <c r="Y125" s="429"/>
      <c r="Z125" s="429"/>
      <c r="AA125" s="429"/>
      <c r="AB125" s="429"/>
      <c r="AC125" s="429"/>
      <c r="AD125" s="429"/>
      <c r="AE125" s="429"/>
      <c r="AF125" s="429"/>
      <c r="AG125" s="429"/>
      <c r="AH125" s="429"/>
      <c r="AI125" s="429"/>
      <c r="AJ125" s="380"/>
      <c r="AK125" s="380"/>
      <c r="AL125" s="380"/>
      <c r="AM125" s="380"/>
      <c r="AN125" s="380"/>
      <c r="AO125" s="380"/>
      <c r="AP125" s="380"/>
      <c r="AQ125" s="380"/>
      <c r="AR125" s="380"/>
      <c r="AS125" s="380"/>
      <c r="AT125" s="380"/>
      <c r="AU125" s="380"/>
      <c r="AV125" s="380"/>
      <c r="AW125" s="380"/>
      <c r="AX125" s="380"/>
      <c r="AY125" s="112"/>
      <c r="AZ125" s="112"/>
      <c r="BA125" s="383"/>
      <c r="BB125" s="113"/>
      <c r="BC125" s="115"/>
      <c r="BD125" s="391"/>
      <c r="BE125" s="114"/>
      <c r="BF125" s="394"/>
      <c r="BG125" s="115"/>
      <c r="BH125" s="348"/>
      <c r="BI125" s="115"/>
      <c r="BJ125" s="436"/>
      <c r="BK125" s="116"/>
      <c r="BL125" s="436"/>
      <c r="BM125" s="116"/>
      <c r="BN125" s="117"/>
      <c r="BO125" s="116"/>
      <c r="BP125" s="117"/>
      <c r="BQ125" s="116"/>
      <c r="BR125" s="118"/>
      <c r="BS125" s="119"/>
      <c r="BT125" s="288"/>
      <c r="CA125" s="288"/>
      <c r="CB125" s="398"/>
      <c r="CC125" s="140"/>
      <c r="CD125" s="803"/>
      <c r="CE125" s="803"/>
      <c r="CF125" s="122"/>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4"/>
      <c r="DB125" s="125"/>
      <c r="DC125" s="126"/>
      <c r="DD125" s="125"/>
      <c r="DE125" s="125"/>
      <c r="DF125" s="206"/>
      <c r="DG125" s="125"/>
      <c r="DH125" s="125"/>
      <c r="DI125" s="125"/>
      <c r="DJ125" s="125"/>
    </row>
    <row r="126" spans="1:114" s="103" customFormat="1">
      <c r="A126" s="379"/>
      <c r="B126" s="118"/>
      <c r="C126" s="118"/>
      <c r="D126" s="118"/>
      <c r="E126" s="118"/>
      <c r="F126" s="118"/>
      <c r="G126" s="380"/>
      <c r="H126" s="428"/>
      <c r="I126" s="428"/>
      <c r="J126" s="380"/>
      <c r="K126" s="380"/>
      <c r="L126" s="380"/>
      <c r="M126" s="381"/>
      <c r="N126" s="381"/>
      <c r="O126" s="381"/>
      <c r="P126" s="381"/>
      <c r="Q126" s="381"/>
      <c r="R126" s="380"/>
      <c r="S126" s="380"/>
      <c r="T126" s="380"/>
      <c r="U126" s="429"/>
      <c r="V126" s="429"/>
      <c r="W126" s="429"/>
      <c r="X126" s="429"/>
      <c r="Y126" s="429"/>
      <c r="Z126" s="429"/>
      <c r="AA126" s="429"/>
      <c r="AB126" s="429"/>
      <c r="AC126" s="429"/>
      <c r="AD126" s="429"/>
      <c r="AE126" s="429"/>
      <c r="AF126" s="429"/>
      <c r="AG126" s="429"/>
      <c r="AH126" s="429"/>
      <c r="AI126" s="429"/>
      <c r="AJ126" s="380"/>
      <c r="AK126" s="380"/>
      <c r="AL126" s="380"/>
      <c r="AM126" s="380"/>
      <c r="AN126" s="380"/>
      <c r="AO126" s="380"/>
      <c r="AP126" s="380"/>
      <c r="AQ126" s="380"/>
      <c r="AR126" s="380"/>
      <c r="AS126" s="380"/>
      <c r="AT126" s="380"/>
      <c r="AU126" s="380"/>
      <c r="AV126" s="380"/>
      <c r="AW126" s="380"/>
      <c r="AX126" s="380"/>
      <c r="AY126" s="112"/>
      <c r="AZ126" s="112"/>
      <c r="BA126" s="383"/>
      <c r="BB126" s="113"/>
      <c r="BC126" s="115"/>
      <c r="BD126" s="391"/>
      <c r="BE126" s="114"/>
      <c r="BF126" s="394"/>
      <c r="BG126" s="115"/>
      <c r="BH126" s="348"/>
      <c r="BI126" s="115"/>
      <c r="BJ126" s="436"/>
      <c r="BK126" s="116"/>
      <c r="BL126" s="436"/>
      <c r="BM126" s="116"/>
      <c r="BN126" s="117"/>
      <c r="BO126" s="116"/>
      <c r="BP126" s="117"/>
      <c r="BQ126" s="116"/>
      <c r="BR126" s="118"/>
      <c r="BS126" s="119"/>
      <c r="BT126" s="288"/>
      <c r="CA126" s="288"/>
      <c r="CB126" s="398"/>
      <c r="CC126" s="140"/>
      <c r="CD126" s="803"/>
      <c r="CE126" s="803"/>
      <c r="CF126" s="122"/>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4"/>
      <c r="DB126" s="125"/>
      <c r="DC126" s="126"/>
      <c r="DD126" s="125"/>
      <c r="DE126" s="125"/>
      <c r="DF126" s="206"/>
      <c r="DG126" s="125"/>
      <c r="DH126" s="125"/>
      <c r="DI126" s="125"/>
      <c r="DJ126" s="125"/>
    </row>
    <row r="127" spans="1:114" s="103" customFormat="1">
      <c r="A127" s="379"/>
      <c r="B127" s="118"/>
      <c r="C127" s="118"/>
      <c r="D127" s="118"/>
      <c r="E127" s="118"/>
      <c r="F127" s="118"/>
      <c r="G127" s="380"/>
      <c r="H127" s="428"/>
      <c r="I127" s="428"/>
      <c r="J127" s="380"/>
      <c r="K127" s="380"/>
      <c r="L127" s="380"/>
      <c r="M127" s="381"/>
      <c r="N127" s="381"/>
      <c r="O127" s="381"/>
      <c r="P127" s="381"/>
      <c r="Q127" s="381"/>
      <c r="R127" s="380"/>
      <c r="S127" s="380"/>
      <c r="T127" s="380"/>
      <c r="U127" s="429"/>
      <c r="V127" s="429"/>
      <c r="W127" s="429"/>
      <c r="X127" s="429"/>
      <c r="Y127" s="429"/>
      <c r="Z127" s="429"/>
      <c r="AA127" s="429"/>
      <c r="AB127" s="429"/>
      <c r="AC127" s="429"/>
      <c r="AD127" s="429"/>
      <c r="AE127" s="429"/>
      <c r="AF127" s="429"/>
      <c r="AG127" s="429"/>
      <c r="AH127" s="429"/>
      <c r="AI127" s="429"/>
      <c r="AJ127" s="380"/>
      <c r="AK127" s="380"/>
      <c r="AL127" s="380"/>
      <c r="AM127" s="380"/>
      <c r="AN127" s="380"/>
      <c r="AO127" s="380"/>
      <c r="AP127" s="380"/>
      <c r="AQ127" s="380"/>
      <c r="AR127" s="380"/>
      <c r="AS127" s="380"/>
      <c r="AT127" s="380"/>
      <c r="AU127" s="380"/>
      <c r="AV127" s="380"/>
      <c r="AW127" s="380"/>
      <c r="AX127" s="380"/>
      <c r="AY127" s="112"/>
      <c r="AZ127" s="112"/>
      <c r="BA127" s="383"/>
      <c r="BB127" s="113"/>
      <c r="BC127" s="115"/>
      <c r="BD127" s="391"/>
      <c r="BE127" s="114"/>
      <c r="BF127" s="394"/>
      <c r="BG127" s="115"/>
      <c r="BH127" s="348"/>
      <c r="BI127" s="115"/>
      <c r="BJ127" s="436"/>
      <c r="BK127" s="116"/>
      <c r="BL127" s="436"/>
      <c r="BM127" s="116"/>
      <c r="BN127" s="117"/>
      <c r="BO127" s="116"/>
      <c r="BP127" s="117"/>
      <c r="BQ127" s="116"/>
      <c r="BR127" s="118"/>
      <c r="BS127" s="119"/>
      <c r="BT127" s="288"/>
      <c r="CA127" s="288"/>
      <c r="CB127" s="398"/>
      <c r="CC127" s="140"/>
      <c r="CD127" s="803"/>
      <c r="CE127" s="803"/>
      <c r="CF127" s="122"/>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4"/>
      <c r="DB127" s="125"/>
      <c r="DC127" s="126"/>
      <c r="DD127" s="125"/>
      <c r="DE127" s="125"/>
      <c r="DF127" s="206"/>
      <c r="DG127" s="125"/>
      <c r="DH127" s="125"/>
      <c r="DI127" s="125"/>
      <c r="DJ127" s="125"/>
    </row>
    <row r="128" spans="1:114" s="103" customFormat="1">
      <c r="A128" s="379"/>
      <c r="B128" s="118"/>
      <c r="C128" s="118"/>
      <c r="D128" s="118"/>
      <c r="E128" s="118"/>
      <c r="F128" s="118"/>
      <c r="G128" s="380"/>
      <c r="H128" s="428"/>
      <c r="I128" s="428"/>
      <c r="J128" s="380"/>
      <c r="K128" s="380"/>
      <c r="L128" s="380"/>
      <c r="M128" s="381"/>
      <c r="N128" s="381"/>
      <c r="O128" s="381"/>
      <c r="P128" s="381"/>
      <c r="Q128" s="381"/>
      <c r="R128" s="380"/>
      <c r="S128" s="380"/>
      <c r="T128" s="380"/>
      <c r="U128" s="429"/>
      <c r="V128" s="429"/>
      <c r="W128" s="429"/>
      <c r="X128" s="429"/>
      <c r="Y128" s="429"/>
      <c r="Z128" s="429"/>
      <c r="AA128" s="429"/>
      <c r="AB128" s="429"/>
      <c r="AC128" s="429"/>
      <c r="AD128" s="429"/>
      <c r="AE128" s="429"/>
      <c r="AF128" s="429"/>
      <c r="AG128" s="429"/>
      <c r="AH128" s="429"/>
      <c r="AI128" s="429"/>
      <c r="AJ128" s="380"/>
      <c r="AK128" s="380"/>
      <c r="AL128" s="380"/>
      <c r="AM128" s="380"/>
      <c r="AN128" s="380"/>
      <c r="AO128" s="380"/>
      <c r="AP128" s="380"/>
      <c r="AQ128" s="380"/>
      <c r="AR128" s="380"/>
      <c r="AS128" s="380"/>
      <c r="AT128" s="380"/>
      <c r="AU128" s="380"/>
      <c r="AV128" s="380"/>
      <c r="AW128" s="380"/>
      <c r="AX128" s="380"/>
      <c r="AY128" s="112"/>
      <c r="AZ128" s="112"/>
      <c r="BA128" s="383"/>
      <c r="BB128" s="113"/>
      <c r="BC128" s="115"/>
      <c r="BD128" s="391"/>
      <c r="BE128" s="114"/>
      <c r="BF128" s="394"/>
      <c r="BG128" s="115"/>
      <c r="BH128" s="348"/>
      <c r="BI128" s="115"/>
      <c r="BJ128" s="436"/>
      <c r="BK128" s="116"/>
      <c r="BL128" s="436"/>
      <c r="BM128" s="116"/>
      <c r="BN128" s="117"/>
      <c r="BO128" s="116"/>
      <c r="BP128" s="117"/>
      <c r="BQ128" s="116"/>
      <c r="BR128" s="118"/>
      <c r="BS128" s="119"/>
      <c r="BT128" s="288"/>
      <c r="CA128" s="288"/>
      <c r="CB128" s="398"/>
      <c r="CC128" s="140"/>
      <c r="CD128" s="803"/>
      <c r="CE128" s="803"/>
      <c r="CF128" s="122"/>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4"/>
      <c r="DB128" s="125"/>
      <c r="DC128" s="126"/>
      <c r="DD128" s="125"/>
      <c r="DE128" s="125"/>
      <c r="DF128" s="206"/>
      <c r="DG128" s="125"/>
      <c r="DH128" s="125"/>
      <c r="DI128" s="125"/>
      <c r="DJ128" s="125"/>
    </row>
    <row r="129" spans="1:114" s="103" customFormat="1">
      <c r="A129" s="379"/>
      <c r="B129" s="118"/>
      <c r="C129" s="118"/>
      <c r="D129" s="118"/>
      <c r="E129" s="118"/>
      <c r="F129" s="118"/>
      <c r="G129" s="380"/>
      <c r="H129" s="428"/>
      <c r="I129" s="428"/>
      <c r="J129" s="380"/>
      <c r="K129" s="380"/>
      <c r="L129" s="380"/>
      <c r="M129" s="381"/>
      <c r="N129" s="381"/>
      <c r="O129" s="381"/>
      <c r="P129" s="381"/>
      <c r="Q129" s="381"/>
      <c r="R129" s="380"/>
      <c r="S129" s="380"/>
      <c r="T129" s="380"/>
      <c r="U129" s="429"/>
      <c r="V129" s="429"/>
      <c r="W129" s="429"/>
      <c r="X129" s="429"/>
      <c r="Y129" s="429"/>
      <c r="Z129" s="429"/>
      <c r="AA129" s="429"/>
      <c r="AB129" s="429"/>
      <c r="AC129" s="429"/>
      <c r="AD129" s="429"/>
      <c r="AE129" s="429"/>
      <c r="AF129" s="429"/>
      <c r="AG129" s="429"/>
      <c r="AH129" s="429"/>
      <c r="AI129" s="429"/>
      <c r="AJ129" s="380"/>
      <c r="AK129" s="380"/>
      <c r="AL129" s="380"/>
      <c r="AM129" s="380"/>
      <c r="AN129" s="380"/>
      <c r="AO129" s="380"/>
      <c r="AP129" s="380"/>
      <c r="AQ129" s="380"/>
      <c r="AR129" s="380"/>
      <c r="AS129" s="380"/>
      <c r="AT129" s="380"/>
      <c r="AU129" s="380"/>
      <c r="AV129" s="380"/>
      <c r="AW129" s="380"/>
      <c r="AX129" s="380"/>
      <c r="AY129" s="112"/>
      <c r="AZ129" s="112"/>
      <c r="BA129" s="383"/>
      <c r="BB129" s="113"/>
      <c r="BC129" s="115"/>
      <c r="BD129" s="391"/>
      <c r="BE129" s="114"/>
      <c r="BF129" s="394"/>
      <c r="BG129" s="115"/>
      <c r="BH129" s="348"/>
      <c r="BI129" s="115"/>
      <c r="BJ129" s="436"/>
      <c r="BK129" s="116"/>
      <c r="BL129" s="436"/>
      <c r="BM129" s="116"/>
      <c r="BN129" s="117"/>
      <c r="BO129" s="116"/>
      <c r="BP129" s="117"/>
      <c r="BQ129" s="116"/>
      <c r="BR129" s="118"/>
      <c r="BS129" s="119"/>
      <c r="BT129" s="288"/>
      <c r="CA129" s="288"/>
      <c r="CB129" s="398"/>
      <c r="CC129" s="140"/>
      <c r="CD129" s="803"/>
      <c r="CE129" s="803"/>
      <c r="CF129" s="122"/>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4"/>
      <c r="DB129" s="125"/>
      <c r="DC129" s="126"/>
      <c r="DD129" s="125"/>
      <c r="DE129" s="125"/>
      <c r="DF129" s="206"/>
      <c r="DG129" s="125"/>
      <c r="DH129" s="125"/>
      <c r="DI129" s="125"/>
      <c r="DJ129" s="125"/>
    </row>
    <row r="130" spans="1:114" s="103" customFormat="1">
      <c r="A130" s="379"/>
      <c r="B130" s="118"/>
      <c r="C130" s="118"/>
      <c r="D130" s="118"/>
      <c r="E130" s="118"/>
      <c r="F130" s="118"/>
      <c r="G130" s="380"/>
      <c r="H130" s="428"/>
      <c r="I130" s="428"/>
      <c r="J130" s="380"/>
      <c r="K130" s="380"/>
      <c r="L130" s="380"/>
      <c r="M130" s="381"/>
      <c r="N130" s="381"/>
      <c r="O130" s="381"/>
      <c r="P130" s="381"/>
      <c r="Q130" s="381"/>
      <c r="R130" s="380"/>
      <c r="S130" s="380"/>
      <c r="T130" s="380"/>
      <c r="U130" s="429"/>
      <c r="V130" s="429"/>
      <c r="W130" s="429"/>
      <c r="X130" s="429"/>
      <c r="Y130" s="429"/>
      <c r="Z130" s="429"/>
      <c r="AA130" s="429"/>
      <c r="AB130" s="429"/>
      <c r="AC130" s="429"/>
      <c r="AD130" s="429"/>
      <c r="AE130" s="429"/>
      <c r="AF130" s="429"/>
      <c r="AG130" s="429"/>
      <c r="AH130" s="429"/>
      <c r="AI130" s="429"/>
      <c r="AJ130" s="380"/>
      <c r="AK130" s="380"/>
      <c r="AL130" s="380"/>
      <c r="AM130" s="380"/>
      <c r="AN130" s="380"/>
      <c r="AO130" s="380"/>
      <c r="AP130" s="380"/>
      <c r="AQ130" s="380"/>
      <c r="AR130" s="380"/>
      <c r="AS130" s="380"/>
      <c r="AT130" s="380"/>
      <c r="AU130" s="380"/>
      <c r="AV130" s="380"/>
      <c r="AW130" s="380"/>
      <c r="AX130" s="380"/>
      <c r="AY130" s="112"/>
      <c r="AZ130" s="112"/>
      <c r="BA130" s="383"/>
      <c r="BB130" s="113"/>
      <c r="BC130" s="115"/>
      <c r="BD130" s="391"/>
      <c r="BE130" s="114"/>
      <c r="BF130" s="394"/>
      <c r="BG130" s="115"/>
      <c r="BH130" s="348"/>
      <c r="BI130" s="115"/>
      <c r="BJ130" s="436"/>
      <c r="BK130" s="116"/>
      <c r="BL130" s="436"/>
      <c r="BM130" s="116"/>
      <c r="BN130" s="117"/>
      <c r="BO130" s="116"/>
      <c r="BP130" s="117"/>
      <c r="BQ130" s="116"/>
      <c r="BR130" s="118"/>
      <c r="BS130" s="119"/>
      <c r="BT130" s="288"/>
      <c r="CA130" s="288"/>
      <c r="CB130" s="398"/>
      <c r="CC130" s="140"/>
      <c r="CD130" s="803"/>
      <c r="CE130" s="803"/>
      <c r="CF130" s="122"/>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4"/>
      <c r="DB130" s="125"/>
      <c r="DC130" s="126"/>
      <c r="DD130" s="125"/>
      <c r="DE130" s="125"/>
      <c r="DF130" s="206"/>
      <c r="DG130" s="125"/>
      <c r="DH130" s="125"/>
      <c r="DI130" s="125"/>
      <c r="DJ130" s="125"/>
    </row>
    <row r="131" spans="1:114" s="103" customFormat="1">
      <c r="A131" s="379"/>
      <c r="B131" s="118"/>
      <c r="C131" s="118"/>
      <c r="D131" s="118"/>
      <c r="E131" s="118"/>
      <c r="F131" s="118"/>
      <c r="G131" s="380"/>
      <c r="H131" s="428"/>
      <c r="I131" s="428"/>
      <c r="J131" s="380"/>
      <c r="K131" s="380"/>
      <c r="L131" s="380"/>
      <c r="M131" s="381"/>
      <c r="N131" s="381"/>
      <c r="O131" s="381"/>
      <c r="P131" s="381"/>
      <c r="Q131" s="381"/>
      <c r="R131" s="380"/>
      <c r="S131" s="380"/>
      <c r="T131" s="380"/>
      <c r="U131" s="429"/>
      <c r="V131" s="429"/>
      <c r="W131" s="429"/>
      <c r="X131" s="429"/>
      <c r="Y131" s="429"/>
      <c r="Z131" s="429"/>
      <c r="AA131" s="429"/>
      <c r="AB131" s="429"/>
      <c r="AC131" s="429"/>
      <c r="AD131" s="429"/>
      <c r="AE131" s="429"/>
      <c r="AF131" s="429"/>
      <c r="AG131" s="429"/>
      <c r="AH131" s="429"/>
      <c r="AI131" s="429"/>
      <c r="AJ131" s="380"/>
      <c r="AK131" s="380"/>
      <c r="AL131" s="380"/>
      <c r="AM131" s="380"/>
      <c r="AN131" s="380"/>
      <c r="AO131" s="380"/>
      <c r="AP131" s="380"/>
      <c r="AQ131" s="380"/>
      <c r="AR131" s="380"/>
      <c r="AS131" s="380"/>
      <c r="AT131" s="380"/>
      <c r="AU131" s="380"/>
      <c r="AV131" s="380"/>
      <c r="AW131" s="380"/>
      <c r="AX131" s="380"/>
      <c r="AY131" s="112"/>
      <c r="AZ131" s="112"/>
      <c r="BA131" s="383"/>
      <c r="BB131" s="113"/>
      <c r="BC131" s="115"/>
      <c r="BD131" s="391"/>
      <c r="BE131" s="114"/>
      <c r="BF131" s="394"/>
      <c r="BG131" s="115"/>
      <c r="BH131" s="348"/>
      <c r="BI131" s="115"/>
      <c r="BJ131" s="436"/>
      <c r="BK131" s="116"/>
      <c r="BL131" s="436"/>
      <c r="BM131" s="116"/>
      <c r="BN131" s="117"/>
      <c r="BO131" s="116"/>
      <c r="BP131" s="117"/>
      <c r="BQ131" s="116"/>
      <c r="BR131" s="118"/>
      <c r="BS131" s="119"/>
      <c r="BT131" s="288"/>
      <c r="CA131" s="288"/>
      <c r="CB131" s="398"/>
      <c r="CC131" s="140"/>
      <c r="CD131" s="803"/>
      <c r="CE131" s="803"/>
      <c r="CF131" s="122"/>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4"/>
      <c r="DB131" s="125"/>
      <c r="DC131" s="126"/>
      <c r="DD131" s="125"/>
      <c r="DE131" s="125"/>
      <c r="DF131" s="206"/>
      <c r="DG131" s="125"/>
      <c r="DH131" s="125"/>
      <c r="DI131" s="125"/>
      <c r="DJ131" s="125"/>
    </row>
    <row r="132" spans="1:114" s="103" customFormat="1">
      <c r="A132" s="379"/>
      <c r="B132" s="118"/>
      <c r="C132" s="118"/>
      <c r="D132" s="118"/>
      <c r="E132" s="118"/>
      <c r="F132" s="118"/>
      <c r="G132" s="380"/>
      <c r="H132" s="428"/>
      <c r="I132" s="428"/>
      <c r="J132" s="380"/>
      <c r="K132" s="380"/>
      <c r="L132" s="380"/>
      <c r="M132" s="381"/>
      <c r="N132" s="381"/>
      <c r="O132" s="381"/>
      <c r="P132" s="381"/>
      <c r="Q132" s="381"/>
      <c r="R132" s="380"/>
      <c r="S132" s="380"/>
      <c r="T132" s="380"/>
      <c r="U132" s="429"/>
      <c r="V132" s="429"/>
      <c r="W132" s="429"/>
      <c r="X132" s="429"/>
      <c r="Y132" s="429"/>
      <c r="Z132" s="429"/>
      <c r="AA132" s="429"/>
      <c r="AB132" s="429"/>
      <c r="AC132" s="429"/>
      <c r="AD132" s="429"/>
      <c r="AE132" s="429"/>
      <c r="AF132" s="429"/>
      <c r="AG132" s="429"/>
      <c r="AH132" s="429"/>
      <c r="AI132" s="429"/>
      <c r="AJ132" s="380"/>
      <c r="AK132" s="380"/>
      <c r="AL132" s="380"/>
      <c r="AM132" s="380"/>
      <c r="AN132" s="380"/>
      <c r="AO132" s="380"/>
      <c r="AP132" s="380"/>
      <c r="AQ132" s="380"/>
      <c r="AR132" s="380"/>
      <c r="AS132" s="380"/>
      <c r="AT132" s="380"/>
      <c r="AU132" s="380"/>
      <c r="AV132" s="380"/>
      <c r="AW132" s="380"/>
      <c r="AX132" s="380"/>
      <c r="AY132" s="112"/>
      <c r="AZ132" s="112"/>
      <c r="BA132" s="383"/>
      <c r="BB132" s="113"/>
      <c r="BC132" s="115"/>
      <c r="BD132" s="391"/>
      <c r="BE132" s="114"/>
      <c r="BF132" s="394"/>
      <c r="BG132" s="115"/>
      <c r="BH132" s="348"/>
      <c r="BI132" s="115"/>
      <c r="BJ132" s="436"/>
      <c r="BK132" s="116"/>
      <c r="BL132" s="436"/>
      <c r="BM132" s="116"/>
      <c r="BN132" s="117"/>
      <c r="BO132" s="116"/>
      <c r="BP132" s="117"/>
      <c r="BQ132" s="116"/>
      <c r="BR132" s="118"/>
      <c r="BS132" s="119"/>
      <c r="BT132" s="288"/>
      <c r="CA132" s="288"/>
      <c r="CB132" s="398"/>
      <c r="CC132" s="140"/>
      <c r="CD132" s="803"/>
      <c r="CE132" s="803"/>
      <c r="CF132" s="122"/>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4"/>
      <c r="DB132" s="125"/>
      <c r="DC132" s="126"/>
      <c r="DD132" s="125"/>
      <c r="DE132" s="125"/>
      <c r="DF132" s="206"/>
      <c r="DG132" s="125"/>
      <c r="DH132" s="125"/>
      <c r="DI132" s="125"/>
      <c r="DJ132" s="125"/>
    </row>
    <row r="133" spans="1:114" s="103" customFormat="1">
      <c r="A133" s="379"/>
      <c r="B133" s="118"/>
      <c r="C133" s="118"/>
      <c r="D133" s="118"/>
      <c r="E133" s="118"/>
      <c r="F133" s="118"/>
      <c r="G133" s="380"/>
      <c r="H133" s="428"/>
      <c r="I133" s="428"/>
      <c r="J133" s="380"/>
      <c r="K133" s="380"/>
      <c r="L133" s="380"/>
      <c r="M133" s="381"/>
      <c r="N133" s="381"/>
      <c r="O133" s="381"/>
      <c r="P133" s="381"/>
      <c r="Q133" s="381"/>
      <c r="R133" s="380"/>
      <c r="S133" s="380"/>
      <c r="T133" s="380"/>
      <c r="U133" s="429"/>
      <c r="V133" s="429"/>
      <c r="W133" s="429"/>
      <c r="X133" s="429"/>
      <c r="Y133" s="429"/>
      <c r="Z133" s="429"/>
      <c r="AA133" s="429"/>
      <c r="AB133" s="429"/>
      <c r="AC133" s="429"/>
      <c r="AD133" s="429"/>
      <c r="AE133" s="429"/>
      <c r="AF133" s="429"/>
      <c r="AG133" s="429"/>
      <c r="AH133" s="429"/>
      <c r="AI133" s="429"/>
      <c r="AJ133" s="380"/>
      <c r="AK133" s="380"/>
      <c r="AL133" s="380"/>
      <c r="AM133" s="380"/>
      <c r="AN133" s="380"/>
      <c r="AO133" s="380"/>
      <c r="AP133" s="380"/>
      <c r="AQ133" s="380"/>
      <c r="AR133" s="380"/>
      <c r="AS133" s="380"/>
      <c r="AT133" s="380"/>
      <c r="AU133" s="380"/>
      <c r="AV133" s="380"/>
      <c r="AW133" s="380"/>
      <c r="AX133" s="380"/>
      <c r="AY133" s="112"/>
      <c r="AZ133" s="112"/>
      <c r="BA133" s="383"/>
      <c r="BB133" s="113"/>
      <c r="BC133" s="115"/>
      <c r="BD133" s="391"/>
      <c r="BE133" s="114"/>
      <c r="BF133" s="394"/>
      <c r="BG133" s="115"/>
      <c r="BH133" s="348"/>
      <c r="BI133" s="115"/>
      <c r="BJ133" s="436"/>
      <c r="BK133" s="116"/>
      <c r="BL133" s="436"/>
      <c r="BM133" s="116"/>
      <c r="BN133" s="117"/>
      <c r="BO133" s="116"/>
      <c r="BP133" s="117"/>
      <c r="BQ133" s="116"/>
      <c r="BR133" s="118"/>
      <c r="BS133" s="119"/>
      <c r="BT133" s="288"/>
      <c r="CA133" s="288"/>
      <c r="CB133" s="398"/>
      <c r="CC133" s="140"/>
      <c r="CD133" s="803"/>
      <c r="CE133" s="803"/>
      <c r="CF133" s="122"/>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4"/>
      <c r="DB133" s="125"/>
      <c r="DC133" s="126"/>
      <c r="DD133" s="125"/>
      <c r="DE133" s="125"/>
      <c r="DF133" s="206"/>
      <c r="DG133" s="125"/>
      <c r="DH133" s="125"/>
      <c r="DI133" s="125"/>
      <c r="DJ133" s="125"/>
    </row>
    <row r="134" spans="1:114" s="103" customFormat="1">
      <c r="A134" s="379"/>
      <c r="B134" s="118"/>
      <c r="C134" s="118"/>
      <c r="D134" s="118"/>
      <c r="E134" s="118"/>
      <c r="F134" s="118"/>
      <c r="G134" s="380"/>
      <c r="H134" s="428"/>
      <c r="I134" s="428"/>
      <c r="J134" s="380"/>
      <c r="K134" s="380"/>
      <c r="L134" s="380"/>
      <c r="M134" s="381"/>
      <c r="N134" s="381"/>
      <c r="O134" s="381"/>
      <c r="P134" s="381"/>
      <c r="Q134" s="381"/>
      <c r="R134" s="380"/>
      <c r="S134" s="380"/>
      <c r="T134" s="380"/>
      <c r="U134" s="429"/>
      <c r="V134" s="429"/>
      <c r="W134" s="429"/>
      <c r="X134" s="429"/>
      <c r="Y134" s="429"/>
      <c r="Z134" s="429"/>
      <c r="AA134" s="429"/>
      <c r="AB134" s="429"/>
      <c r="AC134" s="429"/>
      <c r="AD134" s="429"/>
      <c r="AE134" s="429"/>
      <c r="AF134" s="429"/>
      <c r="AG134" s="429"/>
      <c r="AH134" s="429"/>
      <c r="AI134" s="429"/>
      <c r="AJ134" s="380"/>
      <c r="AK134" s="380"/>
      <c r="AL134" s="380"/>
      <c r="AM134" s="380"/>
      <c r="AN134" s="380"/>
      <c r="AO134" s="380"/>
      <c r="AP134" s="380"/>
      <c r="AQ134" s="380"/>
      <c r="AR134" s="380"/>
      <c r="AS134" s="380"/>
      <c r="AT134" s="380"/>
      <c r="AU134" s="380"/>
      <c r="AV134" s="380"/>
      <c r="AW134" s="380"/>
      <c r="AX134" s="380"/>
      <c r="AY134" s="112"/>
      <c r="AZ134" s="112"/>
      <c r="BA134" s="383"/>
      <c r="BB134" s="113"/>
      <c r="BC134" s="115"/>
      <c r="BD134" s="391"/>
      <c r="BE134" s="114"/>
      <c r="BF134" s="394"/>
      <c r="BG134" s="115"/>
      <c r="BH134" s="348"/>
      <c r="BI134" s="115"/>
      <c r="BJ134" s="436"/>
      <c r="BK134" s="116"/>
      <c r="BL134" s="436"/>
      <c r="BM134" s="116"/>
      <c r="BN134" s="117"/>
      <c r="BO134" s="116"/>
      <c r="BP134" s="117"/>
      <c r="BQ134" s="116"/>
      <c r="BR134" s="118"/>
      <c r="BS134" s="119"/>
      <c r="BT134" s="288"/>
      <c r="CA134" s="288"/>
      <c r="CB134" s="398"/>
      <c r="CC134" s="140"/>
      <c r="CD134" s="803"/>
      <c r="CE134" s="803"/>
      <c r="CF134" s="122"/>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4"/>
      <c r="DB134" s="125"/>
      <c r="DC134" s="126"/>
      <c r="DD134" s="125"/>
      <c r="DE134" s="125"/>
      <c r="DF134" s="206"/>
      <c r="DG134" s="125"/>
      <c r="DH134" s="125"/>
      <c r="DI134" s="125"/>
      <c r="DJ134" s="125"/>
    </row>
    <row r="135" spans="1:114" s="103" customFormat="1">
      <c r="A135" s="379"/>
      <c r="B135" s="118"/>
      <c r="C135" s="118"/>
      <c r="D135" s="118"/>
      <c r="E135" s="118"/>
      <c r="F135" s="118"/>
      <c r="G135" s="380"/>
      <c r="H135" s="428"/>
      <c r="I135" s="428"/>
      <c r="J135" s="380"/>
      <c r="K135" s="380"/>
      <c r="L135" s="380"/>
      <c r="M135" s="381"/>
      <c r="N135" s="381"/>
      <c r="O135" s="381"/>
      <c r="P135" s="381"/>
      <c r="Q135" s="381"/>
      <c r="R135" s="380"/>
      <c r="S135" s="380"/>
      <c r="T135" s="380"/>
      <c r="U135" s="429"/>
      <c r="V135" s="429"/>
      <c r="W135" s="429"/>
      <c r="X135" s="429"/>
      <c r="Y135" s="429"/>
      <c r="Z135" s="429"/>
      <c r="AA135" s="429"/>
      <c r="AB135" s="429"/>
      <c r="AC135" s="429"/>
      <c r="AD135" s="429"/>
      <c r="AE135" s="429"/>
      <c r="AF135" s="429"/>
      <c r="AG135" s="429"/>
      <c r="AH135" s="429"/>
      <c r="AI135" s="429"/>
      <c r="AJ135" s="380"/>
      <c r="AK135" s="380"/>
      <c r="AL135" s="380"/>
      <c r="AM135" s="380"/>
      <c r="AN135" s="380"/>
      <c r="AO135" s="380"/>
      <c r="AP135" s="380"/>
      <c r="AQ135" s="380"/>
      <c r="AR135" s="380"/>
      <c r="AS135" s="380"/>
      <c r="AT135" s="380"/>
      <c r="AU135" s="380"/>
      <c r="AV135" s="380"/>
      <c r="AW135" s="380"/>
      <c r="AX135" s="380"/>
      <c r="AY135" s="112"/>
      <c r="AZ135" s="112"/>
      <c r="BA135" s="383"/>
      <c r="BB135" s="113"/>
      <c r="BC135" s="115"/>
      <c r="BD135" s="391"/>
      <c r="BE135" s="114"/>
      <c r="BF135" s="394"/>
      <c r="BG135" s="115"/>
      <c r="BH135" s="348"/>
      <c r="BI135" s="115"/>
      <c r="BJ135" s="436"/>
      <c r="BK135" s="116"/>
      <c r="BL135" s="436"/>
      <c r="BM135" s="116"/>
      <c r="BN135" s="117"/>
      <c r="BO135" s="116"/>
      <c r="BP135" s="117"/>
      <c r="BQ135" s="116"/>
      <c r="BR135" s="118"/>
      <c r="BS135" s="119"/>
      <c r="BT135" s="288"/>
      <c r="CA135" s="288"/>
      <c r="CB135" s="398"/>
      <c r="CC135" s="140"/>
      <c r="CD135" s="803"/>
      <c r="CE135" s="803"/>
      <c r="CF135" s="122"/>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4"/>
      <c r="DB135" s="125"/>
      <c r="DC135" s="126"/>
      <c r="DD135" s="125"/>
      <c r="DE135" s="125"/>
      <c r="DF135" s="206"/>
      <c r="DG135" s="125"/>
      <c r="DH135" s="125"/>
      <c r="DI135" s="125"/>
      <c r="DJ135" s="125"/>
    </row>
    <row r="136" spans="1:114" s="103" customFormat="1">
      <c r="A136" s="379"/>
      <c r="B136" s="118"/>
      <c r="C136" s="118"/>
      <c r="D136" s="118"/>
      <c r="E136" s="118"/>
      <c r="F136" s="118"/>
      <c r="G136" s="380"/>
      <c r="H136" s="428"/>
      <c r="I136" s="428"/>
      <c r="J136" s="380"/>
      <c r="K136" s="380"/>
      <c r="L136" s="380"/>
      <c r="M136" s="381"/>
      <c r="N136" s="381"/>
      <c r="O136" s="381"/>
      <c r="P136" s="381"/>
      <c r="Q136" s="381"/>
      <c r="R136" s="380"/>
      <c r="S136" s="380"/>
      <c r="T136" s="380"/>
      <c r="U136" s="429"/>
      <c r="V136" s="429"/>
      <c r="W136" s="429"/>
      <c r="X136" s="429"/>
      <c r="Y136" s="429"/>
      <c r="Z136" s="429"/>
      <c r="AA136" s="429"/>
      <c r="AB136" s="429"/>
      <c r="AC136" s="429"/>
      <c r="AD136" s="429"/>
      <c r="AE136" s="429"/>
      <c r="AF136" s="429"/>
      <c r="AG136" s="429"/>
      <c r="AH136" s="429"/>
      <c r="AI136" s="429"/>
      <c r="AJ136" s="380"/>
      <c r="AK136" s="380"/>
      <c r="AL136" s="380"/>
      <c r="AM136" s="380"/>
      <c r="AN136" s="380"/>
      <c r="AO136" s="380"/>
      <c r="AP136" s="380"/>
      <c r="AQ136" s="380"/>
      <c r="AR136" s="380"/>
      <c r="AS136" s="380"/>
      <c r="AT136" s="380"/>
      <c r="AU136" s="380"/>
      <c r="AV136" s="380"/>
      <c r="AW136" s="380"/>
      <c r="AX136" s="380"/>
      <c r="AY136" s="112"/>
      <c r="AZ136" s="112"/>
      <c r="BA136" s="383"/>
      <c r="BB136" s="113"/>
      <c r="BC136" s="115"/>
      <c r="BD136" s="391"/>
      <c r="BE136" s="114"/>
      <c r="BF136" s="394"/>
      <c r="BG136" s="115"/>
      <c r="BH136" s="348"/>
      <c r="BI136" s="115"/>
      <c r="BJ136" s="436"/>
      <c r="BK136" s="116"/>
      <c r="BL136" s="436"/>
      <c r="BM136" s="116"/>
      <c r="BN136" s="117"/>
      <c r="BO136" s="116"/>
      <c r="BP136" s="117"/>
      <c r="BQ136" s="116"/>
      <c r="BR136" s="118"/>
      <c r="BS136" s="119"/>
      <c r="BT136" s="288"/>
      <c r="CA136" s="288"/>
      <c r="CB136" s="398"/>
      <c r="CC136" s="140"/>
      <c r="CD136" s="803"/>
      <c r="CE136" s="803"/>
      <c r="CF136" s="122"/>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4"/>
      <c r="DB136" s="125"/>
      <c r="DC136" s="126"/>
      <c r="DD136" s="125"/>
      <c r="DE136" s="125"/>
      <c r="DF136" s="206"/>
      <c r="DG136" s="125"/>
      <c r="DH136" s="125"/>
      <c r="DI136" s="125"/>
      <c r="DJ136" s="125"/>
    </row>
    <row r="137" spans="1:114" s="103" customFormat="1">
      <c r="A137" s="379"/>
      <c r="B137" s="118"/>
      <c r="C137" s="118"/>
      <c r="D137" s="118"/>
      <c r="E137" s="118"/>
      <c r="F137" s="118"/>
      <c r="G137" s="380"/>
      <c r="H137" s="428"/>
      <c r="I137" s="428"/>
      <c r="J137" s="380"/>
      <c r="K137" s="380"/>
      <c r="L137" s="380"/>
      <c r="M137" s="381"/>
      <c r="N137" s="381"/>
      <c r="O137" s="381"/>
      <c r="P137" s="381"/>
      <c r="Q137" s="381"/>
      <c r="R137" s="380"/>
      <c r="S137" s="380"/>
      <c r="T137" s="380"/>
      <c r="U137" s="429"/>
      <c r="V137" s="429"/>
      <c r="W137" s="429"/>
      <c r="X137" s="429"/>
      <c r="Y137" s="429"/>
      <c r="Z137" s="429"/>
      <c r="AA137" s="429"/>
      <c r="AB137" s="429"/>
      <c r="AC137" s="429"/>
      <c r="AD137" s="429"/>
      <c r="AE137" s="429"/>
      <c r="AF137" s="429"/>
      <c r="AG137" s="429"/>
      <c r="AH137" s="429"/>
      <c r="AI137" s="429"/>
      <c r="AJ137" s="380"/>
      <c r="AK137" s="380"/>
      <c r="AL137" s="380"/>
      <c r="AM137" s="380"/>
      <c r="AN137" s="380"/>
      <c r="AO137" s="380"/>
      <c r="AP137" s="380"/>
      <c r="AQ137" s="380"/>
      <c r="AR137" s="380"/>
      <c r="AS137" s="380"/>
      <c r="AT137" s="380"/>
      <c r="AU137" s="380"/>
      <c r="AV137" s="380"/>
      <c r="AW137" s="380"/>
      <c r="AX137" s="380"/>
      <c r="AY137" s="112"/>
      <c r="AZ137" s="112"/>
      <c r="BA137" s="383"/>
      <c r="BB137" s="113"/>
      <c r="BC137" s="115"/>
      <c r="BD137" s="391"/>
      <c r="BE137" s="114"/>
      <c r="BF137" s="394"/>
      <c r="BG137" s="115"/>
      <c r="BH137" s="348"/>
      <c r="BI137" s="115"/>
      <c r="BJ137" s="436"/>
      <c r="BK137" s="116"/>
      <c r="BL137" s="436"/>
      <c r="BM137" s="116"/>
      <c r="BN137" s="117"/>
      <c r="BO137" s="116"/>
      <c r="BP137" s="117"/>
      <c r="BQ137" s="116"/>
      <c r="BR137" s="118"/>
      <c r="BS137" s="119"/>
      <c r="BT137" s="288"/>
      <c r="CA137" s="288"/>
      <c r="CB137" s="398"/>
      <c r="CC137" s="140"/>
      <c r="CD137" s="803"/>
      <c r="CE137" s="803"/>
      <c r="CF137" s="122"/>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4"/>
      <c r="DB137" s="125"/>
      <c r="DC137" s="126"/>
      <c r="DD137" s="125"/>
      <c r="DE137" s="125"/>
      <c r="DF137" s="206"/>
      <c r="DG137" s="125"/>
      <c r="DH137" s="125"/>
      <c r="DI137" s="125"/>
      <c r="DJ137" s="125"/>
    </row>
    <row r="138" spans="1:114" s="103" customFormat="1">
      <c r="A138" s="379"/>
      <c r="B138" s="118"/>
      <c r="C138" s="118"/>
      <c r="D138" s="118"/>
      <c r="E138" s="118"/>
      <c r="F138" s="118"/>
      <c r="G138" s="380"/>
      <c r="H138" s="428"/>
      <c r="I138" s="428"/>
      <c r="J138" s="380"/>
      <c r="K138" s="380"/>
      <c r="L138" s="380"/>
      <c r="M138" s="381"/>
      <c r="N138" s="381"/>
      <c r="O138" s="381"/>
      <c r="P138" s="381"/>
      <c r="Q138" s="381"/>
      <c r="R138" s="380"/>
      <c r="S138" s="380"/>
      <c r="T138" s="380"/>
      <c r="U138" s="429"/>
      <c r="V138" s="429"/>
      <c r="W138" s="429"/>
      <c r="X138" s="429"/>
      <c r="Y138" s="429"/>
      <c r="Z138" s="429"/>
      <c r="AA138" s="429"/>
      <c r="AB138" s="429"/>
      <c r="AC138" s="429"/>
      <c r="AD138" s="429"/>
      <c r="AE138" s="429"/>
      <c r="AF138" s="429"/>
      <c r="AG138" s="429"/>
      <c r="AH138" s="429"/>
      <c r="AI138" s="429"/>
      <c r="AJ138" s="380"/>
      <c r="AK138" s="380"/>
      <c r="AL138" s="380"/>
      <c r="AM138" s="380"/>
      <c r="AN138" s="380"/>
      <c r="AO138" s="380"/>
      <c r="AP138" s="380"/>
      <c r="AQ138" s="380"/>
      <c r="AR138" s="380"/>
      <c r="AS138" s="380"/>
      <c r="AT138" s="380"/>
      <c r="AU138" s="380"/>
      <c r="AV138" s="380"/>
      <c r="AW138" s="380"/>
      <c r="AX138" s="380"/>
      <c r="AY138" s="112"/>
      <c r="AZ138" s="112"/>
      <c r="BA138" s="383"/>
      <c r="BB138" s="113"/>
      <c r="BC138" s="115"/>
      <c r="BD138" s="391"/>
      <c r="BE138" s="114"/>
      <c r="BF138" s="394"/>
      <c r="BG138" s="115"/>
      <c r="BH138" s="348"/>
      <c r="BI138" s="115"/>
      <c r="BJ138" s="436"/>
      <c r="BK138" s="116"/>
      <c r="BL138" s="436"/>
      <c r="BM138" s="116"/>
      <c r="BN138" s="117"/>
      <c r="BO138" s="116"/>
      <c r="BP138" s="117"/>
      <c r="BQ138" s="116"/>
      <c r="BR138" s="118"/>
      <c r="BS138" s="119"/>
      <c r="BT138" s="288"/>
      <c r="CA138" s="288"/>
      <c r="CB138" s="398"/>
      <c r="CC138" s="140"/>
      <c r="CD138" s="803"/>
      <c r="CE138" s="803"/>
      <c r="CF138" s="122"/>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4"/>
      <c r="DB138" s="125"/>
      <c r="DC138" s="126"/>
      <c r="DD138" s="125"/>
      <c r="DE138" s="125"/>
      <c r="DF138" s="206"/>
      <c r="DG138" s="125"/>
      <c r="DH138" s="125"/>
      <c r="DI138" s="125"/>
      <c r="DJ138" s="125"/>
    </row>
    <row r="139" spans="1:114" s="103" customFormat="1">
      <c r="A139" s="379"/>
      <c r="B139" s="118"/>
      <c r="C139" s="118"/>
      <c r="D139" s="118"/>
      <c r="E139" s="118"/>
      <c r="F139" s="118"/>
      <c r="G139" s="380"/>
      <c r="H139" s="428"/>
      <c r="I139" s="428"/>
      <c r="J139" s="380"/>
      <c r="K139" s="380"/>
      <c r="L139" s="380"/>
      <c r="M139" s="381"/>
      <c r="N139" s="381"/>
      <c r="O139" s="381"/>
      <c r="P139" s="381"/>
      <c r="Q139" s="381"/>
      <c r="R139" s="380"/>
      <c r="S139" s="380"/>
      <c r="T139" s="380"/>
      <c r="U139" s="429"/>
      <c r="V139" s="429"/>
      <c r="W139" s="429"/>
      <c r="X139" s="429"/>
      <c r="Y139" s="429"/>
      <c r="Z139" s="429"/>
      <c r="AA139" s="429"/>
      <c r="AB139" s="429"/>
      <c r="AC139" s="429"/>
      <c r="AD139" s="429"/>
      <c r="AE139" s="429"/>
      <c r="AF139" s="429"/>
      <c r="AG139" s="429"/>
      <c r="AH139" s="429"/>
      <c r="AI139" s="429"/>
      <c r="AJ139" s="380"/>
      <c r="AK139" s="380"/>
      <c r="AL139" s="380"/>
      <c r="AM139" s="380"/>
      <c r="AN139" s="380"/>
      <c r="AO139" s="380"/>
      <c r="AP139" s="380"/>
      <c r="AQ139" s="380"/>
      <c r="AR139" s="380"/>
      <c r="AS139" s="380"/>
      <c r="AT139" s="380"/>
      <c r="AU139" s="380"/>
      <c r="AV139" s="380"/>
      <c r="AW139" s="380"/>
      <c r="AX139" s="380"/>
      <c r="AY139" s="112"/>
      <c r="AZ139" s="112"/>
      <c r="BA139" s="383"/>
      <c r="BB139" s="113"/>
      <c r="BC139" s="115"/>
      <c r="BD139" s="391"/>
      <c r="BE139" s="114"/>
      <c r="BF139" s="394"/>
      <c r="BG139" s="115"/>
      <c r="BH139" s="348"/>
      <c r="BI139" s="115"/>
      <c r="BJ139" s="436"/>
      <c r="BK139" s="116"/>
      <c r="BL139" s="436"/>
      <c r="BM139" s="116"/>
      <c r="BN139" s="117"/>
      <c r="BO139" s="116"/>
      <c r="BP139" s="117"/>
      <c r="BQ139" s="116"/>
      <c r="BR139" s="118"/>
      <c r="BS139" s="119"/>
      <c r="BT139" s="288"/>
      <c r="CA139" s="288"/>
      <c r="CB139" s="398"/>
      <c r="CC139" s="140"/>
      <c r="CD139" s="803"/>
      <c r="CE139" s="803"/>
      <c r="CF139" s="122"/>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4"/>
      <c r="DB139" s="125"/>
      <c r="DC139" s="126"/>
      <c r="DD139" s="125"/>
      <c r="DE139" s="125"/>
      <c r="DF139" s="206"/>
      <c r="DG139" s="125"/>
      <c r="DH139" s="125"/>
      <c r="DI139" s="125"/>
      <c r="DJ139" s="125"/>
    </row>
    <row r="140" spans="1:114" s="103" customFormat="1">
      <c r="A140" s="379"/>
      <c r="B140" s="118"/>
      <c r="C140" s="118"/>
      <c r="D140" s="118"/>
      <c r="E140" s="118"/>
      <c r="F140" s="118"/>
      <c r="G140" s="380"/>
      <c r="H140" s="428"/>
      <c r="I140" s="428"/>
      <c r="J140" s="380"/>
      <c r="K140" s="380"/>
      <c r="L140" s="380"/>
      <c r="M140" s="381"/>
      <c r="N140" s="381"/>
      <c r="O140" s="381"/>
      <c r="P140" s="381"/>
      <c r="Q140" s="381"/>
      <c r="R140" s="380"/>
      <c r="S140" s="380"/>
      <c r="T140" s="380"/>
      <c r="U140" s="429"/>
      <c r="V140" s="429"/>
      <c r="W140" s="429"/>
      <c r="X140" s="429"/>
      <c r="Y140" s="429"/>
      <c r="Z140" s="429"/>
      <c r="AA140" s="429"/>
      <c r="AB140" s="429"/>
      <c r="AC140" s="429"/>
      <c r="AD140" s="429"/>
      <c r="AE140" s="429"/>
      <c r="AF140" s="429"/>
      <c r="AG140" s="429"/>
      <c r="AH140" s="429"/>
      <c r="AI140" s="429"/>
      <c r="AJ140" s="380"/>
      <c r="AK140" s="380"/>
      <c r="AL140" s="380"/>
      <c r="AM140" s="380"/>
      <c r="AN140" s="380"/>
      <c r="AO140" s="380"/>
      <c r="AP140" s="380"/>
      <c r="AQ140" s="380"/>
      <c r="AR140" s="380"/>
      <c r="AS140" s="380"/>
      <c r="AT140" s="380"/>
      <c r="AU140" s="380"/>
      <c r="AV140" s="380"/>
      <c r="AW140" s="380"/>
      <c r="AX140" s="380"/>
      <c r="AY140" s="112"/>
      <c r="AZ140" s="112"/>
      <c r="BA140" s="383"/>
      <c r="BB140" s="113"/>
      <c r="BC140" s="115"/>
      <c r="BD140" s="391"/>
      <c r="BE140" s="114"/>
      <c r="BF140" s="394"/>
      <c r="BG140" s="115"/>
      <c r="BH140" s="348"/>
      <c r="BI140" s="115"/>
      <c r="BJ140" s="436"/>
      <c r="BK140" s="116"/>
      <c r="BL140" s="436"/>
      <c r="BM140" s="116"/>
      <c r="BN140" s="117"/>
      <c r="BO140" s="116"/>
      <c r="BP140" s="117"/>
      <c r="BQ140" s="116"/>
      <c r="BR140" s="118"/>
      <c r="BS140" s="119"/>
      <c r="BT140" s="288"/>
      <c r="CA140" s="288"/>
      <c r="CB140" s="398"/>
      <c r="CC140" s="140"/>
      <c r="CD140" s="803"/>
      <c r="CE140" s="803"/>
      <c r="CF140" s="122"/>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4"/>
      <c r="DB140" s="125"/>
      <c r="DC140" s="126"/>
      <c r="DD140" s="125"/>
      <c r="DE140" s="125"/>
      <c r="DF140" s="206"/>
      <c r="DG140" s="125"/>
      <c r="DH140" s="125"/>
      <c r="DI140" s="125"/>
      <c r="DJ140" s="125"/>
    </row>
    <row r="141" spans="1:114" s="103" customFormat="1">
      <c r="A141" s="379"/>
      <c r="B141" s="118"/>
      <c r="C141" s="118"/>
      <c r="D141" s="118"/>
      <c r="E141" s="118"/>
      <c r="F141" s="118"/>
      <c r="G141" s="380"/>
      <c r="H141" s="428"/>
      <c r="I141" s="428"/>
      <c r="J141" s="380"/>
      <c r="K141" s="380"/>
      <c r="L141" s="380"/>
      <c r="M141" s="381"/>
      <c r="N141" s="381"/>
      <c r="O141" s="381"/>
      <c r="P141" s="381"/>
      <c r="Q141" s="381"/>
      <c r="R141" s="380"/>
      <c r="S141" s="380"/>
      <c r="T141" s="380"/>
      <c r="U141" s="429"/>
      <c r="V141" s="429"/>
      <c r="W141" s="429"/>
      <c r="X141" s="429"/>
      <c r="Y141" s="429"/>
      <c r="Z141" s="429"/>
      <c r="AA141" s="429"/>
      <c r="AB141" s="429"/>
      <c r="AC141" s="429"/>
      <c r="AD141" s="429"/>
      <c r="AE141" s="429"/>
      <c r="AF141" s="429"/>
      <c r="AG141" s="429"/>
      <c r="AH141" s="429"/>
      <c r="AI141" s="429"/>
      <c r="AJ141" s="380"/>
      <c r="AK141" s="380"/>
      <c r="AL141" s="380"/>
      <c r="AM141" s="380"/>
      <c r="AN141" s="380"/>
      <c r="AO141" s="380"/>
      <c r="AP141" s="380"/>
      <c r="AQ141" s="380"/>
      <c r="AR141" s="380"/>
      <c r="AS141" s="380"/>
      <c r="AT141" s="380"/>
      <c r="AU141" s="380"/>
      <c r="AV141" s="380"/>
      <c r="AW141" s="380"/>
      <c r="AX141" s="380"/>
      <c r="AY141" s="112"/>
      <c r="AZ141" s="112"/>
      <c r="BA141" s="383"/>
      <c r="BB141" s="113"/>
      <c r="BC141" s="115"/>
      <c r="BD141" s="391"/>
      <c r="BE141" s="114"/>
      <c r="BF141" s="394"/>
      <c r="BG141" s="115"/>
      <c r="BH141" s="348"/>
      <c r="BI141" s="115"/>
      <c r="BJ141" s="436"/>
      <c r="BK141" s="116"/>
      <c r="BL141" s="436"/>
      <c r="BM141" s="116"/>
      <c r="BN141" s="117"/>
      <c r="BO141" s="116"/>
      <c r="BP141" s="117"/>
      <c r="BQ141" s="116"/>
      <c r="BR141" s="118"/>
      <c r="BS141" s="119"/>
      <c r="BT141" s="288"/>
      <c r="CA141" s="288"/>
      <c r="CB141" s="398"/>
      <c r="CC141" s="140"/>
      <c r="CD141" s="803"/>
      <c r="CE141" s="803"/>
      <c r="CF141" s="122"/>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4"/>
      <c r="DB141" s="125"/>
      <c r="DC141" s="126"/>
      <c r="DD141" s="125"/>
      <c r="DE141" s="125"/>
      <c r="DF141" s="206"/>
      <c r="DG141" s="125"/>
      <c r="DH141" s="125"/>
      <c r="DI141" s="125"/>
      <c r="DJ141" s="125"/>
    </row>
    <row r="142" spans="1:114" s="103" customFormat="1">
      <c r="A142" s="379"/>
      <c r="B142" s="118"/>
      <c r="C142" s="118"/>
      <c r="D142" s="118"/>
      <c r="E142" s="118"/>
      <c r="F142" s="118"/>
      <c r="G142" s="380"/>
      <c r="H142" s="428"/>
      <c r="I142" s="428"/>
      <c r="J142" s="380"/>
      <c r="K142" s="380"/>
      <c r="L142" s="380"/>
      <c r="M142" s="381"/>
      <c r="N142" s="381"/>
      <c r="O142" s="381"/>
      <c r="P142" s="381"/>
      <c r="Q142" s="381"/>
      <c r="R142" s="380"/>
      <c r="S142" s="380"/>
      <c r="T142" s="380"/>
      <c r="U142" s="429"/>
      <c r="V142" s="429"/>
      <c r="W142" s="429"/>
      <c r="X142" s="429"/>
      <c r="Y142" s="429"/>
      <c r="Z142" s="429"/>
      <c r="AA142" s="429"/>
      <c r="AB142" s="429"/>
      <c r="AC142" s="429"/>
      <c r="AD142" s="429"/>
      <c r="AE142" s="429"/>
      <c r="AF142" s="429"/>
      <c r="AG142" s="429"/>
      <c r="AH142" s="429"/>
      <c r="AI142" s="429"/>
      <c r="AJ142" s="380"/>
      <c r="AK142" s="380"/>
      <c r="AL142" s="380"/>
      <c r="AM142" s="380"/>
      <c r="AN142" s="380"/>
      <c r="AO142" s="380"/>
      <c r="AP142" s="380"/>
      <c r="AQ142" s="380"/>
      <c r="AR142" s="380"/>
      <c r="AS142" s="380"/>
      <c r="AT142" s="380"/>
      <c r="AU142" s="380"/>
      <c r="AV142" s="380"/>
      <c r="AW142" s="380"/>
      <c r="AX142" s="380"/>
      <c r="AY142" s="112"/>
      <c r="AZ142" s="112"/>
      <c r="BA142" s="383"/>
      <c r="BB142" s="113"/>
      <c r="BC142" s="115"/>
      <c r="BD142" s="391"/>
      <c r="BE142" s="114"/>
      <c r="BF142" s="394"/>
      <c r="BG142" s="115"/>
      <c r="BH142" s="348"/>
      <c r="BI142" s="115"/>
      <c r="BJ142" s="436"/>
      <c r="BK142" s="116"/>
      <c r="BL142" s="436"/>
      <c r="BM142" s="116"/>
      <c r="BN142" s="117"/>
      <c r="BO142" s="116"/>
      <c r="BP142" s="117"/>
      <c r="BQ142" s="116"/>
      <c r="BR142" s="118"/>
      <c r="BS142" s="119"/>
      <c r="BT142" s="288"/>
      <c r="CA142" s="288"/>
      <c r="CB142" s="398"/>
      <c r="CC142" s="140"/>
      <c r="CD142" s="803"/>
      <c r="CE142" s="803"/>
      <c r="CF142" s="122"/>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4"/>
      <c r="DB142" s="125"/>
      <c r="DC142" s="126"/>
      <c r="DD142" s="125"/>
      <c r="DE142" s="125"/>
      <c r="DF142" s="206"/>
      <c r="DG142" s="125"/>
      <c r="DH142" s="125"/>
      <c r="DI142" s="125"/>
      <c r="DJ142" s="125"/>
    </row>
    <row r="143" spans="1:114" s="103" customFormat="1">
      <c r="A143" s="379"/>
      <c r="B143" s="118"/>
      <c r="C143" s="118"/>
      <c r="D143" s="118"/>
      <c r="E143" s="118"/>
      <c r="F143" s="118"/>
      <c r="G143" s="380"/>
      <c r="H143" s="428"/>
      <c r="I143" s="428"/>
      <c r="J143" s="380"/>
      <c r="K143" s="380"/>
      <c r="L143" s="380"/>
      <c r="M143" s="381"/>
      <c r="N143" s="381"/>
      <c r="O143" s="381"/>
      <c r="P143" s="381"/>
      <c r="Q143" s="381"/>
      <c r="R143" s="380"/>
      <c r="S143" s="380"/>
      <c r="T143" s="380"/>
      <c r="U143" s="429"/>
      <c r="V143" s="429"/>
      <c r="W143" s="429"/>
      <c r="X143" s="429"/>
      <c r="Y143" s="429"/>
      <c r="Z143" s="429"/>
      <c r="AA143" s="429"/>
      <c r="AB143" s="429"/>
      <c r="AC143" s="429"/>
      <c r="AD143" s="429"/>
      <c r="AE143" s="429"/>
      <c r="AF143" s="429"/>
      <c r="AG143" s="429"/>
      <c r="AH143" s="429"/>
      <c r="AI143" s="429"/>
      <c r="AJ143" s="380"/>
      <c r="AK143" s="380"/>
      <c r="AL143" s="380"/>
      <c r="AM143" s="380"/>
      <c r="AN143" s="380"/>
      <c r="AO143" s="380"/>
      <c r="AP143" s="380"/>
      <c r="AQ143" s="380"/>
      <c r="AR143" s="380"/>
      <c r="AS143" s="380"/>
      <c r="AT143" s="380"/>
      <c r="AU143" s="380"/>
      <c r="AV143" s="380"/>
      <c r="AW143" s="380"/>
      <c r="AX143" s="380"/>
      <c r="AY143" s="112"/>
      <c r="AZ143" s="112"/>
      <c r="BA143" s="383"/>
      <c r="BB143" s="113"/>
      <c r="BC143" s="115"/>
      <c r="BD143" s="391"/>
      <c r="BE143" s="114"/>
      <c r="BF143" s="394"/>
      <c r="BG143" s="115"/>
      <c r="BH143" s="348"/>
      <c r="BI143" s="115"/>
      <c r="BJ143" s="436"/>
      <c r="BK143" s="116"/>
      <c r="BL143" s="436"/>
      <c r="BM143" s="116"/>
      <c r="BN143" s="117"/>
      <c r="BO143" s="116"/>
      <c r="BP143" s="117"/>
      <c r="BQ143" s="116"/>
      <c r="BR143" s="118"/>
      <c r="BS143" s="119"/>
      <c r="BT143" s="288"/>
      <c r="CA143" s="288"/>
      <c r="CB143" s="398"/>
      <c r="CC143" s="140"/>
      <c r="CD143" s="803"/>
      <c r="CE143" s="803"/>
      <c r="CF143" s="122"/>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4"/>
      <c r="DB143" s="125"/>
      <c r="DC143" s="126"/>
      <c r="DD143" s="125"/>
      <c r="DE143" s="125"/>
      <c r="DF143" s="206"/>
      <c r="DG143" s="125"/>
      <c r="DH143" s="125"/>
      <c r="DI143" s="125"/>
      <c r="DJ143" s="125"/>
    </row>
  </sheetData>
  <sheetProtection autoFilter="0"/>
  <autoFilter ref="A5:AMJ91"/>
  <mergeCells count="80">
    <mergeCell ref="DI2:DI4"/>
    <mergeCell ref="DJ2:DJ4"/>
    <mergeCell ref="DC2:DC4"/>
    <mergeCell ref="DD2:DD4"/>
    <mergeCell ref="DE2:DE4"/>
    <mergeCell ref="DF2:DF4"/>
    <mergeCell ref="DG2:DG4"/>
    <mergeCell ref="DH2:DH4"/>
    <mergeCell ref="CI2:CI4"/>
    <mergeCell ref="CJ2:CP4"/>
    <mergeCell ref="DA2:DA4"/>
    <mergeCell ref="DB2:DB4"/>
    <mergeCell ref="CQ2:CQ4"/>
    <mergeCell ref="CR2:CR4"/>
    <mergeCell ref="CS2:CS4"/>
    <mergeCell ref="CU2:CU4"/>
    <mergeCell ref="CV2:CV4"/>
    <mergeCell ref="CT2:CT4"/>
    <mergeCell ref="CW2:CW4"/>
    <mergeCell ref="CX2:CX4"/>
    <mergeCell ref="CY2:CY4"/>
    <mergeCell ref="CZ2:CZ4"/>
    <mergeCell ref="CD2:CD4"/>
    <mergeCell ref="CE2:CE4"/>
    <mergeCell ref="CF2:CF4"/>
    <mergeCell ref="CG2:CG4"/>
    <mergeCell ref="CH2:CH4"/>
    <mergeCell ref="BR2:BR4"/>
    <mergeCell ref="BS2:BS4"/>
    <mergeCell ref="BT2:BT4"/>
    <mergeCell ref="CB2:CB4"/>
    <mergeCell ref="CC2:CC4"/>
    <mergeCell ref="CA2:CA4"/>
    <mergeCell ref="BZ2:BZ4"/>
    <mergeCell ref="BU2:BU4"/>
    <mergeCell ref="BV2:BV4"/>
    <mergeCell ref="BW2:BW4"/>
    <mergeCell ref="BX2:BX4"/>
    <mergeCell ref="BY2:BY4"/>
    <mergeCell ref="L2:L4"/>
    <mergeCell ref="F2:F4"/>
    <mergeCell ref="M2:S3"/>
    <mergeCell ref="BE2:BE4"/>
    <mergeCell ref="T2:T4"/>
    <mergeCell ref="AI2:AI4"/>
    <mergeCell ref="AX2:AX4"/>
    <mergeCell ref="AY2:AY4"/>
    <mergeCell ref="AZ2:AZ4"/>
    <mergeCell ref="BA2:BA4"/>
    <mergeCell ref="BB2:BB4"/>
    <mergeCell ref="BC2:BC4"/>
    <mergeCell ref="BD2:BD4"/>
    <mergeCell ref="U3:AA3"/>
    <mergeCell ref="AB3:AH3"/>
    <mergeCell ref="U2:AH2"/>
    <mergeCell ref="G2:G4"/>
    <mergeCell ref="H2:H4"/>
    <mergeCell ref="I2:I4"/>
    <mergeCell ref="J2:J4"/>
    <mergeCell ref="K2:K4"/>
    <mergeCell ref="A2:A4"/>
    <mergeCell ref="B2:B4"/>
    <mergeCell ref="C2:C4"/>
    <mergeCell ref="D2:D4"/>
    <mergeCell ref="E2:E4"/>
    <mergeCell ref="AQ3:AW3"/>
    <mergeCell ref="AJ2:AW2"/>
    <mergeCell ref="AJ3:AP3"/>
    <mergeCell ref="BQ2:BQ4"/>
    <mergeCell ref="BF2:BF4"/>
    <mergeCell ref="BG2:BG4"/>
    <mergeCell ref="BH2:BH4"/>
    <mergeCell ref="BI2:BI4"/>
    <mergeCell ref="BJ2:BJ4"/>
    <mergeCell ref="BK2:BK4"/>
    <mergeCell ref="BL2:BL4"/>
    <mergeCell ref="BM2:BM4"/>
    <mergeCell ref="BN2:BN4"/>
    <mergeCell ref="BO2:BO4"/>
    <mergeCell ref="BP2:BP4"/>
  </mergeCells>
  <phoneticPr fontId="18" type="noConversion"/>
  <printOptions horizontalCentered="1"/>
  <pageMargins left="0.19685039370078741" right="0.19685039370078741" top="0.19685039370078741" bottom="0.19685039370078741" header="0.39370078740157483" footer="0"/>
  <pageSetup paperSize="8" scale="60" fitToWidth="0" orientation="landscape" r:id="rId1"/>
  <headerFooter alignWithMargins="0">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tabColor rgb="FFFFCCFF"/>
  </sheetPr>
  <dimension ref="A1:ANM11"/>
  <sheetViews>
    <sheetView zoomScale="50" zoomScaleNormal="50" zoomScaleSheetLayoutView="40" workbookViewId="0">
      <pane xSplit="8" ySplit="5" topLeftCell="I6" activePane="bottomRight" state="frozen"/>
      <selection pane="topRight" activeCell="I1" sqref="I1"/>
      <selection pane="bottomLeft" activeCell="A6" sqref="A6"/>
      <selection pane="bottomRight" activeCell="J6" sqref="J6:J11"/>
    </sheetView>
  </sheetViews>
  <sheetFormatPr defaultColWidth="9" defaultRowHeight="19.5"/>
  <cols>
    <col min="1" max="1" width="8.875" style="384" customWidth="1"/>
    <col min="2" max="4" width="3.875" style="81" customWidth="1"/>
    <col min="5" max="6" width="20.5" style="81" customWidth="1"/>
    <col min="7" max="7" width="19.125" style="385" customWidth="1"/>
    <col min="8" max="8" width="36" style="430" customWidth="1"/>
    <col min="9" max="9" width="53.125" style="430" customWidth="1"/>
    <col min="10" max="10" width="17.125" style="385" customWidth="1"/>
    <col min="11" max="11" width="22.375" style="385" customWidth="1"/>
    <col min="12" max="13" width="19.5" style="385" customWidth="1"/>
    <col min="14" max="16" width="15.5" style="386" customWidth="1"/>
    <col min="17" max="17" width="16.875" style="387" customWidth="1"/>
    <col min="18" max="19" width="16.875" style="385" customWidth="1"/>
    <col min="20" max="21" width="17.875" style="385" customWidth="1"/>
    <col min="22" max="24" width="14.875" style="429" customWidth="1"/>
    <col min="25" max="31" width="13.375" style="429" customWidth="1"/>
    <col min="32" max="34" width="12.875" style="429" customWidth="1"/>
    <col min="35" max="36" width="18.125" style="429" customWidth="1"/>
    <col min="37" max="39" width="14.625" style="385" customWidth="1"/>
    <col min="40" max="43" width="15.875" style="385" customWidth="1"/>
    <col min="44" max="46" width="14.125" style="385" customWidth="1"/>
    <col min="47" max="49" width="12.875" style="385" customWidth="1"/>
    <col min="50" max="50" width="18.375" style="385" customWidth="1"/>
    <col min="51" max="51" width="20.125" style="4" customWidth="1"/>
    <col min="52" max="52" width="23.125" style="4" customWidth="1"/>
    <col min="53" max="53" width="23.125" style="389" customWidth="1"/>
    <col min="54" max="54" width="23.125" style="6" customWidth="1"/>
    <col min="55" max="55" width="23.125" style="74" customWidth="1"/>
    <col min="56" max="56" width="23.125" style="392" customWidth="1"/>
    <col min="57" max="57" width="23.125" style="76" customWidth="1"/>
    <col min="58" max="58" width="24.5" style="395" customWidth="1"/>
    <col min="59" max="59" width="24.5" style="74" customWidth="1"/>
    <col min="60" max="60" width="23.125" style="348" customWidth="1"/>
    <col min="61" max="61" width="23.125" style="77" customWidth="1"/>
    <col min="62" max="62" width="23.125" style="436" customWidth="1"/>
    <col min="63" max="63" width="23.125" style="75" customWidth="1"/>
    <col min="64" max="64" width="23.125" style="436" customWidth="1"/>
    <col min="65" max="65" width="23.125" style="75" customWidth="1"/>
    <col min="66" max="66" width="23.125" style="79" customWidth="1"/>
    <col min="67" max="67" width="23.125" style="75" customWidth="1"/>
    <col min="68" max="68" width="23.125" style="79" customWidth="1"/>
    <col min="69" max="69" width="23.125" style="75" customWidth="1"/>
    <col min="70" max="70" width="23.125" style="81" customWidth="1"/>
    <col min="71" max="71" width="23.125" style="5" customWidth="1"/>
    <col min="72" max="79" width="18.375" style="289" customWidth="1"/>
    <col min="80" max="80" width="31" style="399" customWidth="1"/>
    <col min="81" max="81" width="39.5" style="141" customWidth="1"/>
    <col min="82" max="83" width="26.5" style="3" customWidth="1"/>
    <col min="84" max="84" width="20.875" style="12" customWidth="1"/>
    <col min="85" max="85" width="26.5" style="10" customWidth="1"/>
    <col min="86" max="86" width="22" style="10" customWidth="1"/>
    <col min="87" max="94" width="24.875" style="10" customWidth="1"/>
    <col min="95" max="104" width="26.5" style="10" customWidth="1"/>
    <col min="105" max="105" width="26.5" style="11" customWidth="1"/>
    <col min="106" max="106" width="26.5" style="72" customWidth="1"/>
    <col min="107" max="107" width="26.5" style="73" customWidth="1"/>
    <col min="108" max="109" width="26.5" style="72" customWidth="1"/>
    <col min="110" max="110" width="30" style="207" customWidth="1"/>
    <col min="111" max="114" width="26.5" style="72" customWidth="1"/>
    <col min="115" max="120" width="26.5" style="2" customWidth="1"/>
    <col min="121" max="1007" width="9" style="2"/>
    <col min="1008" max="1008" width="9" style="2" customWidth="1"/>
    <col min="1009" max="16384" width="9" style="2"/>
  </cols>
  <sheetData>
    <row r="1" spans="1:114 1053:1053" s="400" customFormat="1" ht="33" thickBot="1">
      <c r="A1" s="365" t="s">
        <v>1881</v>
      </c>
      <c r="B1" s="366"/>
      <c r="C1" s="366"/>
      <c r="D1" s="366"/>
      <c r="E1" s="366"/>
      <c r="F1" s="366"/>
      <c r="G1" s="368"/>
      <c r="H1" s="418"/>
      <c r="I1" s="418"/>
      <c r="J1" s="369"/>
      <c r="K1" s="369"/>
      <c r="L1" s="368"/>
      <c r="M1" s="368"/>
      <c r="N1" s="370"/>
      <c r="O1" s="370"/>
      <c r="P1" s="370"/>
      <c r="Q1" s="370"/>
      <c r="R1" s="368"/>
      <c r="S1" s="368"/>
      <c r="T1" s="368"/>
      <c r="U1" s="368"/>
      <c r="V1" s="369"/>
      <c r="W1" s="369"/>
      <c r="X1" s="369"/>
      <c r="Y1" s="369"/>
      <c r="Z1" s="369"/>
      <c r="AA1" s="369"/>
      <c r="AB1" s="369"/>
      <c r="AC1" s="369"/>
      <c r="AD1" s="369"/>
      <c r="AE1" s="369"/>
      <c r="AF1" s="369"/>
      <c r="AG1" s="369"/>
      <c r="AH1" s="369"/>
      <c r="AI1" s="369"/>
      <c r="AJ1" s="369"/>
      <c r="AK1" s="368"/>
      <c r="AL1" s="368"/>
      <c r="AM1" s="368"/>
      <c r="AN1" s="368"/>
      <c r="AO1" s="368"/>
      <c r="AP1" s="368"/>
      <c r="AQ1" s="368"/>
      <c r="AR1" s="368"/>
      <c r="AS1" s="368"/>
      <c r="AT1" s="368"/>
      <c r="AU1" s="368"/>
      <c r="AV1" s="368"/>
      <c r="AW1" s="368"/>
      <c r="AX1" s="368"/>
      <c r="AY1" s="368"/>
      <c r="AZ1" s="368"/>
      <c r="BA1" s="371"/>
      <c r="BB1" s="404"/>
      <c r="BC1" s="438"/>
      <c r="BD1" s="432"/>
      <c r="BE1" s="432"/>
      <c r="BF1" s="435"/>
      <c r="BG1" s="404"/>
      <c r="BH1" s="78"/>
      <c r="BI1" s="406"/>
      <c r="BJ1" s="78"/>
      <c r="BK1" s="80"/>
      <c r="BL1" s="80"/>
      <c r="BM1" s="80"/>
      <c r="BN1" s="80"/>
      <c r="BO1" s="80"/>
      <c r="BP1" s="80"/>
      <c r="BQ1" s="80"/>
      <c r="BR1" s="80"/>
      <c r="BS1" s="80"/>
      <c r="BT1" s="439"/>
      <c r="BU1" s="439"/>
      <c r="BV1" s="439"/>
      <c r="BW1" s="439"/>
      <c r="BX1" s="439"/>
      <c r="BY1" s="439"/>
      <c r="BZ1" s="439"/>
      <c r="CA1" s="439"/>
      <c r="CB1" s="437"/>
      <c r="CC1" s="408"/>
      <c r="CD1" s="440"/>
      <c r="CE1" s="440"/>
      <c r="CF1" s="410"/>
      <c r="CG1" s="411"/>
      <c r="CH1" s="411"/>
      <c r="CI1" s="411"/>
      <c r="CJ1" s="411"/>
      <c r="CK1" s="411"/>
      <c r="CL1" s="411"/>
      <c r="CM1" s="411"/>
      <c r="CN1" s="411"/>
      <c r="CO1" s="411"/>
      <c r="CP1" s="411"/>
      <c r="CQ1" s="411"/>
      <c r="CR1" s="411"/>
      <c r="CS1" s="411"/>
      <c r="CT1" s="411"/>
      <c r="CU1" s="411"/>
      <c r="CV1" s="411"/>
      <c r="CW1" s="411"/>
      <c r="CX1" s="411"/>
      <c r="CY1" s="411"/>
      <c r="CZ1" s="411"/>
      <c r="DA1" s="411"/>
      <c r="DB1" s="441"/>
      <c r="DC1" s="442"/>
      <c r="DD1" s="441"/>
      <c r="DE1" s="441"/>
      <c r="DF1" s="443"/>
    </row>
    <row r="2" spans="1:114 1053:1053" s="414" customFormat="1" ht="18.600000000000001" customHeight="1" thickBot="1">
      <c r="A2" s="960" t="s">
        <v>19</v>
      </c>
      <c r="B2" s="949" t="s">
        <v>493</v>
      </c>
      <c r="C2" s="949" t="s">
        <v>8</v>
      </c>
      <c r="D2" s="949" t="s">
        <v>494</v>
      </c>
      <c r="E2" s="949" t="s">
        <v>523</v>
      </c>
      <c r="F2" s="1021" t="s">
        <v>1622</v>
      </c>
      <c r="G2" s="949" t="s">
        <v>22</v>
      </c>
      <c r="H2" s="956" t="s">
        <v>524</v>
      </c>
      <c r="I2" s="956" t="s">
        <v>1828</v>
      </c>
      <c r="J2" s="949" t="s">
        <v>525</v>
      </c>
      <c r="K2" s="949" t="s">
        <v>1830</v>
      </c>
      <c r="L2" s="949" t="s">
        <v>1831</v>
      </c>
      <c r="M2" s="1024" t="s">
        <v>888</v>
      </c>
      <c r="N2" s="1025"/>
      <c r="O2" s="1025"/>
      <c r="P2" s="1025"/>
      <c r="Q2" s="1025"/>
      <c r="R2" s="1025"/>
      <c r="S2" s="1026"/>
      <c r="T2" s="949" t="s">
        <v>1833</v>
      </c>
      <c r="U2" s="942" t="s">
        <v>526</v>
      </c>
      <c r="V2" s="943"/>
      <c r="W2" s="943"/>
      <c r="X2" s="943"/>
      <c r="Y2" s="943"/>
      <c r="Z2" s="943"/>
      <c r="AA2" s="943"/>
      <c r="AB2" s="943"/>
      <c r="AC2" s="943"/>
      <c r="AD2" s="943"/>
      <c r="AE2" s="943"/>
      <c r="AF2" s="943"/>
      <c r="AG2" s="943"/>
      <c r="AH2" s="944"/>
      <c r="AI2" s="949" t="s">
        <v>527</v>
      </c>
      <c r="AJ2" s="942" t="s">
        <v>528</v>
      </c>
      <c r="AK2" s="943"/>
      <c r="AL2" s="943"/>
      <c r="AM2" s="943"/>
      <c r="AN2" s="943"/>
      <c r="AO2" s="943"/>
      <c r="AP2" s="943"/>
      <c r="AQ2" s="943"/>
      <c r="AR2" s="943"/>
      <c r="AS2" s="943"/>
      <c r="AT2" s="943"/>
      <c r="AU2" s="943"/>
      <c r="AV2" s="943"/>
      <c r="AW2" s="944"/>
      <c r="AX2" s="949" t="s">
        <v>529</v>
      </c>
      <c r="AY2" s="947" t="s">
        <v>530</v>
      </c>
      <c r="AZ2" s="947" t="s">
        <v>531</v>
      </c>
      <c r="BA2" s="988" t="s">
        <v>532</v>
      </c>
      <c r="BB2" s="988" t="s">
        <v>533</v>
      </c>
      <c r="BC2" s="988" t="s">
        <v>534</v>
      </c>
      <c r="BD2" s="990" t="s">
        <v>856</v>
      </c>
      <c r="BE2" s="994" t="s">
        <v>816</v>
      </c>
      <c r="BF2" s="991" t="s">
        <v>535</v>
      </c>
      <c r="BG2" s="995" t="s">
        <v>913</v>
      </c>
      <c r="BH2" s="999" t="s">
        <v>853</v>
      </c>
      <c r="BI2" s="999" t="s">
        <v>852</v>
      </c>
      <c r="BJ2" s="1018" t="s">
        <v>536</v>
      </c>
      <c r="BK2" s="1018" t="s">
        <v>537</v>
      </c>
      <c r="BL2" s="1018" t="s">
        <v>894</v>
      </c>
      <c r="BM2" s="1018" t="s">
        <v>914</v>
      </c>
      <c r="BN2" s="928" t="s">
        <v>538</v>
      </c>
      <c r="BO2" s="928" t="s">
        <v>539</v>
      </c>
      <c r="BP2" s="928" t="s">
        <v>540</v>
      </c>
      <c r="BQ2" s="928" t="s">
        <v>541</v>
      </c>
      <c r="BR2" s="928" t="s">
        <v>542</v>
      </c>
      <c r="BS2" s="928" t="s">
        <v>543</v>
      </c>
      <c r="BT2" s="928" t="s">
        <v>495</v>
      </c>
      <c r="BU2" s="928" t="s">
        <v>3739</v>
      </c>
      <c r="BV2" s="928" t="s">
        <v>3740</v>
      </c>
      <c r="BW2" s="928" t="s">
        <v>3744</v>
      </c>
      <c r="BX2" s="928" t="s">
        <v>3745</v>
      </c>
      <c r="BY2" s="928" t="s">
        <v>3741</v>
      </c>
      <c r="BZ2" s="928" t="s">
        <v>3742</v>
      </c>
      <c r="CA2" s="1001" t="s">
        <v>2591</v>
      </c>
      <c r="CB2" s="1016" t="s">
        <v>13</v>
      </c>
      <c r="CC2" s="1016" t="s">
        <v>521</v>
      </c>
      <c r="CD2" s="1004" t="s">
        <v>13</v>
      </c>
      <c r="CE2" s="1004" t="s">
        <v>13</v>
      </c>
      <c r="CF2" s="967" t="s">
        <v>1846</v>
      </c>
      <c r="CG2" s="967" t="s">
        <v>121</v>
      </c>
      <c r="CH2" s="967" t="s">
        <v>544</v>
      </c>
      <c r="CI2" s="967" t="s">
        <v>1849</v>
      </c>
      <c r="CJ2" s="1007" t="s">
        <v>1001</v>
      </c>
      <c r="CK2" s="1008"/>
      <c r="CL2" s="1008"/>
      <c r="CM2" s="1008"/>
      <c r="CN2" s="1008"/>
      <c r="CO2" s="1008"/>
      <c r="CP2" s="1009"/>
      <c r="CQ2" s="969" t="s">
        <v>497</v>
      </c>
      <c r="CR2" s="969" t="s">
        <v>915</v>
      </c>
      <c r="CS2" s="973" t="s">
        <v>916</v>
      </c>
      <c r="CT2" s="973" t="s">
        <v>2589</v>
      </c>
      <c r="CU2" s="969" t="s">
        <v>909</v>
      </c>
      <c r="CV2" s="976" t="s">
        <v>917</v>
      </c>
      <c r="CW2" s="983" t="s">
        <v>911</v>
      </c>
      <c r="CX2" s="971" t="s">
        <v>3898</v>
      </c>
      <c r="CY2" s="967" t="s">
        <v>498</v>
      </c>
      <c r="CZ2" s="971" t="s">
        <v>499</v>
      </c>
      <c r="DA2" s="971" t="s">
        <v>500</v>
      </c>
      <c r="DB2" s="985" t="s">
        <v>508</v>
      </c>
      <c r="DC2" s="985" t="s">
        <v>509</v>
      </c>
      <c r="DD2" s="985" t="s">
        <v>510</v>
      </c>
      <c r="DE2" s="985" t="s">
        <v>511</v>
      </c>
      <c r="DF2" s="977" t="s">
        <v>20</v>
      </c>
      <c r="DG2" s="980" t="s">
        <v>20</v>
      </c>
      <c r="DH2" s="962" t="s">
        <v>20</v>
      </c>
      <c r="DI2" s="962" t="s">
        <v>20</v>
      </c>
      <c r="DJ2" s="962" t="s">
        <v>20</v>
      </c>
    </row>
    <row r="3" spans="1:114 1053:1053" s="414" customFormat="1" ht="18.600000000000001" customHeight="1" thickBot="1">
      <c r="A3" s="961"/>
      <c r="B3" s="950"/>
      <c r="C3" s="950"/>
      <c r="D3" s="950"/>
      <c r="E3" s="950"/>
      <c r="F3" s="1022"/>
      <c r="G3" s="950"/>
      <c r="H3" s="957"/>
      <c r="I3" s="957"/>
      <c r="J3" s="950"/>
      <c r="K3" s="950"/>
      <c r="L3" s="950"/>
      <c r="M3" s="1027"/>
      <c r="N3" s="1028"/>
      <c r="O3" s="1028"/>
      <c r="P3" s="1028"/>
      <c r="Q3" s="1028"/>
      <c r="R3" s="1028"/>
      <c r="S3" s="1029"/>
      <c r="T3" s="950"/>
      <c r="U3" s="939" t="s">
        <v>545</v>
      </c>
      <c r="V3" s="940"/>
      <c r="W3" s="940"/>
      <c r="X3" s="940"/>
      <c r="Y3" s="940"/>
      <c r="Z3" s="940"/>
      <c r="AA3" s="941"/>
      <c r="AB3" s="939" t="s">
        <v>546</v>
      </c>
      <c r="AC3" s="940"/>
      <c r="AD3" s="940"/>
      <c r="AE3" s="940"/>
      <c r="AF3" s="940"/>
      <c r="AG3" s="940"/>
      <c r="AH3" s="941"/>
      <c r="AI3" s="950"/>
      <c r="AJ3" s="939" t="s">
        <v>545</v>
      </c>
      <c r="AK3" s="940"/>
      <c r="AL3" s="940"/>
      <c r="AM3" s="940"/>
      <c r="AN3" s="940"/>
      <c r="AO3" s="940"/>
      <c r="AP3" s="941"/>
      <c r="AQ3" s="939" t="s">
        <v>546</v>
      </c>
      <c r="AR3" s="940"/>
      <c r="AS3" s="940"/>
      <c r="AT3" s="940"/>
      <c r="AU3" s="940"/>
      <c r="AV3" s="940"/>
      <c r="AW3" s="941"/>
      <c r="AX3" s="950"/>
      <c r="AY3" s="948"/>
      <c r="AZ3" s="948"/>
      <c r="BA3" s="989"/>
      <c r="BB3" s="989"/>
      <c r="BC3" s="989"/>
      <c r="BD3" s="990"/>
      <c r="BE3" s="994"/>
      <c r="BF3" s="992"/>
      <c r="BG3" s="996"/>
      <c r="BH3" s="1000"/>
      <c r="BI3" s="1000"/>
      <c r="BJ3" s="1019"/>
      <c r="BK3" s="1019"/>
      <c r="BL3" s="1019"/>
      <c r="BM3" s="1019"/>
      <c r="BN3" s="929"/>
      <c r="BO3" s="929"/>
      <c r="BP3" s="929"/>
      <c r="BQ3" s="929"/>
      <c r="BR3" s="929"/>
      <c r="BS3" s="929"/>
      <c r="BT3" s="929"/>
      <c r="BU3" s="929"/>
      <c r="BV3" s="929"/>
      <c r="BW3" s="929"/>
      <c r="BX3" s="929"/>
      <c r="BY3" s="929"/>
      <c r="BZ3" s="929"/>
      <c r="CA3" s="1002"/>
      <c r="CB3" s="1017"/>
      <c r="CC3" s="1017"/>
      <c r="CD3" s="1005"/>
      <c r="CE3" s="1005"/>
      <c r="CF3" s="968"/>
      <c r="CG3" s="968"/>
      <c r="CH3" s="968"/>
      <c r="CI3" s="968"/>
      <c r="CJ3" s="1010"/>
      <c r="CK3" s="1011"/>
      <c r="CL3" s="1011"/>
      <c r="CM3" s="1011"/>
      <c r="CN3" s="1011"/>
      <c r="CO3" s="1011"/>
      <c r="CP3" s="1012"/>
      <c r="CQ3" s="970"/>
      <c r="CR3" s="970"/>
      <c r="CS3" s="974"/>
      <c r="CT3" s="974"/>
      <c r="CU3" s="970"/>
      <c r="CV3" s="970"/>
      <c r="CW3" s="984"/>
      <c r="CX3" s="972"/>
      <c r="CY3" s="972"/>
      <c r="CZ3" s="972"/>
      <c r="DA3" s="972"/>
      <c r="DB3" s="986"/>
      <c r="DC3" s="986"/>
      <c r="DD3" s="986"/>
      <c r="DE3" s="986"/>
      <c r="DF3" s="978"/>
      <c r="DG3" s="981"/>
      <c r="DH3" s="963"/>
      <c r="DI3" s="963"/>
      <c r="DJ3" s="963"/>
    </row>
    <row r="4" spans="1:114 1053:1053" s="414" customFormat="1">
      <c r="A4" s="961"/>
      <c r="B4" s="950"/>
      <c r="C4" s="950"/>
      <c r="D4" s="950"/>
      <c r="E4" s="950"/>
      <c r="F4" s="1023"/>
      <c r="G4" s="950"/>
      <c r="H4" s="957"/>
      <c r="I4" s="957"/>
      <c r="J4" s="950"/>
      <c r="K4" s="950"/>
      <c r="L4" s="950"/>
      <c r="M4" s="653" t="s">
        <v>851</v>
      </c>
      <c r="N4" s="653">
        <v>108</v>
      </c>
      <c r="O4" s="653" t="s">
        <v>2471</v>
      </c>
      <c r="P4" s="653" t="s">
        <v>2440</v>
      </c>
      <c r="Q4" s="653">
        <v>109</v>
      </c>
      <c r="R4" s="653" t="s">
        <v>2472</v>
      </c>
      <c r="S4" s="871" t="s">
        <v>3576</v>
      </c>
      <c r="T4" s="950"/>
      <c r="U4" s="653" t="s">
        <v>522</v>
      </c>
      <c r="V4" s="653">
        <v>108</v>
      </c>
      <c r="W4" s="653" t="s">
        <v>2471</v>
      </c>
      <c r="X4" s="653" t="s">
        <v>2440</v>
      </c>
      <c r="Y4" s="653">
        <v>109</v>
      </c>
      <c r="Z4" s="653" t="s">
        <v>2472</v>
      </c>
      <c r="AA4" s="871" t="s">
        <v>3576</v>
      </c>
      <c r="AB4" s="653" t="s">
        <v>522</v>
      </c>
      <c r="AC4" s="653">
        <v>108</v>
      </c>
      <c r="AD4" s="653" t="s">
        <v>2471</v>
      </c>
      <c r="AE4" s="653" t="s">
        <v>2440</v>
      </c>
      <c r="AF4" s="653">
        <v>109</v>
      </c>
      <c r="AG4" s="653" t="s">
        <v>2472</v>
      </c>
      <c r="AH4" s="871" t="s">
        <v>3576</v>
      </c>
      <c r="AI4" s="950"/>
      <c r="AJ4" s="654" t="s">
        <v>522</v>
      </c>
      <c r="AK4" s="653">
        <v>108</v>
      </c>
      <c r="AL4" s="654" t="s">
        <v>2474</v>
      </c>
      <c r="AM4" s="653" t="s">
        <v>2440</v>
      </c>
      <c r="AN4" s="653">
        <v>109</v>
      </c>
      <c r="AO4" s="653" t="s">
        <v>2472</v>
      </c>
      <c r="AP4" s="871" t="s">
        <v>3576</v>
      </c>
      <c r="AQ4" s="654" t="s">
        <v>522</v>
      </c>
      <c r="AR4" s="653">
        <v>108</v>
      </c>
      <c r="AS4" s="654" t="s">
        <v>2474</v>
      </c>
      <c r="AT4" s="653" t="s">
        <v>2440</v>
      </c>
      <c r="AU4" s="653">
        <v>109</v>
      </c>
      <c r="AV4" s="653" t="s">
        <v>2472</v>
      </c>
      <c r="AW4" s="871" t="s">
        <v>3576</v>
      </c>
      <c r="AX4" s="950"/>
      <c r="AY4" s="948"/>
      <c r="AZ4" s="948"/>
      <c r="BA4" s="989"/>
      <c r="BB4" s="989"/>
      <c r="BC4" s="989"/>
      <c r="BD4" s="990"/>
      <c r="BE4" s="994"/>
      <c r="BF4" s="993"/>
      <c r="BG4" s="996"/>
      <c r="BH4" s="1000"/>
      <c r="BI4" s="1000"/>
      <c r="BJ4" s="1020"/>
      <c r="BK4" s="1020"/>
      <c r="BL4" s="1020"/>
      <c r="BM4" s="1020"/>
      <c r="BN4" s="929"/>
      <c r="BO4" s="929"/>
      <c r="BP4" s="929"/>
      <c r="BQ4" s="929"/>
      <c r="BR4" s="929"/>
      <c r="BS4" s="929"/>
      <c r="BT4" s="929"/>
      <c r="BU4" s="929"/>
      <c r="BV4" s="929"/>
      <c r="BW4" s="929"/>
      <c r="BX4" s="929"/>
      <c r="BY4" s="929"/>
      <c r="BZ4" s="929"/>
      <c r="CA4" s="1003"/>
      <c r="CB4" s="1017"/>
      <c r="CC4" s="1017"/>
      <c r="CD4" s="1006"/>
      <c r="CE4" s="1006"/>
      <c r="CF4" s="968"/>
      <c r="CG4" s="968"/>
      <c r="CH4" s="968"/>
      <c r="CI4" s="968"/>
      <c r="CJ4" s="1013"/>
      <c r="CK4" s="1014"/>
      <c r="CL4" s="1014"/>
      <c r="CM4" s="1014"/>
      <c r="CN4" s="1014"/>
      <c r="CO4" s="1014"/>
      <c r="CP4" s="1015"/>
      <c r="CQ4" s="970"/>
      <c r="CR4" s="970"/>
      <c r="CS4" s="975"/>
      <c r="CT4" s="975"/>
      <c r="CU4" s="970"/>
      <c r="CV4" s="970"/>
      <c r="CW4" s="984"/>
      <c r="CX4" s="972"/>
      <c r="CY4" s="972"/>
      <c r="CZ4" s="972"/>
      <c r="DA4" s="972"/>
      <c r="DB4" s="987"/>
      <c r="DC4" s="987"/>
      <c r="DD4" s="987"/>
      <c r="DE4" s="987"/>
      <c r="DF4" s="979"/>
      <c r="DG4" s="982"/>
      <c r="DH4" s="964"/>
      <c r="DI4" s="964"/>
      <c r="DJ4" s="964"/>
    </row>
    <row r="5" spans="1:114 1053:1053" s="414" customFormat="1" ht="96.6" customHeight="1">
      <c r="A5" s="136" t="s">
        <v>19</v>
      </c>
      <c r="B5" s="296" t="s">
        <v>493</v>
      </c>
      <c r="C5" s="296" t="s">
        <v>547</v>
      </c>
      <c r="D5" s="296" t="s">
        <v>494</v>
      </c>
      <c r="E5" s="230" t="s">
        <v>523</v>
      </c>
      <c r="F5" s="230" t="s">
        <v>1622</v>
      </c>
      <c r="G5" s="230" t="s">
        <v>22</v>
      </c>
      <c r="H5" s="297" t="s">
        <v>524</v>
      </c>
      <c r="I5" s="297" t="s">
        <v>1861</v>
      </c>
      <c r="J5" s="230" t="s">
        <v>821</v>
      </c>
      <c r="K5" s="230" t="s">
        <v>1862</v>
      </c>
      <c r="L5" s="230" t="s">
        <v>1863</v>
      </c>
      <c r="M5" s="170" t="s">
        <v>903</v>
      </c>
      <c r="N5" s="230" t="s">
        <v>2467</v>
      </c>
      <c r="O5" s="170" t="s">
        <v>904</v>
      </c>
      <c r="P5" s="170" t="s">
        <v>2469</v>
      </c>
      <c r="Q5" s="230" t="s">
        <v>2470</v>
      </c>
      <c r="R5" s="170" t="s">
        <v>2473</v>
      </c>
      <c r="S5" s="170" t="s">
        <v>3575</v>
      </c>
      <c r="T5" s="230" t="s">
        <v>1864</v>
      </c>
      <c r="U5" s="170" t="s">
        <v>905</v>
      </c>
      <c r="V5" s="230" t="s">
        <v>2503</v>
      </c>
      <c r="W5" s="170" t="s">
        <v>906</v>
      </c>
      <c r="X5" s="170" t="s">
        <v>2496</v>
      </c>
      <c r="Y5" s="230" t="s">
        <v>2504</v>
      </c>
      <c r="Z5" s="170" t="s">
        <v>2498</v>
      </c>
      <c r="AA5" s="170" t="s">
        <v>3577</v>
      </c>
      <c r="AB5" s="170" t="s">
        <v>907</v>
      </c>
      <c r="AC5" s="230" t="s">
        <v>1880</v>
      </c>
      <c r="AD5" s="170" t="s">
        <v>908</v>
      </c>
      <c r="AE5" s="170" t="s">
        <v>2500</v>
      </c>
      <c r="AF5" s="230" t="s">
        <v>2501</v>
      </c>
      <c r="AG5" s="170" t="s">
        <v>2502</v>
      </c>
      <c r="AH5" s="170" t="s">
        <v>3578</v>
      </c>
      <c r="AI5" s="230" t="s">
        <v>548</v>
      </c>
      <c r="AJ5" s="230" t="s">
        <v>549</v>
      </c>
      <c r="AK5" s="230" t="s">
        <v>2486</v>
      </c>
      <c r="AL5" s="230" t="s">
        <v>550</v>
      </c>
      <c r="AM5" s="170" t="s">
        <v>2487</v>
      </c>
      <c r="AN5" s="230" t="s">
        <v>2488</v>
      </c>
      <c r="AO5" s="170" t="s">
        <v>2489</v>
      </c>
      <c r="AP5" s="170" t="s">
        <v>3579</v>
      </c>
      <c r="AQ5" s="230" t="s">
        <v>551</v>
      </c>
      <c r="AR5" s="230" t="s">
        <v>2490</v>
      </c>
      <c r="AS5" s="230" t="s">
        <v>552</v>
      </c>
      <c r="AT5" s="170" t="s">
        <v>2491</v>
      </c>
      <c r="AU5" s="230" t="s">
        <v>2492</v>
      </c>
      <c r="AV5" s="170" t="s">
        <v>2493</v>
      </c>
      <c r="AW5" s="170" t="s">
        <v>3580</v>
      </c>
      <c r="AX5" s="230" t="s">
        <v>501</v>
      </c>
      <c r="AY5" s="452" t="s">
        <v>526</v>
      </c>
      <c r="AZ5" s="452" t="s">
        <v>531</v>
      </c>
      <c r="BA5" s="453" t="s">
        <v>532</v>
      </c>
      <c r="BB5" s="809" t="s">
        <v>553</v>
      </c>
      <c r="BC5" s="809" t="s">
        <v>534</v>
      </c>
      <c r="BD5" s="259" t="s">
        <v>817</v>
      </c>
      <c r="BE5" s="259" t="s">
        <v>818</v>
      </c>
      <c r="BF5" s="298" t="s">
        <v>554</v>
      </c>
      <c r="BG5" s="298" t="s">
        <v>554</v>
      </c>
      <c r="BH5" s="812" t="s">
        <v>853</v>
      </c>
      <c r="BI5" s="812" t="s">
        <v>852</v>
      </c>
      <c r="BJ5" s="451" t="s">
        <v>555</v>
      </c>
      <c r="BK5" s="451" t="s">
        <v>556</v>
      </c>
      <c r="BL5" s="451" t="s">
        <v>557</v>
      </c>
      <c r="BM5" s="451" t="s">
        <v>558</v>
      </c>
      <c r="BN5" s="454" t="s">
        <v>538</v>
      </c>
      <c r="BO5" s="454" t="s">
        <v>539</v>
      </c>
      <c r="BP5" s="454" t="s">
        <v>540</v>
      </c>
      <c r="BQ5" s="454" t="s">
        <v>541</v>
      </c>
      <c r="BR5" s="454" t="s">
        <v>542</v>
      </c>
      <c r="BS5" s="454" t="s">
        <v>543</v>
      </c>
      <c r="BT5" s="454" t="s">
        <v>495</v>
      </c>
      <c r="BU5" s="887" t="s">
        <v>3743</v>
      </c>
      <c r="BV5" s="887" t="s">
        <v>3740</v>
      </c>
      <c r="BW5" s="887" t="s">
        <v>3747</v>
      </c>
      <c r="BX5" s="887" t="s">
        <v>3746</v>
      </c>
      <c r="BY5" s="887" t="s">
        <v>3741</v>
      </c>
      <c r="BZ5" s="887" t="s">
        <v>3742</v>
      </c>
      <c r="CA5" s="688" t="s">
        <v>2591</v>
      </c>
      <c r="CB5" s="299" t="s">
        <v>13</v>
      </c>
      <c r="CC5" s="299" t="s">
        <v>521</v>
      </c>
      <c r="CD5" s="300" t="s">
        <v>1022</v>
      </c>
      <c r="CE5" s="300" t="s">
        <v>1023</v>
      </c>
      <c r="CF5" s="351" t="s">
        <v>1865</v>
      </c>
      <c r="CG5" s="351" t="s">
        <v>121</v>
      </c>
      <c r="CH5" s="301" t="s">
        <v>559</v>
      </c>
      <c r="CI5" s="301" t="s">
        <v>560</v>
      </c>
      <c r="CJ5" s="415" t="s">
        <v>2477</v>
      </c>
      <c r="CK5" s="415" t="s">
        <v>2478</v>
      </c>
      <c r="CL5" s="415" t="s">
        <v>2479</v>
      </c>
      <c r="CM5" s="415" t="s">
        <v>2480</v>
      </c>
      <c r="CN5" s="415" t="s">
        <v>2481</v>
      </c>
      <c r="CO5" s="415" t="s">
        <v>2482</v>
      </c>
      <c r="CP5" s="415" t="s">
        <v>2483</v>
      </c>
      <c r="CQ5" s="302" t="s">
        <v>502</v>
      </c>
      <c r="CR5" s="302" t="s">
        <v>502</v>
      </c>
      <c r="CS5" s="302" t="s">
        <v>502</v>
      </c>
      <c r="CT5" s="302" t="s">
        <v>503</v>
      </c>
      <c r="CU5" s="302" t="s">
        <v>503</v>
      </c>
      <c r="CV5" s="302" t="s">
        <v>503</v>
      </c>
      <c r="CW5" s="303" t="s">
        <v>912</v>
      </c>
      <c r="CX5" s="304" t="s">
        <v>3902</v>
      </c>
      <c r="CY5" s="304" t="s">
        <v>505</v>
      </c>
      <c r="CZ5" s="304" t="s">
        <v>506</v>
      </c>
      <c r="DA5" s="304" t="s">
        <v>507</v>
      </c>
      <c r="DB5" s="301" t="s">
        <v>512</v>
      </c>
      <c r="DC5" s="301" t="s">
        <v>513</v>
      </c>
      <c r="DD5" s="301" t="s">
        <v>514</v>
      </c>
      <c r="DE5" s="301" t="s">
        <v>515</v>
      </c>
      <c r="DF5" s="87" t="s">
        <v>516</v>
      </c>
      <c r="DG5" s="416" t="s">
        <v>517</v>
      </c>
      <c r="DH5" s="417" t="s">
        <v>518</v>
      </c>
      <c r="DI5" s="417" t="s">
        <v>519</v>
      </c>
      <c r="DJ5" s="417" t="s">
        <v>520</v>
      </c>
    </row>
    <row r="6" spans="1:114 1053:1053" s="92" customFormat="1" ht="63.6" customHeight="1">
      <c r="A6" s="469">
        <v>1</v>
      </c>
      <c r="B6" s="470" t="s">
        <v>1882</v>
      </c>
      <c r="C6" s="267" t="s">
        <v>90</v>
      </c>
      <c r="D6" s="474" t="s">
        <v>1878</v>
      </c>
      <c r="E6" s="475" t="s">
        <v>1877</v>
      </c>
      <c r="F6" s="475" t="s">
        <v>1877</v>
      </c>
      <c r="G6" s="471" t="s">
        <v>45</v>
      </c>
      <c r="H6" s="476" t="s">
        <v>1883</v>
      </c>
      <c r="I6" s="483" t="s">
        <v>1884</v>
      </c>
      <c r="J6" s="349">
        <f>K6+SUM(AB6:AH6)+T6+SUM(AQ6:AW6)</f>
        <v>800000</v>
      </c>
      <c r="K6" s="349">
        <f t="shared" ref="K6:K11" si="0">L6+AI6</f>
        <v>0</v>
      </c>
      <c r="L6" s="349">
        <f>SUM(M6:S6)</f>
        <v>0</v>
      </c>
      <c r="M6" s="349"/>
      <c r="N6" s="349">
        <v>0</v>
      </c>
      <c r="O6" s="349"/>
      <c r="P6" s="349"/>
      <c r="Q6" s="349">
        <v>0</v>
      </c>
      <c r="R6" s="349">
        <v>0</v>
      </c>
      <c r="S6" s="349"/>
      <c r="T6" s="349">
        <f>SUM(U6:AA6)</f>
        <v>800000</v>
      </c>
      <c r="U6" s="349"/>
      <c r="V6" s="349">
        <v>800000</v>
      </c>
      <c r="W6" s="349"/>
      <c r="X6" s="349"/>
      <c r="Y6" s="349">
        <v>0</v>
      </c>
      <c r="Z6" s="349">
        <v>0</v>
      </c>
      <c r="AA6" s="349"/>
      <c r="AB6" s="349"/>
      <c r="AC6" s="349">
        <v>0</v>
      </c>
      <c r="AD6" s="349"/>
      <c r="AE6" s="349"/>
      <c r="AF6" s="349">
        <v>0</v>
      </c>
      <c r="AG6" s="349">
        <v>0</v>
      </c>
      <c r="AH6" s="349"/>
      <c r="AI6" s="349">
        <f>SUM(AJ6:AP6)</f>
        <v>0</v>
      </c>
      <c r="AJ6" s="349"/>
      <c r="AK6" s="349">
        <v>0</v>
      </c>
      <c r="AL6" s="349"/>
      <c r="AM6" s="349"/>
      <c r="AN6" s="349">
        <v>0</v>
      </c>
      <c r="AO6" s="349">
        <v>0</v>
      </c>
      <c r="AP6" s="349"/>
      <c r="AQ6" s="349"/>
      <c r="AR6" s="349">
        <v>0</v>
      </c>
      <c r="AS6" s="349"/>
      <c r="AT6" s="349"/>
      <c r="AU6" s="349">
        <v>0</v>
      </c>
      <c r="AV6" s="349">
        <v>0</v>
      </c>
      <c r="AW6" s="349"/>
      <c r="AX6" s="349">
        <f>SUM(AJ6:AW6)</f>
        <v>0</v>
      </c>
      <c r="AY6" s="196"/>
      <c r="AZ6" s="196"/>
      <c r="BA6" s="716">
        <v>43799</v>
      </c>
      <c r="BB6" s="546"/>
      <c r="BC6" s="550" t="s">
        <v>2861</v>
      </c>
      <c r="BD6" s="263"/>
      <c r="BE6" s="546"/>
      <c r="BF6" s="263"/>
      <c r="BG6" s="546"/>
      <c r="BH6" s="546" t="s">
        <v>2862</v>
      </c>
      <c r="BI6" s="546" t="s">
        <v>2863</v>
      </c>
      <c r="BJ6" s="263"/>
      <c r="BK6" s="546"/>
      <c r="BL6" s="263"/>
      <c r="BM6" s="546"/>
      <c r="BN6" s="263"/>
      <c r="BO6" s="546"/>
      <c r="BP6" s="546"/>
      <c r="BQ6" s="546"/>
      <c r="BR6" s="717"/>
      <c r="BS6" s="593"/>
      <c r="BT6" s="550"/>
      <c r="BU6" s="550"/>
      <c r="BV6" s="550"/>
      <c r="BW6" s="550"/>
      <c r="BX6" s="550"/>
      <c r="BY6" s="550"/>
      <c r="BZ6" s="550"/>
      <c r="CA6" s="702">
        <v>0</v>
      </c>
      <c r="CB6" s="718"/>
      <c r="CC6" s="551" t="s">
        <v>2864</v>
      </c>
      <c r="CD6" s="460"/>
      <c r="CE6" s="460"/>
      <c r="CF6" s="628">
        <v>0</v>
      </c>
      <c r="CG6" s="628">
        <v>0</v>
      </c>
      <c r="CH6" s="689">
        <f t="shared" ref="CH6:CH11" si="1">BS6*CF6</f>
        <v>0</v>
      </c>
      <c r="CI6" s="690">
        <f t="shared" ref="CI6:CI11" si="2">BS6*CG6</f>
        <v>0</v>
      </c>
      <c r="CJ6" s="461"/>
      <c r="CK6" s="461"/>
      <c r="CL6" s="461"/>
      <c r="CM6" s="461"/>
      <c r="CN6" s="461"/>
      <c r="CO6" s="461"/>
      <c r="CP6" s="461"/>
      <c r="CQ6" s="596"/>
      <c r="CR6" s="596"/>
      <c r="CS6" s="596"/>
      <c r="CT6" s="596"/>
      <c r="CU6" s="596"/>
      <c r="CV6" s="596"/>
      <c r="CW6" s="719"/>
      <c r="CX6" s="719"/>
      <c r="CY6" s="720"/>
      <c r="CZ6" s="719"/>
      <c r="DA6" s="719"/>
      <c r="DB6" s="721"/>
      <c r="DC6" s="721"/>
      <c r="DD6" s="721"/>
      <c r="DE6" s="721"/>
      <c r="DF6" s="722" t="s">
        <v>2601</v>
      </c>
      <c r="DG6" s="286"/>
      <c r="DH6" s="285"/>
      <c r="DI6" s="285"/>
      <c r="DJ6" s="285"/>
    </row>
    <row r="7" spans="1:114 1053:1053" s="479" customFormat="1" ht="65.099999999999994" customHeight="1">
      <c r="A7" s="469">
        <v>2</v>
      </c>
      <c r="B7" s="470" t="s">
        <v>1349</v>
      </c>
      <c r="C7" s="267" t="s">
        <v>90</v>
      </c>
      <c r="D7" s="478" t="s">
        <v>1878</v>
      </c>
      <c r="E7" s="475" t="s">
        <v>1877</v>
      </c>
      <c r="F7" s="475" t="s">
        <v>1877</v>
      </c>
      <c r="G7" s="471" t="s">
        <v>45</v>
      </c>
      <c r="H7" s="476" t="s">
        <v>1885</v>
      </c>
      <c r="I7" s="483" t="s">
        <v>1886</v>
      </c>
      <c r="J7" s="349">
        <f t="shared" ref="J7:J11" si="3">K7+SUM(AB7:AH7)+T7+SUM(AQ7:AW7)</f>
        <v>180000</v>
      </c>
      <c r="K7" s="349">
        <f t="shared" si="0"/>
        <v>180000</v>
      </c>
      <c r="L7" s="349">
        <f t="shared" ref="L7:L11" si="4">SUM(M7:S7)</f>
        <v>180000</v>
      </c>
      <c r="M7" s="349"/>
      <c r="N7" s="349">
        <v>100</v>
      </c>
      <c r="O7" s="349"/>
      <c r="P7" s="349"/>
      <c r="Q7" s="349">
        <v>90000</v>
      </c>
      <c r="R7" s="349">
        <v>89900</v>
      </c>
      <c r="S7" s="349"/>
      <c r="T7" s="349">
        <f t="shared" ref="T7:T11" si="5">SUM(U7:AA7)</f>
        <v>0</v>
      </c>
      <c r="U7" s="349"/>
      <c r="V7" s="349">
        <v>0</v>
      </c>
      <c r="W7" s="349"/>
      <c r="X7" s="349"/>
      <c r="Y7" s="349">
        <v>0</v>
      </c>
      <c r="Z7" s="349">
        <v>0</v>
      </c>
      <c r="AA7" s="349"/>
      <c r="AB7" s="349"/>
      <c r="AC7" s="349">
        <v>0</v>
      </c>
      <c r="AD7" s="349"/>
      <c r="AE7" s="349"/>
      <c r="AF7" s="349">
        <v>0</v>
      </c>
      <c r="AG7" s="349">
        <v>0</v>
      </c>
      <c r="AH7" s="349"/>
      <c r="AI7" s="349">
        <f t="shared" ref="AI7:AI11" si="6">SUM(AJ7:AP7)</f>
        <v>0</v>
      </c>
      <c r="AJ7" s="349"/>
      <c r="AK7" s="349">
        <v>0</v>
      </c>
      <c r="AL7" s="349"/>
      <c r="AM7" s="349"/>
      <c r="AN7" s="349">
        <v>0</v>
      </c>
      <c r="AO7" s="349">
        <v>0</v>
      </c>
      <c r="AP7" s="349"/>
      <c r="AQ7" s="349"/>
      <c r="AR7" s="349">
        <v>0</v>
      </c>
      <c r="AS7" s="349"/>
      <c r="AT7" s="349"/>
      <c r="AU7" s="349">
        <v>0</v>
      </c>
      <c r="AV7" s="349">
        <v>0</v>
      </c>
      <c r="AW7" s="349"/>
      <c r="AX7" s="349">
        <f t="shared" ref="AX7:AX11" si="7">SUM(AJ7:AW7)</f>
        <v>0</v>
      </c>
      <c r="AY7" s="196"/>
      <c r="AZ7" s="196"/>
      <c r="BA7" s="716">
        <v>43799</v>
      </c>
      <c r="BB7" s="546"/>
      <c r="BC7" s="550" t="s">
        <v>2861</v>
      </c>
      <c r="BD7" s="263">
        <v>43465</v>
      </c>
      <c r="BE7" s="546"/>
      <c r="BF7" s="263">
        <v>43465</v>
      </c>
      <c r="BG7" s="546"/>
      <c r="BH7" s="546" t="s">
        <v>2862</v>
      </c>
      <c r="BI7" s="546" t="s">
        <v>2863</v>
      </c>
      <c r="BJ7" s="263">
        <v>43799</v>
      </c>
      <c r="BK7" s="546"/>
      <c r="BL7" s="263">
        <v>43830</v>
      </c>
      <c r="BM7" s="546"/>
      <c r="BN7" s="263">
        <v>43830</v>
      </c>
      <c r="BO7" s="546"/>
      <c r="BP7" s="546">
        <v>44377</v>
      </c>
      <c r="BQ7" s="546"/>
      <c r="BR7" s="717"/>
      <c r="BS7" s="717"/>
      <c r="BT7" s="550" t="s">
        <v>2792</v>
      </c>
      <c r="BU7" s="550"/>
      <c r="BV7" s="550"/>
      <c r="BW7" s="550"/>
      <c r="BX7" s="550"/>
      <c r="BY7" s="550"/>
      <c r="BZ7" s="550"/>
      <c r="CA7" s="702">
        <v>0</v>
      </c>
      <c r="CB7" s="718"/>
      <c r="CC7" s="551" t="s">
        <v>2865</v>
      </c>
      <c r="CD7" s="460"/>
      <c r="CE7" s="460"/>
      <c r="CF7" s="628">
        <v>1115</v>
      </c>
      <c r="CG7" s="628">
        <v>11</v>
      </c>
      <c r="CH7" s="689">
        <f t="shared" si="1"/>
        <v>0</v>
      </c>
      <c r="CI7" s="690">
        <f t="shared" si="2"/>
        <v>0</v>
      </c>
      <c r="CJ7" s="461"/>
      <c r="CK7" s="461"/>
      <c r="CL7" s="461"/>
      <c r="CM7" s="461"/>
      <c r="CN7" s="461"/>
      <c r="CO7" s="461"/>
      <c r="CP7" s="461"/>
      <c r="CQ7" s="596"/>
      <c r="CR7" s="596"/>
      <c r="CS7" s="596"/>
      <c r="CT7" s="596"/>
      <c r="CU7" s="596"/>
      <c r="CV7" s="596"/>
      <c r="CW7" s="719"/>
      <c r="CX7" s="719"/>
      <c r="CY7" s="719"/>
      <c r="CZ7" s="719"/>
      <c r="DA7" s="719"/>
      <c r="DB7" s="721"/>
      <c r="DC7" s="721"/>
      <c r="DD7" s="721"/>
      <c r="DE7" s="721"/>
      <c r="DF7" s="722" t="s">
        <v>1876</v>
      </c>
      <c r="DG7" s="286"/>
      <c r="DH7" s="285"/>
      <c r="DI7" s="285"/>
      <c r="DJ7" s="285"/>
      <c r="ANM7" s="480"/>
    </row>
    <row r="8" spans="1:114 1053:1053" s="97" customFormat="1" ht="62.45" customHeight="1">
      <c r="A8" s="96">
        <v>1</v>
      </c>
      <c r="B8" s="472" t="s">
        <v>1417</v>
      </c>
      <c r="C8" s="481" t="s">
        <v>96</v>
      </c>
      <c r="D8" s="478" t="s">
        <v>1879</v>
      </c>
      <c r="E8" s="482" t="s">
        <v>1887</v>
      </c>
      <c r="F8" s="503" t="s">
        <v>399</v>
      </c>
      <c r="G8" s="471" t="s">
        <v>56</v>
      </c>
      <c r="H8" s="476" t="s">
        <v>1888</v>
      </c>
      <c r="I8" s="483" t="s">
        <v>1889</v>
      </c>
      <c r="J8" s="349">
        <f t="shared" si="3"/>
        <v>600000</v>
      </c>
      <c r="K8" s="349">
        <f t="shared" si="0"/>
        <v>0</v>
      </c>
      <c r="L8" s="349">
        <f t="shared" si="4"/>
        <v>0</v>
      </c>
      <c r="M8" s="349"/>
      <c r="N8" s="349">
        <v>0</v>
      </c>
      <c r="O8" s="349"/>
      <c r="P8" s="349"/>
      <c r="Q8" s="349">
        <v>0</v>
      </c>
      <c r="R8" s="349">
        <v>0</v>
      </c>
      <c r="S8" s="349"/>
      <c r="T8" s="349">
        <f t="shared" si="5"/>
        <v>600000</v>
      </c>
      <c r="U8" s="349"/>
      <c r="V8" s="349">
        <v>110000</v>
      </c>
      <c r="W8" s="349"/>
      <c r="X8" s="349"/>
      <c r="Y8" s="349">
        <v>230000</v>
      </c>
      <c r="Z8" s="349">
        <v>260000</v>
      </c>
      <c r="AA8" s="349"/>
      <c r="AB8" s="349"/>
      <c r="AC8" s="349">
        <v>0</v>
      </c>
      <c r="AD8" s="349"/>
      <c r="AE8" s="349"/>
      <c r="AF8" s="349">
        <v>0</v>
      </c>
      <c r="AG8" s="349">
        <v>0</v>
      </c>
      <c r="AH8" s="349"/>
      <c r="AI8" s="349">
        <f t="shared" si="6"/>
        <v>0</v>
      </c>
      <c r="AJ8" s="349"/>
      <c r="AK8" s="349">
        <v>0</v>
      </c>
      <c r="AL8" s="349"/>
      <c r="AM8" s="349"/>
      <c r="AN8" s="349">
        <v>0</v>
      </c>
      <c r="AO8" s="349">
        <v>0</v>
      </c>
      <c r="AP8" s="349"/>
      <c r="AQ8" s="349"/>
      <c r="AR8" s="349">
        <v>0</v>
      </c>
      <c r="AS8" s="349"/>
      <c r="AT8" s="349"/>
      <c r="AU8" s="349">
        <v>0</v>
      </c>
      <c r="AV8" s="349">
        <v>0</v>
      </c>
      <c r="AW8" s="349"/>
      <c r="AX8" s="349">
        <f t="shared" si="7"/>
        <v>0</v>
      </c>
      <c r="AY8" s="176"/>
      <c r="AZ8" s="176"/>
      <c r="BA8" s="716">
        <v>44561</v>
      </c>
      <c r="BB8" s="546"/>
      <c r="BC8" s="550"/>
      <c r="BD8" s="263"/>
      <c r="BE8" s="546"/>
      <c r="BF8" s="263"/>
      <c r="BG8" s="546"/>
      <c r="BH8" s="546"/>
      <c r="BI8" s="546"/>
      <c r="BJ8" s="263"/>
      <c r="BK8" s="546"/>
      <c r="BL8" s="263"/>
      <c r="BM8" s="546"/>
      <c r="BN8" s="716"/>
      <c r="BO8" s="546"/>
      <c r="BP8" s="716"/>
      <c r="BQ8" s="546"/>
      <c r="BR8" s="549"/>
      <c r="BS8" s="549"/>
      <c r="BT8" s="550"/>
      <c r="BU8" s="550"/>
      <c r="BV8" s="550"/>
      <c r="BW8" s="550"/>
      <c r="BX8" s="550"/>
      <c r="BY8" s="550"/>
      <c r="BZ8" s="550"/>
      <c r="CA8" s="702">
        <v>0</v>
      </c>
      <c r="CB8" s="750"/>
      <c r="CC8" s="705"/>
      <c r="CD8" s="294"/>
      <c r="CE8" s="294"/>
      <c r="CF8" s="628">
        <v>0</v>
      </c>
      <c r="CG8" s="628">
        <v>0</v>
      </c>
      <c r="CH8" s="689">
        <f t="shared" si="1"/>
        <v>0</v>
      </c>
      <c r="CI8" s="690">
        <f t="shared" si="2"/>
        <v>0</v>
      </c>
      <c r="CJ8" s="461"/>
      <c r="CK8" s="461"/>
      <c r="CL8" s="461"/>
      <c r="CM8" s="461"/>
      <c r="CN8" s="461"/>
      <c r="CO8" s="461"/>
      <c r="CP8" s="461"/>
      <c r="CQ8" s="574"/>
      <c r="CR8" s="574"/>
      <c r="CS8" s="574"/>
      <c r="CT8" s="574"/>
      <c r="CU8" s="574"/>
      <c r="CV8" s="574"/>
      <c r="CW8" s="505"/>
      <c r="CX8" s="505"/>
      <c r="CY8" s="505"/>
      <c r="CZ8" s="505"/>
      <c r="DA8" s="505"/>
      <c r="DB8" s="751"/>
      <c r="DC8" s="751"/>
      <c r="DD8" s="751"/>
      <c r="DE8" s="751"/>
      <c r="DF8" s="752" t="s">
        <v>2635</v>
      </c>
      <c r="DG8" s="279"/>
      <c r="DH8" s="280"/>
      <c r="DI8" s="280"/>
      <c r="DJ8" s="280"/>
    </row>
    <row r="9" spans="1:114 1053:1053" s="97" customFormat="1" ht="96.6" customHeight="1">
      <c r="A9" s="96">
        <v>2</v>
      </c>
      <c r="B9" s="472" t="s">
        <v>1417</v>
      </c>
      <c r="C9" s="481" t="s">
        <v>96</v>
      </c>
      <c r="D9" s="478" t="s">
        <v>1879</v>
      </c>
      <c r="E9" s="482" t="s">
        <v>1887</v>
      </c>
      <c r="F9" s="503" t="s">
        <v>399</v>
      </c>
      <c r="G9" s="471" t="s">
        <v>56</v>
      </c>
      <c r="H9" s="476" t="s">
        <v>1890</v>
      </c>
      <c r="I9" s="483" t="s">
        <v>1891</v>
      </c>
      <c r="J9" s="349">
        <f t="shared" si="3"/>
        <v>785000</v>
      </c>
      <c r="K9" s="349">
        <f t="shared" si="0"/>
        <v>785000</v>
      </c>
      <c r="L9" s="349">
        <f t="shared" si="4"/>
        <v>785000</v>
      </c>
      <c r="M9" s="349"/>
      <c r="N9" s="349">
        <v>10000</v>
      </c>
      <c r="O9" s="349"/>
      <c r="P9" s="349"/>
      <c r="Q9" s="349">
        <v>380000</v>
      </c>
      <c r="R9" s="349">
        <v>395000</v>
      </c>
      <c r="S9" s="349"/>
      <c r="T9" s="349">
        <f t="shared" si="5"/>
        <v>0</v>
      </c>
      <c r="U9" s="349"/>
      <c r="V9" s="349">
        <v>0</v>
      </c>
      <c r="W9" s="349"/>
      <c r="X9" s="349"/>
      <c r="Y9" s="349">
        <v>0</v>
      </c>
      <c r="Z9" s="349">
        <v>0</v>
      </c>
      <c r="AA9" s="349"/>
      <c r="AB9" s="349"/>
      <c r="AC9" s="349">
        <v>0</v>
      </c>
      <c r="AD9" s="349"/>
      <c r="AE9" s="349"/>
      <c r="AF9" s="349">
        <v>0</v>
      </c>
      <c r="AG9" s="349">
        <v>0</v>
      </c>
      <c r="AH9" s="349"/>
      <c r="AI9" s="349">
        <f t="shared" si="6"/>
        <v>0</v>
      </c>
      <c r="AJ9" s="349"/>
      <c r="AK9" s="349">
        <v>0</v>
      </c>
      <c r="AL9" s="349"/>
      <c r="AM9" s="349"/>
      <c r="AN9" s="349">
        <v>0</v>
      </c>
      <c r="AO9" s="349">
        <v>0</v>
      </c>
      <c r="AP9" s="349"/>
      <c r="AQ9" s="349"/>
      <c r="AR9" s="349">
        <v>0</v>
      </c>
      <c r="AS9" s="349"/>
      <c r="AT9" s="349"/>
      <c r="AU9" s="349">
        <v>0</v>
      </c>
      <c r="AV9" s="349">
        <v>0</v>
      </c>
      <c r="AW9" s="349"/>
      <c r="AX9" s="349">
        <f t="shared" si="7"/>
        <v>0</v>
      </c>
      <c r="AY9" s="176"/>
      <c r="AZ9" s="176"/>
      <c r="BA9" s="716">
        <v>43830</v>
      </c>
      <c r="BB9" s="707"/>
      <c r="BC9" s="550" t="s">
        <v>2967</v>
      </c>
      <c r="BD9" s="263" t="s">
        <v>2968</v>
      </c>
      <c r="BE9" s="546" t="s">
        <v>2636</v>
      </c>
      <c r="BF9" s="263">
        <v>43678</v>
      </c>
      <c r="BG9" s="546"/>
      <c r="BH9" s="546"/>
      <c r="BI9" s="546"/>
      <c r="BJ9" s="263">
        <v>43829</v>
      </c>
      <c r="BK9" s="546"/>
      <c r="BL9" s="263">
        <v>43860</v>
      </c>
      <c r="BM9" s="546"/>
      <c r="BN9" s="716">
        <v>43862</v>
      </c>
      <c r="BO9" s="546"/>
      <c r="BP9" s="716"/>
      <c r="BQ9" s="546"/>
      <c r="BR9" s="549"/>
      <c r="BS9" s="549"/>
      <c r="BT9" s="550"/>
      <c r="BU9" s="550"/>
      <c r="BV9" s="550"/>
      <c r="BW9" s="550"/>
      <c r="BX9" s="550"/>
      <c r="BY9" s="550"/>
      <c r="BZ9" s="550"/>
      <c r="CA9" s="702">
        <v>0</v>
      </c>
      <c r="CB9" s="753"/>
      <c r="CC9" s="551" t="s">
        <v>2969</v>
      </c>
      <c r="CD9" s="294"/>
      <c r="CE9" s="294"/>
      <c r="CF9" s="628">
        <v>3118</v>
      </c>
      <c r="CG9" s="628">
        <v>14</v>
      </c>
      <c r="CH9" s="689">
        <f t="shared" si="1"/>
        <v>0</v>
      </c>
      <c r="CI9" s="690">
        <f t="shared" si="2"/>
        <v>0</v>
      </c>
      <c r="CJ9" s="177"/>
      <c r="CK9" s="177"/>
      <c r="CL9" s="177"/>
      <c r="CM9" s="177"/>
      <c r="CN9" s="177"/>
      <c r="CO9" s="177"/>
      <c r="CP9" s="177"/>
      <c r="CQ9" s="574"/>
      <c r="CR9" s="574"/>
      <c r="CS9" s="574"/>
      <c r="CT9" s="574"/>
      <c r="CU9" s="574"/>
      <c r="CV9" s="574"/>
      <c r="CW9" s="754"/>
      <c r="CX9" s="505"/>
      <c r="CY9" s="505"/>
      <c r="CZ9" s="505"/>
      <c r="DA9" s="505"/>
      <c r="DB9" s="751"/>
      <c r="DC9" s="751"/>
      <c r="DD9" s="751"/>
      <c r="DE9" s="751"/>
      <c r="DF9" s="752" t="s">
        <v>2637</v>
      </c>
      <c r="DG9" s="279"/>
      <c r="DH9" s="280"/>
      <c r="DI9" s="280"/>
      <c r="DJ9" s="280"/>
    </row>
    <row r="10" spans="1:114 1053:1053" s="97" customFormat="1" ht="68.45" customHeight="1">
      <c r="A10" s="96">
        <v>3</v>
      </c>
      <c r="B10" s="472" t="s">
        <v>1417</v>
      </c>
      <c r="C10" s="481" t="s">
        <v>96</v>
      </c>
      <c r="D10" s="478" t="s">
        <v>1879</v>
      </c>
      <c r="E10" s="482" t="s">
        <v>1892</v>
      </c>
      <c r="F10" s="503" t="s">
        <v>399</v>
      </c>
      <c r="G10" s="471" t="s">
        <v>56</v>
      </c>
      <c r="H10" s="476" t="s">
        <v>1893</v>
      </c>
      <c r="I10" s="483" t="s">
        <v>1894</v>
      </c>
      <c r="J10" s="349">
        <f t="shared" si="3"/>
        <v>1050000</v>
      </c>
      <c r="K10" s="349">
        <f t="shared" si="0"/>
        <v>1050000</v>
      </c>
      <c r="L10" s="349">
        <f t="shared" si="4"/>
        <v>1050000</v>
      </c>
      <c r="M10" s="349"/>
      <c r="N10" s="349">
        <v>0</v>
      </c>
      <c r="O10" s="349"/>
      <c r="P10" s="349"/>
      <c r="Q10" s="349">
        <v>10000</v>
      </c>
      <c r="R10" s="349">
        <v>1040000</v>
      </c>
      <c r="S10" s="349"/>
      <c r="T10" s="349">
        <f t="shared" si="5"/>
        <v>0</v>
      </c>
      <c r="U10" s="349"/>
      <c r="V10" s="349">
        <v>0</v>
      </c>
      <c r="W10" s="349"/>
      <c r="X10" s="349"/>
      <c r="Y10" s="349">
        <v>0</v>
      </c>
      <c r="Z10" s="349">
        <v>0</v>
      </c>
      <c r="AA10" s="349"/>
      <c r="AB10" s="349"/>
      <c r="AC10" s="349">
        <v>0</v>
      </c>
      <c r="AD10" s="349"/>
      <c r="AE10" s="349"/>
      <c r="AF10" s="349">
        <v>0</v>
      </c>
      <c r="AG10" s="349">
        <v>0</v>
      </c>
      <c r="AH10" s="349"/>
      <c r="AI10" s="349">
        <f t="shared" si="6"/>
        <v>0</v>
      </c>
      <c r="AJ10" s="349"/>
      <c r="AK10" s="349">
        <v>0</v>
      </c>
      <c r="AL10" s="349"/>
      <c r="AM10" s="349"/>
      <c r="AN10" s="349">
        <v>0</v>
      </c>
      <c r="AO10" s="349">
        <v>0</v>
      </c>
      <c r="AP10" s="349"/>
      <c r="AQ10" s="349"/>
      <c r="AR10" s="349">
        <v>0</v>
      </c>
      <c r="AS10" s="349"/>
      <c r="AT10" s="349"/>
      <c r="AU10" s="349">
        <v>0</v>
      </c>
      <c r="AV10" s="349">
        <v>0</v>
      </c>
      <c r="AW10" s="349"/>
      <c r="AX10" s="349">
        <f t="shared" si="7"/>
        <v>0</v>
      </c>
      <c r="AY10" s="176"/>
      <c r="AZ10" s="176"/>
      <c r="BA10" s="716">
        <v>44196</v>
      </c>
      <c r="BB10" s="546"/>
      <c r="BC10" s="550" t="s">
        <v>920</v>
      </c>
      <c r="BD10" s="263" t="s">
        <v>2636</v>
      </c>
      <c r="BE10" s="546" t="s">
        <v>2636</v>
      </c>
      <c r="BF10" s="263">
        <v>44044</v>
      </c>
      <c r="BG10" s="546"/>
      <c r="BH10" s="546"/>
      <c r="BI10" s="546"/>
      <c r="BJ10" s="263">
        <v>44195</v>
      </c>
      <c r="BK10" s="546"/>
      <c r="BL10" s="263">
        <v>44226</v>
      </c>
      <c r="BM10" s="546"/>
      <c r="BN10" s="716">
        <v>44228</v>
      </c>
      <c r="BO10" s="546"/>
      <c r="BP10" s="716"/>
      <c r="BQ10" s="546"/>
      <c r="BR10" s="549"/>
      <c r="BS10" s="549"/>
      <c r="BT10" s="550"/>
      <c r="BU10" s="550"/>
      <c r="BV10" s="550"/>
      <c r="BW10" s="550"/>
      <c r="BX10" s="550"/>
      <c r="BY10" s="550"/>
      <c r="BZ10" s="550"/>
      <c r="CA10" s="702">
        <v>0</v>
      </c>
      <c r="CB10" s="753"/>
      <c r="CC10" s="551" t="s">
        <v>2611</v>
      </c>
      <c r="CD10" s="294"/>
      <c r="CE10" s="294"/>
      <c r="CF10" s="628">
        <v>4243</v>
      </c>
      <c r="CG10" s="628">
        <v>19</v>
      </c>
      <c r="CH10" s="689">
        <f t="shared" si="1"/>
        <v>0</v>
      </c>
      <c r="CI10" s="690">
        <f t="shared" si="2"/>
        <v>0</v>
      </c>
      <c r="CJ10" s="177"/>
      <c r="CK10" s="177"/>
      <c r="CL10" s="177"/>
      <c r="CM10" s="177"/>
      <c r="CN10" s="177"/>
      <c r="CO10" s="177"/>
      <c r="CP10" s="177"/>
      <c r="CQ10" s="574"/>
      <c r="CR10" s="574"/>
      <c r="CS10" s="574"/>
      <c r="CT10" s="574"/>
      <c r="CU10" s="574"/>
      <c r="CV10" s="574"/>
      <c r="CW10" s="754"/>
      <c r="CX10" s="505"/>
      <c r="CY10" s="505"/>
      <c r="CZ10" s="505"/>
      <c r="DA10" s="505"/>
      <c r="DB10" s="751"/>
      <c r="DC10" s="751"/>
      <c r="DD10" s="751"/>
      <c r="DE10" s="751"/>
      <c r="DF10" s="752" t="s">
        <v>2638</v>
      </c>
      <c r="DG10" s="279"/>
      <c r="DH10" s="280"/>
      <c r="DI10" s="280"/>
      <c r="DJ10" s="280"/>
    </row>
    <row r="11" spans="1:114 1053:1053" s="97" customFormat="1" ht="59.25" thickBot="1">
      <c r="A11" s="96">
        <v>4</v>
      </c>
      <c r="B11" s="472" t="s">
        <v>1417</v>
      </c>
      <c r="C11" s="481" t="s">
        <v>96</v>
      </c>
      <c r="D11" s="478" t="s">
        <v>1879</v>
      </c>
      <c r="E11" s="482" t="s">
        <v>1892</v>
      </c>
      <c r="F11" s="503" t="s">
        <v>399</v>
      </c>
      <c r="G11" s="471" t="s">
        <v>56</v>
      </c>
      <c r="H11" s="476" t="s">
        <v>1895</v>
      </c>
      <c r="I11" s="483" t="s">
        <v>1896</v>
      </c>
      <c r="J11" s="349">
        <f t="shared" si="3"/>
        <v>720000</v>
      </c>
      <c r="K11" s="349">
        <f t="shared" si="0"/>
        <v>720000</v>
      </c>
      <c r="L11" s="349">
        <f t="shared" si="4"/>
        <v>720000</v>
      </c>
      <c r="M11" s="349"/>
      <c r="N11" s="349">
        <v>0</v>
      </c>
      <c r="O11" s="349"/>
      <c r="P11" s="349"/>
      <c r="Q11" s="349">
        <v>0</v>
      </c>
      <c r="R11" s="349">
        <v>720000</v>
      </c>
      <c r="S11" s="349"/>
      <c r="T11" s="349">
        <f t="shared" si="5"/>
        <v>0</v>
      </c>
      <c r="U11" s="349"/>
      <c r="V11" s="349">
        <v>0</v>
      </c>
      <c r="W11" s="349"/>
      <c r="X11" s="349"/>
      <c r="Y11" s="349">
        <v>0</v>
      </c>
      <c r="Z11" s="349">
        <v>0</v>
      </c>
      <c r="AA11" s="349"/>
      <c r="AB11" s="349"/>
      <c r="AC11" s="349">
        <v>0</v>
      </c>
      <c r="AD11" s="349"/>
      <c r="AE11" s="349"/>
      <c r="AF11" s="349">
        <v>0</v>
      </c>
      <c r="AG11" s="349">
        <v>0</v>
      </c>
      <c r="AH11" s="349"/>
      <c r="AI11" s="349">
        <f t="shared" si="6"/>
        <v>0</v>
      </c>
      <c r="AJ11" s="349"/>
      <c r="AK11" s="349">
        <v>0</v>
      </c>
      <c r="AL11" s="349"/>
      <c r="AM11" s="349"/>
      <c r="AN11" s="349">
        <v>0</v>
      </c>
      <c r="AO11" s="349">
        <v>0</v>
      </c>
      <c r="AP11" s="349"/>
      <c r="AQ11" s="349"/>
      <c r="AR11" s="349">
        <v>0</v>
      </c>
      <c r="AS11" s="349"/>
      <c r="AT11" s="349"/>
      <c r="AU11" s="349">
        <v>0</v>
      </c>
      <c r="AV11" s="349">
        <v>0</v>
      </c>
      <c r="AW11" s="349"/>
      <c r="AX11" s="349">
        <f t="shared" si="7"/>
        <v>0</v>
      </c>
      <c r="AY11" s="176"/>
      <c r="AZ11" s="176"/>
      <c r="BA11" s="755">
        <v>44561</v>
      </c>
      <c r="BB11" s="575"/>
      <c r="BC11" s="576" t="s">
        <v>920</v>
      </c>
      <c r="BD11" s="142" t="s">
        <v>2636</v>
      </c>
      <c r="BE11" s="575" t="s">
        <v>2636</v>
      </c>
      <c r="BF11" s="142">
        <v>44409</v>
      </c>
      <c r="BG11" s="575"/>
      <c r="BH11" s="575"/>
      <c r="BI11" s="575"/>
      <c r="BJ11" s="142">
        <v>44560</v>
      </c>
      <c r="BK11" s="575"/>
      <c r="BL11" s="142">
        <v>44591</v>
      </c>
      <c r="BM11" s="575"/>
      <c r="BN11" s="755">
        <v>44593</v>
      </c>
      <c r="BO11" s="575"/>
      <c r="BP11" s="755"/>
      <c r="BQ11" s="575"/>
      <c r="BR11" s="756"/>
      <c r="BS11" s="756"/>
      <c r="BT11" s="576"/>
      <c r="BU11" s="889"/>
      <c r="BV11" s="889"/>
      <c r="BW11" s="889"/>
      <c r="BX11" s="889"/>
      <c r="BY11" s="889"/>
      <c r="BZ11" s="889"/>
      <c r="CA11" s="702">
        <v>0</v>
      </c>
      <c r="CB11" s="757"/>
      <c r="CC11" s="551" t="s">
        <v>2611</v>
      </c>
      <c r="CD11" s="295"/>
      <c r="CE11" s="295"/>
      <c r="CF11" s="629">
        <v>3617</v>
      </c>
      <c r="CG11" s="629">
        <v>17</v>
      </c>
      <c r="CH11" s="798">
        <f t="shared" si="1"/>
        <v>0</v>
      </c>
      <c r="CI11" s="799">
        <f t="shared" si="2"/>
        <v>0</v>
      </c>
      <c r="CJ11" s="177"/>
      <c r="CK11" s="177"/>
      <c r="CL11" s="177"/>
      <c r="CM11" s="177"/>
      <c r="CN11" s="177"/>
      <c r="CO11" s="177"/>
      <c r="CP11" s="177"/>
      <c r="CQ11" s="758"/>
      <c r="CR11" s="758"/>
      <c r="CS11" s="758"/>
      <c r="CT11" s="758"/>
      <c r="CU11" s="758"/>
      <c r="CV11" s="758"/>
      <c r="CW11" s="759"/>
      <c r="CX11" s="759"/>
      <c r="CY11" s="759"/>
      <c r="CZ11" s="759"/>
      <c r="DA11" s="759"/>
      <c r="DB11" s="760"/>
      <c r="DC11" s="760"/>
      <c r="DD11" s="760"/>
      <c r="DE11" s="760"/>
      <c r="DF11" s="761" t="s">
        <v>2639</v>
      </c>
      <c r="DG11" s="278"/>
      <c r="DH11" s="276"/>
      <c r="DI11" s="276"/>
      <c r="DJ11" s="276"/>
    </row>
  </sheetData>
  <sheetProtection autoFilter="0"/>
  <mergeCells count="80">
    <mergeCell ref="DH2:DH4"/>
    <mergeCell ref="DI2:DI4"/>
    <mergeCell ref="DJ2:DJ4"/>
    <mergeCell ref="DB2:DB4"/>
    <mergeCell ref="DC2:DC4"/>
    <mergeCell ref="DD2:DD4"/>
    <mergeCell ref="DE2:DE4"/>
    <mergeCell ref="DF2:DF4"/>
    <mergeCell ref="DG2:DG4"/>
    <mergeCell ref="CY2:CY4"/>
    <mergeCell ref="CZ2:CZ4"/>
    <mergeCell ref="DA2:DA4"/>
    <mergeCell ref="CQ2:CQ4"/>
    <mergeCell ref="CR2:CR4"/>
    <mergeCell ref="CS2:CS4"/>
    <mergeCell ref="CU2:CU4"/>
    <mergeCell ref="CV2:CV4"/>
    <mergeCell ref="CW2:CW4"/>
    <mergeCell ref="CX2:CX4"/>
    <mergeCell ref="CT2:CT4"/>
    <mergeCell ref="CI2:CI4"/>
    <mergeCell ref="BQ2:BQ4"/>
    <mergeCell ref="BR2:BR4"/>
    <mergeCell ref="BS2:BS4"/>
    <mergeCell ref="BT2:BT4"/>
    <mergeCell ref="CB2:CB4"/>
    <mergeCell ref="CC2:CC4"/>
    <mergeCell ref="CD2:CD4"/>
    <mergeCell ref="CE2:CE4"/>
    <mergeCell ref="CF2:CF4"/>
    <mergeCell ref="CG2:CG4"/>
    <mergeCell ref="CH2:CH4"/>
    <mergeCell ref="CA2:CA4"/>
    <mergeCell ref="BZ2:BZ4"/>
    <mergeCell ref="BY2:BY4"/>
    <mergeCell ref="L2:L4"/>
    <mergeCell ref="A2:A4"/>
    <mergeCell ref="B2:B4"/>
    <mergeCell ref="C2:C4"/>
    <mergeCell ref="D2:D4"/>
    <mergeCell ref="E2:E4"/>
    <mergeCell ref="F2:F4"/>
    <mergeCell ref="G2:G4"/>
    <mergeCell ref="H2:H4"/>
    <mergeCell ref="I2:I4"/>
    <mergeCell ref="J2:J4"/>
    <mergeCell ref="K2:K4"/>
    <mergeCell ref="CJ2:CP4"/>
    <mergeCell ref="BD2:BD4"/>
    <mergeCell ref="T2:T4"/>
    <mergeCell ref="AI2:AI4"/>
    <mergeCell ref="AX2:AX4"/>
    <mergeCell ref="AY2:AY4"/>
    <mergeCell ref="AZ2:AZ4"/>
    <mergeCell ref="BA2:BA4"/>
    <mergeCell ref="BB2:BB4"/>
    <mergeCell ref="BC2:BC4"/>
    <mergeCell ref="BP2:BP4"/>
    <mergeCell ref="BE2:BE4"/>
    <mergeCell ref="BF2:BF4"/>
    <mergeCell ref="BG2:BG4"/>
    <mergeCell ref="BH2:BH4"/>
    <mergeCell ref="BI2:BI4"/>
    <mergeCell ref="M2:S3"/>
    <mergeCell ref="U3:AA3"/>
    <mergeCell ref="AB3:AH3"/>
    <mergeCell ref="U2:AH2"/>
    <mergeCell ref="AJ2:AW2"/>
    <mergeCell ref="AQ3:AW3"/>
    <mergeCell ref="AJ3:AP3"/>
    <mergeCell ref="BJ2:BJ4"/>
    <mergeCell ref="BK2:BK4"/>
    <mergeCell ref="BL2:BL4"/>
    <mergeCell ref="BM2:BM4"/>
    <mergeCell ref="BN2:BN4"/>
    <mergeCell ref="BO2:BO4"/>
    <mergeCell ref="BU2:BU4"/>
    <mergeCell ref="BV2:BV4"/>
    <mergeCell ref="BW2:BW4"/>
    <mergeCell ref="BX2:BX4"/>
  </mergeCells>
  <phoneticPr fontId="18" type="noConversion"/>
  <printOptions horizontalCentered="1"/>
  <pageMargins left="0.19685039370078741" right="0.19685039370078741" top="0.19685039370078741" bottom="0.19685039370078741" header="0.39370078740157483" footer="0"/>
  <pageSetup paperSize="8" scale="60" fitToWidth="0" orientation="landscape" r:id="rId1"/>
  <headerFooter alignWithMargins="0">
    <oddFooter>第 &amp;P 頁，共 &amp;N 頁</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2">
    <tabColor rgb="FFFFCCFF"/>
  </sheetPr>
  <dimension ref="A1:AMP60"/>
  <sheetViews>
    <sheetView zoomScale="55" zoomScaleNormal="55" zoomScaleSheetLayoutView="40" workbookViewId="0">
      <pane xSplit="9" ySplit="5" topLeftCell="J54" activePane="bottomRight" state="frozen"/>
      <selection pane="topRight" activeCell="J1" sqref="J1"/>
      <selection pane="bottomLeft" activeCell="A6" sqref="A6"/>
      <selection pane="bottomRight" activeCell="J1" sqref="J1:J1048576"/>
    </sheetView>
  </sheetViews>
  <sheetFormatPr defaultColWidth="9" defaultRowHeight="19.5"/>
  <cols>
    <col min="1" max="1" width="8.875" style="384" customWidth="1"/>
    <col min="2" max="4" width="3.875" style="389" customWidth="1"/>
    <col min="5" max="6" width="20.5" style="389" customWidth="1"/>
    <col min="7" max="7" width="15.875" style="485" customWidth="1"/>
    <col min="8" max="8" width="36" style="488" customWidth="1"/>
    <col min="9" max="9" width="53.125" style="488" customWidth="1"/>
    <col min="10" max="10" width="17.125" style="385" customWidth="1"/>
    <col min="11" max="11" width="22.375" style="385" customWidth="1"/>
    <col min="12" max="12" width="19.5" style="385" customWidth="1"/>
    <col min="13" max="15" width="15.5" style="386" customWidth="1"/>
    <col min="16" max="17" width="16.875" style="387" customWidth="1"/>
    <col min="18" max="19" width="16.875" style="385" customWidth="1"/>
    <col min="20" max="20" width="17.875" style="385" customWidth="1"/>
    <col min="21" max="23" width="14.875" style="429" customWidth="1"/>
    <col min="24" max="30" width="13.375" style="429" customWidth="1"/>
    <col min="31" max="34" width="12.875" style="429" customWidth="1"/>
    <col min="35" max="35" width="18.125" style="429" customWidth="1"/>
    <col min="36" max="38" width="14.625" style="385" customWidth="1"/>
    <col min="39" max="42" width="15.875" style="385" customWidth="1"/>
    <col min="43" max="45" width="14.125" style="385" customWidth="1"/>
    <col min="46" max="49" width="12.875" style="385" customWidth="1"/>
    <col min="50" max="50" width="18.375" style="385" customWidth="1"/>
    <col min="51" max="51" width="20.125" style="4" customWidth="1"/>
    <col min="52" max="52" width="23.125" style="4" customWidth="1"/>
    <col min="53" max="53" width="23.125" style="389" customWidth="1"/>
    <col min="54" max="54" width="23.125" style="601" customWidth="1"/>
    <col min="55" max="55" width="23.125" style="602" customWidth="1"/>
    <col min="56" max="56" width="23.125" style="392" customWidth="1"/>
    <col min="57" max="57" width="23.125" style="76" customWidth="1"/>
    <col min="58" max="58" width="24.5" style="395" customWidth="1"/>
    <col min="59" max="59" width="24.5" style="74" customWidth="1"/>
    <col min="60" max="60" width="26.375" style="348" customWidth="1"/>
    <col min="61" max="61" width="28.875" style="77" customWidth="1"/>
    <col min="62" max="62" width="23.125" style="436" customWidth="1"/>
    <col min="63" max="63" width="23.125" style="75" customWidth="1"/>
    <col min="64" max="64" width="23.125" style="436" customWidth="1"/>
    <col min="65" max="65" width="23.125" style="75" customWidth="1"/>
    <col min="66" max="66" width="23.125" style="79" customWidth="1"/>
    <col min="67" max="67" width="23.125" style="75" customWidth="1"/>
    <col min="68" max="68" width="23.125" style="79" customWidth="1"/>
    <col min="69" max="69" width="23.125" style="75" customWidth="1"/>
    <col min="70" max="70" width="23.125" style="81" customWidth="1"/>
    <col min="71" max="71" width="23.125" style="5" customWidth="1"/>
    <col min="72" max="79" width="18.375" style="604" customWidth="1"/>
    <col min="80" max="80" width="31" style="399" customWidth="1"/>
    <col min="81" max="81" width="39.5" style="141" customWidth="1"/>
    <col min="82" max="83" width="26.5" style="3" customWidth="1"/>
    <col min="84" max="84" width="20.875" style="12" customWidth="1"/>
    <col min="85" max="85" width="26.5" style="10" customWidth="1"/>
    <col min="86" max="86" width="22" style="10" customWidth="1"/>
    <col min="87" max="94" width="24.875" style="10" customWidth="1"/>
    <col min="95" max="104" width="26.5" style="10" customWidth="1"/>
    <col min="105" max="105" width="37.25" style="11" customWidth="1"/>
    <col min="106" max="106" width="26.5" style="72" customWidth="1"/>
    <col min="107" max="107" width="26.5" style="73" customWidth="1"/>
    <col min="108" max="109" width="26.5" style="72" customWidth="1"/>
    <col min="110" max="110" width="30" style="207" customWidth="1"/>
    <col min="111" max="114" width="26.5" style="72" customWidth="1"/>
    <col min="115" max="984" width="9" style="2"/>
    <col min="985" max="985" width="9" style="2" customWidth="1"/>
    <col min="986" max="16384" width="9" style="2"/>
  </cols>
  <sheetData>
    <row r="1" spans="1:114 1030:1030" s="400" customFormat="1" ht="33" thickBot="1">
      <c r="A1" s="365" t="s">
        <v>2437</v>
      </c>
      <c r="B1" s="486"/>
      <c r="C1" s="486"/>
      <c r="D1" s="486"/>
      <c r="E1" s="486"/>
      <c r="F1" s="486"/>
      <c r="G1" s="484"/>
      <c r="H1" s="435"/>
      <c r="I1" s="435"/>
      <c r="J1" s="369"/>
      <c r="K1" s="369"/>
      <c r="L1" s="368"/>
      <c r="M1" s="370"/>
      <c r="N1" s="370"/>
      <c r="O1" s="370"/>
      <c r="P1" s="370"/>
      <c r="Q1" s="370"/>
      <c r="R1" s="368"/>
      <c r="S1" s="368"/>
      <c r="T1" s="368"/>
      <c r="U1" s="369"/>
      <c r="V1" s="369"/>
      <c r="W1" s="369"/>
      <c r="X1" s="369"/>
      <c r="Y1" s="369"/>
      <c r="Z1" s="369"/>
      <c r="AA1" s="369"/>
      <c r="AB1" s="369"/>
      <c r="AC1" s="369"/>
      <c r="AD1" s="369"/>
      <c r="AE1" s="369"/>
      <c r="AF1" s="369"/>
      <c r="AG1" s="369"/>
      <c r="AH1" s="369"/>
      <c r="AI1" s="369"/>
      <c r="AJ1" s="368"/>
      <c r="AK1" s="368"/>
      <c r="AL1" s="368"/>
      <c r="AM1" s="368"/>
      <c r="AN1" s="368"/>
      <c r="AO1" s="368"/>
      <c r="AP1" s="368"/>
      <c r="AQ1" s="368"/>
      <c r="AR1" s="368"/>
      <c r="AS1" s="368"/>
      <c r="AT1" s="368"/>
      <c r="AU1" s="368"/>
      <c r="AV1" s="368"/>
      <c r="AW1" s="368"/>
      <c r="AX1" s="368"/>
      <c r="AY1" s="368"/>
      <c r="AZ1" s="368"/>
      <c r="BA1" s="371"/>
      <c r="BB1" s="404"/>
      <c r="BC1" s="438"/>
      <c r="BD1" s="432"/>
      <c r="BE1" s="432"/>
      <c r="BF1" s="435"/>
      <c r="BG1" s="404"/>
      <c r="BH1" s="78"/>
      <c r="BI1" s="406"/>
      <c r="BJ1" s="78"/>
      <c r="BK1" s="80"/>
      <c r="BL1" s="80"/>
      <c r="BM1" s="80"/>
      <c r="BN1" s="80"/>
      <c r="BO1" s="80"/>
      <c r="BP1" s="80"/>
      <c r="BQ1" s="80"/>
      <c r="BR1" s="80"/>
      <c r="BS1" s="80"/>
      <c r="BT1" s="439"/>
      <c r="BU1" s="439"/>
      <c r="BV1" s="439"/>
      <c r="BW1" s="439"/>
      <c r="BX1" s="439"/>
      <c r="BY1" s="439"/>
      <c r="BZ1" s="439"/>
      <c r="CA1" s="439"/>
      <c r="CB1" s="437"/>
      <c r="CC1" s="408"/>
      <c r="CD1" s="440"/>
      <c r="CE1" s="440"/>
      <c r="CF1" s="410"/>
      <c r="CG1" s="411"/>
      <c r="CH1" s="411"/>
      <c r="CI1" s="411"/>
      <c r="CJ1" s="411"/>
      <c r="CK1" s="411"/>
      <c r="CL1" s="411"/>
      <c r="CM1" s="411"/>
      <c r="CN1" s="411"/>
      <c r="CO1" s="411"/>
      <c r="CP1" s="411"/>
      <c r="CQ1" s="411"/>
      <c r="CR1" s="411"/>
      <c r="CS1" s="411"/>
      <c r="CT1" s="411"/>
      <c r="CU1" s="411"/>
      <c r="CV1" s="411"/>
      <c r="CW1" s="411"/>
      <c r="CX1" s="411"/>
      <c r="CY1" s="411"/>
      <c r="CZ1" s="411"/>
      <c r="DA1" s="411"/>
      <c r="DB1" s="441"/>
      <c r="DC1" s="442"/>
      <c r="DD1" s="441"/>
      <c r="DE1" s="441"/>
      <c r="DF1" s="443"/>
    </row>
    <row r="2" spans="1:114 1030:1030" s="414" customFormat="1" ht="18.600000000000001" customHeight="1" thickBot="1">
      <c r="A2" s="960" t="s">
        <v>19</v>
      </c>
      <c r="B2" s="956" t="s">
        <v>493</v>
      </c>
      <c r="C2" s="956" t="s">
        <v>8</v>
      </c>
      <c r="D2" s="956" t="s">
        <v>494</v>
      </c>
      <c r="E2" s="956" t="s">
        <v>523</v>
      </c>
      <c r="F2" s="1033" t="s">
        <v>1622</v>
      </c>
      <c r="G2" s="956" t="s">
        <v>22</v>
      </c>
      <c r="H2" s="956" t="s">
        <v>524</v>
      </c>
      <c r="I2" s="956" t="s">
        <v>1828</v>
      </c>
      <c r="J2" s="949" t="s">
        <v>525</v>
      </c>
      <c r="K2" s="949" t="s">
        <v>1830</v>
      </c>
      <c r="L2" s="949" t="s">
        <v>1831</v>
      </c>
      <c r="M2" s="1024" t="s">
        <v>888</v>
      </c>
      <c r="N2" s="1025"/>
      <c r="O2" s="1025"/>
      <c r="P2" s="1025"/>
      <c r="Q2" s="1025"/>
      <c r="R2" s="1025"/>
      <c r="S2" s="1026"/>
      <c r="T2" s="949" t="s">
        <v>1833</v>
      </c>
      <c r="U2" s="942" t="s">
        <v>526</v>
      </c>
      <c r="V2" s="943"/>
      <c r="W2" s="943"/>
      <c r="X2" s="943"/>
      <c r="Y2" s="943"/>
      <c r="Z2" s="943"/>
      <c r="AA2" s="943"/>
      <c r="AB2" s="943"/>
      <c r="AC2" s="943"/>
      <c r="AD2" s="943"/>
      <c r="AE2" s="943"/>
      <c r="AF2" s="943"/>
      <c r="AG2" s="943"/>
      <c r="AH2" s="944"/>
      <c r="AI2" s="949" t="s">
        <v>527</v>
      </c>
      <c r="AJ2" s="942" t="s">
        <v>528</v>
      </c>
      <c r="AK2" s="943"/>
      <c r="AL2" s="943"/>
      <c r="AM2" s="943"/>
      <c r="AN2" s="943"/>
      <c r="AO2" s="943"/>
      <c r="AP2" s="943"/>
      <c r="AQ2" s="943"/>
      <c r="AR2" s="943"/>
      <c r="AS2" s="943"/>
      <c r="AT2" s="943"/>
      <c r="AU2" s="943"/>
      <c r="AV2" s="943"/>
      <c r="AW2" s="944"/>
      <c r="AX2" s="949" t="s">
        <v>529</v>
      </c>
      <c r="AY2" s="947" t="s">
        <v>530</v>
      </c>
      <c r="AZ2" s="947" t="s">
        <v>531</v>
      </c>
      <c r="BA2" s="988" t="s">
        <v>532</v>
      </c>
      <c r="BB2" s="988" t="s">
        <v>533</v>
      </c>
      <c r="BC2" s="988" t="s">
        <v>534</v>
      </c>
      <c r="BD2" s="990" t="s">
        <v>856</v>
      </c>
      <c r="BE2" s="994" t="s">
        <v>816</v>
      </c>
      <c r="BF2" s="991" t="s">
        <v>535</v>
      </c>
      <c r="BG2" s="995" t="s">
        <v>2718</v>
      </c>
      <c r="BH2" s="999" t="s">
        <v>853</v>
      </c>
      <c r="BI2" s="999" t="s">
        <v>852</v>
      </c>
      <c r="BJ2" s="1018" t="s">
        <v>536</v>
      </c>
      <c r="BK2" s="1018" t="s">
        <v>537</v>
      </c>
      <c r="BL2" s="1018" t="s">
        <v>894</v>
      </c>
      <c r="BM2" s="1018" t="s">
        <v>914</v>
      </c>
      <c r="BN2" s="928" t="s">
        <v>538</v>
      </c>
      <c r="BO2" s="928" t="s">
        <v>539</v>
      </c>
      <c r="BP2" s="928" t="s">
        <v>540</v>
      </c>
      <c r="BQ2" s="928" t="s">
        <v>541</v>
      </c>
      <c r="BR2" s="928" t="s">
        <v>542</v>
      </c>
      <c r="BS2" s="928" t="s">
        <v>543</v>
      </c>
      <c r="BT2" s="928" t="s">
        <v>495</v>
      </c>
      <c r="BU2" s="928" t="s">
        <v>3739</v>
      </c>
      <c r="BV2" s="928" t="s">
        <v>3740</v>
      </c>
      <c r="BW2" s="928" t="s">
        <v>3744</v>
      </c>
      <c r="BX2" s="928" t="s">
        <v>3745</v>
      </c>
      <c r="BY2" s="928" t="s">
        <v>3741</v>
      </c>
      <c r="BZ2" s="928" t="s">
        <v>3742</v>
      </c>
      <c r="CA2" s="1001" t="s">
        <v>2591</v>
      </c>
      <c r="CB2" s="1016" t="s">
        <v>13</v>
      </c>
      <c r="CC2" s="1016" t="s">
        <v>521</v>
      </c>
      <c r="CD2" s="1004" t="s">
        <v>13</v>
      </c>
      <c r="CE2" s="1004" t="s">
        <v>13</v>
      </c>
      <c r="CF2" s="967" t="s">
        <v>1846</v>
      </c>
      <c r="CG2" s="967" t="s">
        <v>121</v>
      </c>
      <c r="CH2" s="967" t="s">
        <v>544</v>
      </c>
      <c r="CI2" s="967" t="s">
        <v>1849</v>
      </c>
      <c r="CJ2" s="1007" t="s">
        <v>1001</v>
      </c>
      <c r="CK2" s="1008"/>
      <c r="CL2" s="1008"/>
      <c r="CM2" s="1008"/>
      <c r="CN2" s="1008"/>
      <c r="CO2" s="1008"/>
      <c r="CP2" s="1009"/>
      <c r="CQ2" s="969" t="s">
        <v>497</v>
      </c>
      <c r="CR2" s="969" t="s">
        <v>915</v>
      </c>
      <c r="CS2" s="973" t="s">
        <v>916</v>
      </c>
      <c r="CT2" s="973" t="s">
        <v>2589</v>
      </c>
      <c r="CU2" s="969" t="s">
        <v>909</v>
      </c>
      <c r="CV2" s="976" t="s">
        <v>917</v>
      </c>
      <c r="CW2" s="983" t="s">
        <v>911</v>
      </c>
      <c r="CX2" s="971" t="s">
        <v>3898</v>
      </c>
      <c r="CY2" s="967" t="s">
        <v>498</v>
      </c>
      <c r="CZ2" s="971" t="s">
        <v>499</v>
      </c>
      <c r="DA2" s="971" t="s">
        <v>500</v>
      </c>
      <c r="DB2" s="985" t="s">
        <v>508</v>
      </c>
      <c r="DC2" s="985" t="s">
        <v>509</v>
      </c>
      <c r="DD2" s="985" t="s">
        <v>510</v>
      </c>
      <c r="DE2" s="985" t="s">
        <v>511</v>
      </c>
      <c r="DF2" s="977" t="s">
        <v>20</v>
      </c>
      <c r="DG2" s="980" t="s">
        <v>20</v>
      </c>
      <c r="DH2" s="962" t="s">
        <v>20</v>
      </c>
      <c r="DI2" s="962" t="s">
        <v>20</v>
      </c>
      <c r="DJ2" s="962" t="s">
        <v>20</v>
      </c>
    </row>
    <row r="3" spans="1:114 1030:1030" s="414" customFormat="1" ht="18.600000000000001" customHeight="1" thickBot="1">
      <c r="A3" s="961"/>
      <c r="B3" s="957"/>
      <c r="C3" s="957"/>
      <c r="D3" s="957"/>
      <c r="E3" s="957"/>
      <c r="F3" s="1034"/>
      <c r="G3" s="957"/>
      <c r="H3" s="957"/>
      <c r="I3" s="957"/>
      <c r="J3" s="950"/>
      <c r="K3" s="950"/>
      <c r="L3" s="950"/>
      <c r="M3" s="1027"/>
      <c r="N3" s="1028"/>
      <c r="O3" s="1028"/>
      <c r="P3" s="1028"/>
      <c r="Q3" s="1028"/>
      <c r="R3" s="1028"/>
      <c r="S3" s="1029"/>
      <c r="T3" s="950"/>
      <c r="U3" s="939" t="s">
        <v>545</v>
      </c>
      <c r="V3" s="940"/>
      <c r="W3" s="940"/>
      <c r="X3" s="940"/>
      <c r="Y3" s="940"/>
      <c r="Z3" s="940"/>
      <c r="AA3" s="941"/>
      <c r="AB3" s="939" t="s">
        <v>546</v>
      </c>
      <c r="AC3" s="940"/>
      <c r="AD3" s="940"/>
      <c r="AE3" s="940"/>
      <c r="AF3" s="940"/>
      <c r="AG3" s="940"/>
      <c r="AH3" s="941"/>
      <c r="AI3" s="950"/>
      <c r="AJ3" s="939" t="s">
        <v>545</v>
      </c>
      <c r="AK3" s="940"/>
      <c r="AL3" s="940"/>
      <c r="AM3" s="940"/>
      <c r="AN3" s="940"/>
      <c r="AO3" s="940"/>
      <c r="AP3" s="941"/>
      <c r="AQ3" s="939" t="s">
        <v>546</v>
      </c>
      <c r="AR3" s="940"/>
      <c r="AS3" s="940"/>
      <c r="AT3" s="940"/>
      <c r="AU3" s="940"/>
      <c r="AV3" s="940"/>
      <c r="AW3" s="941"/>
      <c r="AX3" s="950"/>
      <c r="AY3" s="948"/>
      <c r="AZ3" s="948"/>
      <c r="BA3" s="989"/>
      <c r="BB3" s="989"/>
      <c r="BC3" s="989"/>
      <c r="BD3" s="990"/>
      <c r="BE3" s="994"/>
      <c r="BF3" s="992"/>
      <c r="BG3" s="996"/>
      <c r="BH3" s="1000"/>
      <c r="BI3" s="1000"/>
      <c r="BJ3" s="1019"/>
      <c r="BK3" s="1019"/>
      <c r="BL3" s="1019"/>
      <c r="BM3" s="1019"/>
      <c r="BN3" s="929"/>
      <c r="BO3" s="929"/>
      <c r="BP3" s="929"/>
      <c r="BQ3" s="929"/>
      <c r="BR3" s="929"/>
      <c r="BS3" s="929"/>
      <c r="BT3" s="929"/>
      <c r="BU3" s="929"/>
      <c r="BV3" s="929"/>
      <c r="BW3" s="929"/>
      <c r="BX3" s="929"/>
      <c r="BY3" s="929"/>
      <c r="BZ3" s="929"/>
      <c r="CA3" s="1002"/>
      <c r="CB3" s="1017"/>
      <c r="CC3" s="1017"/>
      <c r="CD3" s="1005"/>
      <c r="CE3" s="1005"/>
      <c r="CF3" s="968"/>
      <c r="CG3" s="968"/>
      <c r="CH3" s="968"/>
      <c r="CI3" s="968"/>
      <c r="CJ3" s="1010"/>
      <c r="CK3" s="1011"/>
      <c r="CL3" s="1011"/>
      <c r="CM3" s="1011"/>
      <c r="CN3" s="1011"/>
      <c r="CO3" s="1011"/>
      <c r="CP3" s="1012"/>
      <c r="CQ3" s="970"/>
      <c r="CR3" s="970"/>
      <c r="CS3" s="974"/>
      <c r="CT3" s="974"/>
      <c r="CU3" s="970"/>
      <c r="CV3" s="970"/>
      <c r="CW3" s="984"/>
      <c r="CX3" s="972"/>
      <c r="CY3" s="972"/>
      <c r="CZ3" s="972"/>
      <c r="DA3" s="972"/>
      <c r="DB3" s="986"/>
      <c r="DC3" s="986"/>
      <c r="DD3" s="986"/>
      <c r="DE3" s="986"/>
      <c r="DF3" s="978"/>
      <c r="DG3" s="981"/>
      <c r="DH3" s="963"/>
      <c r="DI3" s="963"/>
      <c r="DJ3" s="963"/>
    </row>
    <row r="4" spans="1:114 1030:1030" s="414" customFormat="1" ht="45.6" customHeight="1">
      <c r="A4" s="961"/>
      <c r="B4" s="957"/>
      <c r="C4" s="957"/>
      <c r="D4" s="957"/>
      <c r="E4" s="957"/>
      <c r="F4" s="1035"/>
      <c r="G4" s="957"/>
      <c r="H4" s="957"/>
      <c r="I4" s="957"/>
      <c r="J4" s="950"/>
      <c r="K4" s="950"/>
      <c r="L4" s="950"/>
      <c r="M4" s="653" t="s">
        <v>851</v>
      </c>
      <c r="N4" s="653">
        <v>108</v>
      </c>
      <c r="O4" s="653" t="s">
        <v>2471</v>
      </c>
      <c r="P4" s="653" t="s">
        <v>2440</v>
      </c>
      <c r="Q4" s="653">
        <v>109</v>
      </c>
      <c r="R4" s="653" t="s">
        <v>2472</v>
      </c>
      <c r="S4" s="871" t="s">
        <v>3574</v>
      </c>
      <c r="T4" s="950"/>
      <c r="U4" s="653" t="s">
        <v>522</v>
      </c>
      <c r="V4" s="653">
        <v>108</v>
      </c>
      <c r="W4" s="653" t="s">
        <v>2471</v>
      </c>
      <c r="X4" s="653" t="s">
        <v>2440</v>
      </c>
      <c r="Y4" s="653">
        <v>109</v>
      </c>
      <c r="Z4" s="653" t="s">
        <v>2472</v>
      </c>
      <c r="AA4" s="871" t="s">
        <v>3576</v>
      </c>
      <c r="AB4" s="653" t="s">
        <v>522</v>
      </c>
      <c r="AC4" s="653">
        <v>108</v>
      </c>
      <c r="AD4" s="653" t="s">
        <v>2471</v>
      </c>
      <c r="AE4" s="653" t="s">
        <v>2440</v>
      </c>
      <c r="AF4" s="653">
        <v>109</v>
      </c>
      <c r="AG4" s="653" t="s">
        <v>2472</v>
      </c>
      <c r="AH4" s="871" t="s">
        <v>3576</v>
      </c>
      <c r="AI4" s="950"/>
      <c r="AJ4" s="654" t="s">
        <v>522</v>
      </c>
      <c r="AK4" s="653">
        <v>108</v>
      </c>
      <c r="AL4" s="654" t="s">
        <v>2474</v>
      </c>
      <c r="AM4" s="653" t="s">
        <v>2440</v>
      </c>
      <c r="AN4" s="653">
        <v>109</v>
      </c>
      <c r="AO4" s="653" t="s">
        <v>2472</v>
      </c>
      <c r="AP4" s="871" t="s">
        <v>3576</v>
      </c>
      <c r="AQ4" s="654" t="s">
        <v>522</v>
      </c>
      <c r="AR4" s="653">
        <v>108</v>
      </c>
      <c r="AS4" s="654" t="s">
        <v>2474</v>
      </c>
      <c r="AT4" s="653" t="s">
        <v>2440</v>
      </c>
      <c r="AU4" s="653">
        <v>109</v>
      </c>
      <c r="AV4" s="653" t="s">
        <v>2472</v>
      </c>
      <c r="AW4" s="871" t="s">
        <v>3576</v>
      </c>
      <c r="AX4" s="950"/>
      <c r="AY4" s="948"/>
      <c r="AZ4" s="948"/>
      <c r="BA4" s="989"/>
      <c r="BB4" s="989"/>
      <c r="BC4" s="989"/>
      <c r="BD4" s="990"/>
      <c r="BE4" s="994"/>
      <c r="BF4" s="993"/>
      <c r="BG4" s="996"/>
      <c r="BH4" s="1000"/>
      <c r="BI4" s="1000"/>
      <c r="BJ4" s="1020"/>
      <c r="BK4" s="1020"/>
      <c r="BL4" s="1020"/>
      <c r="BM4" s="1020"/>
      <c r="BN4" s="929"/>
      <c r="BO4" s="929"/>
      <c r="BP4" s="929"/>
      <c r="BQ4" s="929"/>
      <c r="BR4" s="929"/>
      <c r="BS4" s="929"/>
      <c r="BT4" s="929"/>
      <c r="BU4" s="929"/>
      <c r="BV4" s="929"/>
      <c r="BW4" s="929"/>
      <c r="BX4" s="929"/>
      <c r="BY4" s="929"/>
      <c r="BZ4" s="929"/>
      <c r="CA4" s="1003"/>
      <c r="CB4" s="1017"/>
      <c r="CC4" s="1017"/>
      <c r="CD4" s="1006"/>
      <c r="CE4" s="1006"/>
      <c r="CF4" s="968"/>
      <c r="CG4" s="968"/>
      <c r="CH4" s="968"/>
      <c r="CI4" s="968"/>
      <c r="CJ4" s="1013"/>
      <c r="CK4" s="1014"/>
      <c r="CL4" s="1014"/>
      <c r="CM4" s="1014"/>
      <c r="CN4" s="1014"/>
      <c r="CO4" s="1014"/>
      <c r="CP4" s="1015"/>
      <c r="CQ4" s="970"/>
      <c r="CR4" s="970"/>
      <c r="CS4" s="975"/>
      <c r="CT4" s="975"/>
      <c r="CU4" s="970"/>
      <c r="CV4" s="970"/>
      <c r="CW4" s="984"/>
      <c r="CX4" s="972"/>
      <c r="CY4" s="972"/>
      <c r="CZ4" s="972"/>
      <c r="DA4" s="972"/>
      <c r="DB4" s="987"/>
      <c r="DC4" s="987"/>
      <c r="DD4" s="987"/>
      <c r="DE4" s="987"/>
      <c r="DF4" s="979"/>
      <c r="DG4" s="982"/>
      <c r="DH4" s="964"/>
      <c r="DI4" s="964"/>
      <c r="DJ4" s="964"/>
    </row>
    <row r="5" spans="1:114 1030:1030" s="414" customFormat="1" ht="96.6" customHeight="1">
      <c r="A5" s="136" t="s">
        <v>19</v>
      </c>
      <c r="B5" s="487" t="s">
        <v>493</v>
      </c>
      <c r="C5" s="487" t="s">
        <v>547</v>
      </c>
      <c r="D5" s="487" t="s">
        <v>494</v>
      </c>
      <c r="E5" s="297" t="s">
        <v>523</v>
      </c>
      <c r="F5" s="297" t="s">
        <v>1622</v>
      </c>
      <c r="G5" s="297" t="s">
        <v>22</v>
      </c>
      <c r="H5" s="297" t="s">
        <v>524</v>
      </c>
      <c r="I5" s="297" t="s">
        <v>1861</v>
      </c>
      <c r="J5" s="230" t="s">
        <v>821</v>
      </c>
      <c r="K5" s="230" t="s">
        <v>1862</v>
      </c>
      <c r="L5" s="230" t="s">
        <v>1863</v>
      </c>
      <c r="M5" s="170" t="s">
        <v>903</v>
      </c>
      <c r="N5" s="230" t="s">
        <v>2467</v>
      </c>
      <c r="O5" s="170" t="s">
        <v>904</v>
      </c>
      <c r="P5" s="170" t="s">
        <v>2469</v>
      </c>
      <c r="Q5" s="230" t="s">
        <v>2470</v>
      </c>
      <c r="R5" s="170" t="s">
        <v>2473</v>
      </c>
      <c r="S5" s="170" t="s">
        <v>3575</v>
      </c>
      <c r="T5" s="230" t="s">
        <v>1864</v>
      </c>
      <c r="U5" s="170" t="s">
        <v>905</v>
      </c>
      <c r="V5" s="230" t="s">
        <v>2503</v>
      </c>
      <c r="W5" s="170" t="s">
        <v>906</v>
      </c>
      <c r="X5" s="170" t="s">
        <v>2496</v>
      </c>
      <c r="Y5" s="230" t="s">
        <v>2504</v>
      </c>
      <c r="Z5" s="170" t="s">
        <v>2498</v>
      </c>
      <c r="AA5" s="170" t="s">
        <v>3577</v>
      </c>
      <c r="AB5" s="170" t="s">
        <v>907</v>
      </c>
      <c r="AC5" s="230" t="s">
        <v>1880</v>
      </c>
      <c r="AD5" s="170" t="s">
        <v>908</v>
      </c>
      <c r="AE5" s="170" t="s">
        <v>2500</v>
      </c>
      <c r="AF5" s="230" t="s">
        <v>2501</v>
      </c>
      <c r="AG5" s="170" t="s">
        <v>2502</v>
      </c>
      <c r="AH5" s="170" t="s">
        <v>3578</v>
      </c>
      <c r="AI5" s="230" t="s">
        <v>548</v>
      </c>
      <c r="AJ5" s="230" t="s">
        <v>549</v>
      </c>
      <c r="AK5" s="230" t="s">
        <v>2486</v>
      </c>
      <c r="AL5" s="230" t="s">
        <v>550</v>
      </c>
      <c r="AM5" s="170" t="s">
        <v>2487</v>
      </c>
      <c r="AN5" s="230" t="s">
        <v>2488</v>
      </c>
      <c r="AO5" s="170" t="s">
        <v>2489</v>
      </c>
      <c r="AP5" s="170" t="s">
        <v>3579</v>
      </c>
      <c r="AQ5" s="230" t="s">
        <v>551</v>
      </c>
      <c r="AR5" s="230" t="s">
        <v>2490</v>
      </c>
      <c r="AS5" s="230" t="s">
        <v>552</v>
      </c>
      <c r="AT5" s="170" t="s">
        <v>2491</v>
      </c>
      <c r="AU5" s="230" t="s">
        <v>2492</v>
      </c>
      <c r="AV5" s="170" t="s">
        <v>2493</v>
      </c>
      <c r="AW5" s="170" t="s">
        <v>3580</v>
      </c>
      <c r="AX5" s="230" t="s">
        <v>501</v>
      </c>
      <c r="AY5" s="452" t="s">
        <v>526</v>
      </c>
      <c r="AZ5" s="452" t="s">
        <v>531</v>
      </c>
      <c r="BA5" s="453" t="s">
        <v>532</v>
      </c>
      <c r="BB5" s="809" t="s">
        <v>553</v>
      </c>
      <c r="BC5" s="809" t="s">
        <v>534</v>
      </c>
      <c r="BD5" s="259" t="s">
        <v>817</v>
      </c>
      <c r="BE5" s="259" t="s">
        <v>818</v>
      </c>
      <c r="BF5" s="298" t="s">
        <v>554</v>
      </c>
      <c r="BG5" s="298" t="s">
        <v>554</v>
      </c>
      <c r="BH5" s="812" t="s">
        <v>853</v>
      </c>
      <c r="BI5" s="812" t="s">
        <v>852</v>
      </c>
      <c r="BJ5" s="451" t="s">
        <v>555</v>
      </c>
      <c r="BK5" s="808" t="s">
        <v>2719</v>
      </c>
      <c r="BL5" s="451" t="s">
        <v>557</v>
      </c>
      <c r="BM5" s="808" t="s">
        <v>558</v>
      </c>
      <c r="BN5" s="454" t="s">
        <v>538</v>
      </c>
      <c r="BO5" s="454" t="s">
        <v>539</v>
      </c>
      <c r="BP5" s="454" t="s">
        <v>540</v>
      </c>
      <c r="BQ5" s="454" t="s">
        <v>541</v>
      </c>
      <c r="BR5" s="454" t="s">
        <v>542</v>
      </c>
      <c r="BS5" s="454" t="s">
        <v>543</v>
      </c>
      <c r="BT5" s="603" t="s">
        <v>495</v>
      </c>
      <c r="BU5" s="887" t="s">
        <v>3743</v>
      </c>
      <c r="BV5" s="887" t="s">
        <v>3740</v>
      </c>
      <c r="BW5" s="887" t="s">
        <v>3747</v>
      </c>
      <c r="BX5" s="887" t="s">
        <v>3746</v>
      </c>
      <c r="BY5" s="887" t="s">
        <v>3741</v>
      </c>
      <c r="BZ5" s="887" t="s">
        <v>3742</v>
      </c>
      <c r="CA5" s="688" t="s">
        <v>2591</v>
      </c>
      <c r="CB5" s="299" t="s">
        <v>13</v>
      </c>
      <c r="CC5" s="299" t="s">
        <v>521</v>
      </c>
      <c r="CD5" s="300" t="s">
        <v>1022</v>
      </c>
      <c r="CE5" s="300" t="s">
        <v>1023</v>
      </c>
      <c r="CF5" s="351" t="s">
        <v>1865</v>
      </c>
      <c r="CG5" s="351" t="s">
        <v>121</v>
      </c>
      <c r="CH5" s="301" t="s">
        <v>559</v>
      </c>
      <c r="CI5" s="301" t="s">
        <v>560</v>
      </c>
      <c r="CJ5" s="415" t="s">
        <v>2477</v>
      </c>
      <c r="CK5" s="415" t="s">
        <v>2478</v>
      </c>
      <c r="CL5" s="415" t="s">
        <v>2479</v>
      </c>
      <c r="CM5" s="415" t="s">
        <v>2480</v>
      </c>
      <c r="CN5" s="415" t="s">
        <v>2481</v>
      </c>
      <c r="CO5" s="415" t="s">
        <v>2482</v>
      </c>
      <c r="CP5" s="415" t="s">
        <v>2483</v>
      </c>
      <c r="CQ5" s="302" t="s">
        <v>502</v>
      </c>
      <c r="CR5" s="302" t="s">
        <v>502</v>
      </c>
      <c r="CS5" s="302" t="s">
        <v>502</v>
      </c>
      <c r="CT5" s="302" t="s">
        <v>503</v>
      </c>
      <c r="CU5" s="302" t="s">
        <v>503</v>
      </c>
      <c r="CV5" s="302" t="s">
        <v>503</v>
      </c>
      <c r="CW5" s="303" t="s">
        <v>912</v>
      </c>
      <c r="CX5" s="304" t="s">
        <v>3902</v>
      </c>
      <c r="CY5" s="304" t="s">
        <v>505</v>
      </c>
      <c r="CZ5" s="304" t="s">
        <v>506</v>
      </c>
      <c r="DA5" s="304" t="s">
        <v>507</v>
      </c>
      <c r="DB5" s="301" t="s">
        <v>512</v>
      </c>
      <c r="DC5" s="301" t="s">
        <v>513</v>
      </c>
      <c r="DD5" s="301" t="s">
        <v>514</v>
      </c>
      <c r="DE5" s="301" t="s">
        <v>515</v>
      </c>
      <c r="DF5" s="87" t="s">
        <v>516</v>
      </c>
      <c r="DG5" s="416" t="s">
        <v>517</v>
      </c>
      <c r="DH5" s="417" t="s">
        <v>518</v>
      </c>
      <c r="DI5" s="417" t="s">
        <v>519</v>
      </c>
      <c r="DJ5" s="417" t="s">
        <v>520</v>
      </c>
    </row>
    <row r="6" spans="1:114 1030:1030" s="92" customFormat="1" ht="63.6" customHeight="1">
      <c r="A6" s="490">
        <v>1</v>
      </c>
      <c r="B6" s="470" t="s">
        <v>1363</v>
      </c>
      <c r="C6" s="203" t="s">
        <v>1364</v>
      </c>
      <c r="D6" s="496" t="s">
        <v>1911</v>
      </c>
      <c r="E6" s="496" t="s">
        <v>1912</v>
      </c>
      <c r="F6" s="503" t="s">
        <v>339</v>
      </c>
      <c r="G6" s="490" t="s">
        <v>1366</v>
      </c>
      <c r="H6" s="497" t="s">
        <v>1913</v>
      </c>
      <c r="I6" s="497" t="s">
        <v>1914</v>
      </c>
      <c r="J6" s="349">
        <f>K6+SUM(AB6:AH6)+T6+SUM(AQ6:AW6)</f>
        <v>112200</v>
      </c>
      <c r="K6" s="349">
        <f>L6+AI6</f>
        <v>97320</v>
      </c>
      <c r="L6" s="349">
        <f>SUM(M6:S6)</f>
        <v>97320</v>
      </c>
      <c r="M6" s="349">
        <v>0</v>
      </c>
      <c r="N6" s="349"/>
      <c r="O6" s="349"/>
      <c r="P6" s="349">
        <v>2920</v>
      </c>
      <c r="Q6" s="349"/>
      <c r="R6" s="349"/>
      <c r="S6" s="349">
        <v>94400</v>
      </c>
      <c r="T6" s="349">
        <f>SUM(U6:AA6)</f>
        <v>9970</v>
      </c>
      <c r="U6" s="349">
        <v>0</v>
      </c>
      <c r="V6" s="349"/>
      <c r="W6" s="349"/>
      <c r="X6" s="349">
        <v>9970</v>
      </c>
      <c r="Y6" s="349"/>
      <c r="Z6" s="349"/>
      <c r="AA6" s="349">
        <v>0</v>
      </c>
      <c r="AB6" s="349">
        <v>330</v>
      </c>
      <c r="AC6" s="349"/>
      <c r="AD6" s="349"/>
      <c r="AE6" s="349">
        <v>4580</v>
      </c>
      <c r="AF6" s="349"/>
      <c r="AG6" s="349">
        <v>0</v>
      </c>
      <c r="AH6" s="349"/>
      <c r="AI6" s="349">
        <f>SUM(AJ6:AP6)</f>
        <v>0</v>
      </c>
      <c r="AJ6" s="349">
        <v>0</v>
      </c>
      <c r="AK6" s="349"/>
      <c r="AL6" s="349"/>
      <c r="AM6" s="349">
        <v>0</v>
      </c>
      <c r="AN6" s="349"/>
      <c r="AO6" s="349"/>
      <c r="AP6" s="349">
        <v>0</v>
      </c>
      <c r="AQ6" s="349">
        <v>0</v>
      </c>
      <c r="AR6" s="349"/>
      <c r="AS6" s="349"/>
      <c r="AT6" s="349">
        <v>0</v>
      </c>
      <c r="AU6" s="349"/>
      <c r="AV6" s="349">
        <v>0</v>
      </c>
      <c r="AW6" s="349"/>
      <c r="AX6" s="349">
        <f>SUM(AJ6:AW6)</f>
        <v>0</v>
      </c>
      <c r="AY6" s="196"/>
      <c r="AZ6" s="196"/>
      <c r="BA6" s="263">
        <v>44012</v>
      </c>
      <c r="BB6" s="546"/>
      <c r="BC6" s="550" t="s">
        <v>944</v>
      </c>
      <c r="BD6" s="263">
        <v>43495</v>
      </c>
      <c r="BE6" s="546"/>
      <c r="BF6" s="263">
        <v>43524</v>
      </c>
      <c r="BG6" s="546"/>
      <c r="BH6" s="546"/>
      <c r="BI6" s="546" t="s">
        <v>2459</v>
      </c>
      <c r="BJ6" s="263">
        <v>43951</v>
      </c>
      <c r="BK6" s="546"/>
      <c r="BL6" s="263">
        <v>44012</v>
      </c>
      <c r="BM6" s="546"/>
      <c r="BN6" s="263">
        <v>44074</v>
      </c>
      <c r="BO6" s="546"/>
      <c r="BP6" s="546">
        <v>44561</v>
      </c>
      <c r="BQ6" s="546"/>
      <c r="BR6" s="717"/>
      <c r="BS6" s="593"/>
      <c r="BT6" s="728" t="s">
        <v>919</v>
      </c>
      <c r="BU6" s="728"/>
      <c r="BV6" s="728"/>
      <c r="BW6" s="728"/>
      <c r="BX6" s="728"/>
      <c r="BY6" s="728"/>
      <c r="BZ6" s="728"/>
      <c r="CA6" s="702">
        <v>0</v>
      </c>
      <c r="CB6" s="459"/>
      <c r="CC6" s="550" t="s">
        <v>2608</v>
      </c>
      <c r="CD6" s="460"/>
      <c r="CE6" s="460"/>
      <c r="CF6" s="729">
        <v>1000</v>
      </c>
      <c r="CG6" s="729">
        <v>35</v>
      </c>
      <c r="CH6" s="689">
        <f t="shared" ref="CH6:CH14" si="0">BS6*CF6</f>
        <v>0</v>
      </c>
      <c r="CI6" s="690">
        <f t="shared" ref="CI6:CI15" si="1">BS6*CG6</f>
        <v>0</v>
      </c>
      <c r="CJ6" s="461"/>
      <c r="CK6" s="461"/>
      <c r="CL6" s="461"/>
      <c r="CM6" s="461"/>
      <c r="CN6" s="461"/>
      <c r="CO6" s="461"/>
      <c r="CP6" s="461"/>
      <c r="CQ6" s="596"/>
      <c r="CR6" s="596"/>
      <c r="CS6" s="596"/>
      <c r="CT6" s="596"/>
      <c r="CU6" s="596"/>
      <c r="CV6" s="596"/>
      <c r="CW6" s="541"/>
      <c r="CX6" s="541"/>
      <c r="CY6" s="542"/>
      <c r="CZ6" s="541"/>
      <c r="DA6" s="541"/>
      <c r="DB6" s="543"/>
      <c r="DC6" s="543"/>
      <c r="DD6" s="543"/>
      <c r="DE6" s="543"/>
      <c r="DF6" s="467" t="s">
        <v>3458</v>
      </c>
      <c r="DG6" s="882" t="s">
        <v>3459</v>
      </c>
      <c r="DH6" s="883" t="s">
        <v>3258</v>
      </c>
      <c r="DI6" s="883" t="s">
        <v>3258</v>
      </c>
      <c r="DJ6" s="883"/>
    </row>
    <row r="7" spans="1:114 1030:1030" s="479" customFormat="1" ht="65.099999999999994" customHeight="1">
      <c r="A7" s="490">
        <v>2</v>
      </c>
      <c r="B7" s="470" t="s">
        <v>1363</v>
      </c>
      <c r="C7" s="203" t="s">
        <v>1364</v>
      </c>
      <c r="D7" s="496" t="s">
        <v>1911</v>
      </c>
      <c r="E7" s="496" t="s">
        <v>1912</v>
      </c>
      <c r="F7" s="503" t="s">
        <v>339</v>
      </c>
      <c r="G7" s="490" t="s">
        <v>1366</v>
      </c>
      <c r="H7" s="497" t="s">
        <v>1915</v>
      </c>
      <c r="I7" s="497" t="s">
        <v>1916</v>
      </c>
      <c r="J7" s="349">
        <f t="shared" ref="J7:J60" si="2">K7+SUM(AB7:AH7)+T7+SUM(AQ7:AW7)</f>
        <v>55000</v>
      </c>
      <c r="K7" s="349">
        <f t="shared" ref="K7:K11" si="3">L7+AI7</f>
        <v>45100</v>
      </c>
      <c r="L7" s="349">
        <f t="shared" ref="L7:L60" si="4">SUM(M7:S7)</f>
        <v>0</v>
      </c>
      <c r="M7" s="349">
        <v>0</v>
      </c>
      <c r="N7" s="349"/>
      <c r="O7" s="349"/>
      <c r="P7" s="349">
        <v>0</v>
      </c>
      <c r="Q7" s="349"/>
      <c r="R7" s="349"/>
      <c r="S7" s="349">
        <v>0</v>
      </c>
      <c r="T7" s="349">
        <f t="shared" ref="T7:T60" si="5">SUM(U7:AA7)</f>
        <v>0</v>
      </c>
      <c r="U7" s="349">
        <v>0</v>
      </c>
      <c r="V7" s="349"/>
      <c r="W7" s="349"/>
      <c r="X7" s="349">
        <v>0</v>
      </c>
      <c r="Y7" s="349"/>
      <c r="Z7" s="349"/>
      <c r="AA7" s="349">
        <v>0</v>
      </c>
      <c r="AB7" s="349">
        <v>0</v>
      </c>
      <c r="AC7" s="349"/>
      <c r="AD7" s="349"/>
      <c r="AE7" s="349">
        <v>0</v>
      </c>
      <c r="AF7" s="349"/>
      <c r="AG7" s="349">
        <v>0</v>
      </c>
      <c r="AH7" s="349"/>
      <c r="AI7" s="349">
        <f t="shared" ref="AI7:AI60" si="6">SUM(AJ7:AP7)</f>
        <v>45100</v>
      </c>
      <c r="AJ7" s="349">
        <v>0</v>
      </c>
      <c r="AK7" s="349"/>
      <c r="AL7" s="349"/>
      <c r="AM7" s="349">
        <v>45100</v>
      </c>
      <c r="AN7" s="349"/>
      <c r="AO7" s="349"/>
      <c r="AP7" s="349">
        <v>0</v>
      </c>
      <c r="AQ7" s="349">
        <v>297</v>
      </c>
      <c r="AR7" s="349"/>
      <c r="AS7" s="349"/>
      <c r="AT7" s="349">
        <v>9603</v>
      </c>
      <c r="AU7" s="349"/>
      <c r="AV7" s="349">
        <v>0</v>
      </c>
      <c r="AW7" s="349"/>
      <c r="AX7" s="349">
        <f>SUM(AJ7:AW7)</f>
        <v>55000</v>
      </c>
      <c r="AY7" s="196"/>
      <c r="AZ7" s="196"/>
      <c r="BA7" s="263">
        <v>44012</v>
      </c>
      <c r="BB7" s="546"/>
      <c r="BC7" s="550" t="s">
        <v>944</v>
      </c>
      <c r="BD7" s="263">
        <v>43524</v>
      </c>
      <c r="BE7" s="546"/>
      <c r="BF7" s="263">
        <v>43555</v>
      </c>
      <c r="BG7" s="546"/>
      <c r="BH7" s="546"/>
      <c r="BI7" s="546" t="s">
        <v>2459</v>
      </c>
      <c r="BJ7" s="263">
        <v>43951</v>
      </c>
      <c r="BK7" s="546"/>
      <c r="BL7" s="263">
        <v>44012</v>
      </c>
      <c r="BM7" s="546"/>
      <c r="BN7" s="263">
        <v>44074</v>
      </c>
      <c r="BO7" s="546"/>
      <c r="BP7" s="546">
        <v>44561</v>
      </c>
      <c r="BQ7" s="546"/>
      <c r="BR7" s="717"/>
      <c r="BS7" s="717"/>
      <c r="BT7" s="728" t="s">
        <v>919</v>
      </c>
      <c r="BU7" s="728"/>
      <c r="BV7" s="728"/>
      <c r="BW7" s="728"/>
      <c r="BX7" s="728"/>
      <c r="BY7" s="728"/>
      <c r="BZ7" s="728"/>
      <c r="CA7" s="702">
        <v>0</v>
      </c>
      <c r="CB7" s="459"/>
      <c r="CC7" s="550" t="s">
        <v>2608</v>
      </c>
      <c r="CD7" s="460"/>
      <c r="CE7" s="460"/>
      <c r="CF7" s="729">
        <v>0</v>
      </c>
      <c r="CG7" s="729">
        <v>136</v>
      </c>
      <c r="CH7" s="689">
        <f t="shared" si="0"/>
        <v>0</v>
      </c>
      <c r="CI7" s="690">
        <f t="shared" si="1"/>
        <v>0</v>
      </c>
      <c r="CJ7" s="461"/>
      <c r="CK7" s="461"/>
      <c r="CL7" s="461"/>
      <c r="CM7" s="461"/>
      <c r="CN7" s="461"/>
      <c r="CO7" s="461">
        <v>5</v>
      </c>
      <c r="CP7" s="461"/>
      <c r="CQ7" s="596"/>
      <c r="CR7" s="596"/>
      <c r="CS7" s="596"/>
      <c r="CT7" s="596"/>
      <c r="CU7" s="596"/>
      <c r="CV7" s="596"/>
      <c r="CW7" s="541"/>
      <c r="CX7" s="541"/>
      <c r="CY7" s="541"/>
      <c r="CZ7" s="541"/>
      <c r="DA7" s="541"/>
      <c r="DB7" s="543"/>
      <c r="DC7" s="543"/>
      <c r="DD7" s="543"/>
      <c r="DE7" s="543"/>
      <c r="DF7" s="467" t="s">
        <v>3460</v>
      </c>
      <c r="DG7" s="882" t="s">
        <v>3461</v>
      </c>
      <c r="DH7" s="883" t="s">
        <v>3258</v>
      </c>
      <c r="DI7" s="883" t="s">
        <v>3258</v>
      </c>
      <c r="DJ7" s="883"/>
      <c r="AMP7" s="480"/>
    </row>
    <row r="8" spans="1:114 1030:1030" s="97" customFormat="1" ht="62.45" customHeight="1">
      <c r="A8" s="470">
        <v>3</v>
      </c>
      <c r="B8" s="470" t="s">
        <v>1363</v>
      </c>
      <c r="C8" s="203" t="s">
        <v>1364</v>
      </c>
      <c r="D8" s="496" t="s">
        <v>1917</v>
      </c>
      <c r="E8" s="496" t="s">
        <v>1918</v>
      </c>
      <c r="F8" s="244" t="s">
        <v>319</v>
      </c>
      <c r="G8" s="471" t="s">
        <v>2465</v>
      </c>
      <c r="H8" s="497" t="s">
        <v>1919</v>
      </c>
      <c r="I8" s="497" t="s">
        <v>1920</v>
      </c>
      <c r="J8" s="349">
        <f t="shared" si="2"/>
        <v>120000</v>
      </c>
      <c r="K8" s="349">
        <f t="shared" si="3"/>
        <v>109200</v>
      </c>
      <c r="L8" s="349">
        <f t="shared" si="4"/>
        <v>60000</v>
      </c>
      <c r="M8" s="349">
        <v>0</v>
      </c>
      <c r="N8" s="349"/>
      <c r="O8" s="349"/>
      <c r="P8" s="349">
        <v>30900</v>
      </c>
      <c r="Q8" s="349"/>
      <c r="R8" s="349"/>
      <c r="S8" s="349">
        <v>29100</v>
      </c>
      <c r="T8" s="349">
        <f t="shared" si="5"/>
        <v>0</v>
      </c>
      <c r="U8" s="349">
        <v>0</v>
      </c>
      <c r="V8" s="349"/>
      <c r="W8" s="349"/>
      <c r="X8" s="349">
        <v>0</v>
      </c>
      <c r="Y8" s="349"/>
      <c r="Z8" s="349"/>
      <c r="AA8" s="349">
        <v>0</v>
      </c>
      <c r="AB8" s="349">
        <v>0</v>
      </c>
      <c r="AC8" s="349"/>
      <c r="AD8" s="349"/>
      <c r="AE8" s="349">
        <v>0</v>
      </c>
      <c r="AF8" s="349"/>
      <c r="AG8" s="349">
        <v>0</v>
      </c>
      <c r="AH8" s="349"/>
      <c r="AI8" s="349">
        <f t="shared" si="6"/>
        <v>49200</v>
      </c>
      <c r="AJ8" s="349">
        <v>0</v>
      </c>
      <c r="AK8" s="349"/>
      <c r="AL8" s="349"/>
      <c r="AM8" s="349">
        <v>25338</v>
      </c>
      <c r="AN8" s="349"/>
      <c r="AO8" s="349"/>
      <c r="AP8" s="349">
        <v>23862</v>
      </c>
      <c r="AQ8" s="349">
        <v>324</v>
      </c>
      <c r="AR8" s="349"/>
      <c r="AS8" s="349"/>
      <c r="AT8" s="349">
        <v>5238</v>
      </c>
      <c r="AU8" s="349"/>
      <c r="AV8" s="349">
        <v>5238</v>
      </c>
      <c r="AW8" s="349"/>
      <c r="AX8" s="349">
        <f t="shared" ref="AX8:AX60" si="7">SUM(AJ8:AW8)</f>
        <v>60000</v>
      </c>
      <c r="AY8" s="176"/>
      <c r="AZ8" s="176"/>
      <c r="BA8" s="600" t="s">
        <v>944</v>
      </c>
      <c r="BB8" s="707"/>
      <c r="BC8" s="731" t="s">
        <v>2460</v>
      </c>
      <c r="BD8" s="263">
        <v>43829</v>
      </c>
      <c r="BE8" s="546"/>
      <c r="BF8" s="464">
        <v>43495</v>
      </c>
      <c r="BG8" s="546"/>
      <c r="BH8" s="546"/>
      <c r="BI8" s="546" t="s">
        <v>2459</v>
      </c>
      <c r="BJ8" s="263">
        <v>43585</v>
      </c>
      <c r="BK8" s="546"/>
      <c r="BL8" s="263">
        <v>43646</v>
      </c>
      <c r="BM8" s="546"/>
      <c r="BN8" s="263">
        <v>43677</v>
      </c>
      <c r="BO8" s="546"/>
      <c r="BP8" s="546">
        <v>43982</v>
      </c>
      <c r="BQ8" s="546"/>
      <c r="BR8" s="549"/>
      <c r="BS8" s="549"/>
      <c r="BT8" s="728" t="s">
        <v>919</v>
      </c>
      <c r="BU8" s="728"/>
      <c r="BV8" s="728"/>
      <c r="BW8" s="728"/>
      <c r="BX8" s="728"/>
      <c r="BY8" s="728"/>
      <c r="BZ8" s="728"/>
      <c r="CA8" s="702">
        <v>0</v>
      </c>
      <c r="CB8" s="202"/>
      <c r="CC8" s="550" t="s">
        <v>2608</v>
      </c>
      <c r="CD8" s="294"/>
      <c r="CE8" s="294"/>
      <c r="CF8" s="729">
        <v>1200</v>
      </c>
      <c r="CG8" s="293">
        <v>150</v>
      </c>
      <c r="CH8" s="689">
        <f t="shared" si="0"/>
        <v>0</v>
      </c>
      <c r="CI8" s="690">
        <f t="shared" si="1"/>
        <v>0</v>
      </c>
      <c r="CJ8" s="177"/>
      <c r="CK8" s="177"/>
      <c r="CL8" s="177"/>
      <c r="CM8" s="177"/>
      <c r="CN8" s="177"/>
      <c r="CO8" s="177"/>
      <c r="CP8" s="177"/>
      <c r="CQ8" s="574"/>
      <c r="CR8" s="574"/>
      <c r="CS8" s="574"/>
      <c r="CT8" s="574"/>
      <c r="CU8" s="574"/>
      <c r="CV8" s="574"/>
      <c r="CW8" s="193"/>
      <c r="CX8" s="193"/>
      <c r="CY8" s="193"/>
      <c r="CZ8" s="193"/>
      <c r="DA8" s="298" t="s">
        <v>3585</v>
      </c>
      <c r="DB8" s="556"/>
      <c r="DC8" s="556"/>
      <c r="DD8" s="556"/>
      <c r="DE8" s="556"/>
      <c r="DF8" s="467" t="s">
        <v>3462</v>
      </c>
      <c r="DG8" s="882" t="s">
        <v>3463</v>
      </c>
      <c r="DH8" s="883" t="s">
        <v>3464</v>
      </c>
      <c r="DI8" s="883" t="s">
        <v>3465</v>
      </c>
      <c r="DJ8" s="883"/>
    </row>
    <row r="9" spans="1:114 1030:1030" s="97" customFormat="1" ht="65.099999999999994" customHeight="1">
      <c r="A9" s="470">
        <v>4</v>
      </c>
      <c r="B9" s="470" t="s">
        <v>1363</v>
      </c>
      <c r="C9" s="203" t="s">
        <v>1364</v>
      </c>
      <c r="D9" s="496" t="s">
        <v>1921</v>
      </c>
      <c r="E9" s="496" t="s">
        <v>1922</v>
      </c>
      <c r="F9" s="244" t="s">
        <v>2049</v>
      </c>
      <c r="G9" s="490" t="s">
        <v>1366</v>
      </c>
      <c r="H9" s="497" t="s">
        <v>1923</v>
      </c>
      <c r="I9" s="497" t="s">
        <v>1924</v>
      </c>
      <c r="J9" s="349">
        <f t="shared" si="2"/>
        <v>15000</v>
      </c>
      <c r="K9" s="349">
        <f t="shared" si="3"/>
        <v>15000</v>
      </c>
      <c r="L9" s="349">
        <f t="shared" si="4"/>
        <v>15000</v>
      </c>
      <c r="M9" s="349">
        <v>0</v>
      </c>
      <c r="N9" s="349"/>
      <c r="O9" s="349"/>
      <c r="P9" s="349">
        <v>15000</v>
      </c>
      <c r="Q9" s="349"/>
      <c r="R9" s="349"/>
      <c r="S9" s="349">
        <v>0</v>
      </c>
      <c r="T9" s="349">
        <f t="shared" si="5"/>
        <v>0</v>
      </c>
      <c r="U9" s="349">
        <v>0</v>
      </c>
      <c r="V9" s="349"/>
      <c r="W9" s="349"/>
      <c r="X9" s="349">
        <v>0</v>
      </c>
      <c r="Y9" s="349"/>
      <c r="Z9" s="349"/>
      <c r="AA9" s="349">
        <v>0</v>
      </c>
      <c r="AB9" s="349">
        <v>0</v>
      </c>
      <c r="AC9" s="349"/>
      <c r="AD9" s="349"/>
      <c r="AE9" s="349">
        <v>0</v>
      </c>
      <c r="AF9" s="349"/>
      <c r="AG9" s="349">
        <v>0</v>
      </c>
      <c r="AH9" s="349"/>
      <c r="AI9" s="349">
        <f t="shared" si="6"/>
        <v>0</v>
      </c>
      <c r="AJ9" s="349">
        <v>0</v>
      </c>
      <c r="AK9" s="349"/>
      <c r="AL9" s="349"/>
      <c r="AM9" s="349">
        <v>0</v>
      </c>
      <c r="AN9" s="349"/>
      <c r="AO9" s="349"/>
      <c r="AP9" s="349">
        <v>0</v>
      </c>
      <c r="AQ9" s="349">
        <v>0</v>
      </c>
      <c r="AR9" s="349"/>
      <c r="AS9" s="349"/>
      <c r="AT9" s="349">
        <v>0</v>
      </c>
      <c r="AU9" s="349"/>
      <c r="AV9" s="349">
        <v>0</v>
      </c>
      <c r="AW9" s="349"/>
      <c r="AX9" s="349">
        <f t="shared" si="7"/>
        <v>0</v>
      </c>
      <c r="AY9" s="176"/>
      <c r="AZ9" s="176"/>
      <c r="BA9" s="600" t="s">
        <v>944</v>
      </c>
      <c r="BB9" s="546"/>
      <c r="BC9" s="550" t="s">
        <v>944</v>
      </c>
      <c r="BD9" s="263">
        <v>43495</v>
      </c>
      <c r="BE9" s="546"/>
      <c r="BF9" s="464">
        <v>43524</v>
      </c>
      <c r="BG9" s="546"/>
      <c r="BH9" s="546"/>
      <c r="BI9" s="550" t="s">
        <v>944</v>
      </c>
      <c r="BJ9" s="263">
        <v>43951</v>
      </c>
      <c r="BK9" s="546"/>
      <c r="BL9" s="263">
        <v>44012</v>
      </c>
      <c r="BM9" s="546"/>
      <c r="BN9" s="263">
        <v>44074</v>
      </c>
      <c r="BO9" s="546"/>
      <c r="BP9" s="546">
        <v>44561</v>
      </c>
      <c r="BQ9" s="546"/>
      <c r="BR9" s="549"/>
      <c r="BS9" s="549"/>
      <c r="BT9" s="728" t="s">
        <v>919</v>
      </c>
      <c r="BU9" s="728"/>
      <c r="BV9" s="728"/>
      <c r="BW9" s="728"/>
      <c r="BX9" s="728"/>
      <c r="BY9" s="728"/>
      <c r="BZ9" s="728"/>
      <c r="CA9" s="702">
        <v>0</v>
      </c>
      <c r="CB9" s="199"/>
      <c r="CC9" s="550" t="s">
        <v>2608</v>
      </c>
      <c r="CD9" s="294"/>
      <c r="CE9" s="294"/>
      <c r="CF9" s="729">
        <v>150</v>
      </c>
      <c r="CG9" s="293">
        <v>40</v>
      </c>
      <c r="CH9" s="689">
        <f t="shared" si="0"/>
        <v>0</v>
      </c>
      <c r="CI9" s="690">
        <f t="shared" si="1"/>
        <v>0</v>
      </c>
      <c r="CJ9" s="177"/>
      <c r="CK9" s="177"/>
      <c r="CL9" s="177"/>
      <c r="CM9" s="177"/>
      <c r="CN9" s="177"/>
      <c r="CO9" s="177"/>
      <c r="CP9" s="177"/>
      <c r="CQ9" s="574"/>
      <c r="CR9" s="574"/>
      <c r="CS9" s="574"/>
      <c r="CT9" s="574"/>
      <c r="CU9" s="574"/>
      <c r="CV9" s="574"/>
      <c r="CW9" s="557"/>
      <c r="CX9" s="193"/>
      <c r="CY9" s="193"/>
      <c r="CZ9" s="193"/>
      <c r="DA9" s="193"/>
      <c r="DB9" s="556"/>
      <c r="DC9" s="556"/>
      <c r="DD9" s="556"/>
      <c r="DE9" s="556"/>
      <c r="DF9" s="467" t="s">
        <v>3466</v>
      </c>
      <c r="DG9" s="882" t="s">
        <v>3467</v>
      </c>
      <c r="DH9" s="883" t="s">
        <v>3258</v>
      </c>
      <c r="DI9" s="883" t="s">
        <v>3258</v>
      </c>
      <c r="DJ9" s="883"/>
    </row>
    <row r="10" spans="1:114 1030:1030" s="97" customFormat="1" ht="68.45" customHeight="1">
      <c r="A10" s="470">
        <v>5</v>
      </c>
      <c r="B10" s="470" t="s">
        <v>1363</v>
      </c>
      <c r="C10" s="203" t="s">
        <v>1364</v>
      </c>
      <c r="D10" s="496" t="s">
        <v>1921</v>
      </c>
      <c r="E10" s="496" t="s">
        <v>1922</v>
      </c>
      <c r="F10" s="244" t="s">
        <v>2049</v>
      </c>
      <c r="G10" s="490" t="s">
        <v>1366</v>
      </c>
      <c r="H10" s="497" t="s">
        <v>1925</v>
      </c>
      <c r="I10" s="497" t="s">
        <v>1926</v>
      </c>
      <c r="J10" s="349">
        <f t="shared" si="2"/>
        <v>93370.175000000003</v>
      </c>
      <c r="K10" s="349">
        <f t="shared" si="3"/>
        <v>80272</v>
      </c>
      <c r="L10" s="349">
        <f t="shared" si="4"/>
        <v>80272</v>
      </c>
      <c r="M10" s="349">
        <v>0</v>
      </c>
      <c r="N10" s="349"/>
      <c r="O10" s="349"/>
      <c r="P10" s="349">
        <v>2408</v>
      </c>
      <c r="Q10" s="349"/>
      <c r="R10" s="349"/>
      <c r="S10" s="349">
        <v>77864</v>
      </c>
      <c r="T10" s="349">
        <f t="shared" si="5"/>
        <v>8776</v>
      </c>
      <c r="U10" s="349">
        <v>0</v>
      </c>
      <c r="V10" s="349"/>
      <c r="W10" s="349"/>
      <c r="X10" s="349">
        <v>8776</v>
      </c>
      <c r="Y10" s="349"/>
      <c r="Z10" s="349"/>
      <c r="AA10" s="349">
        <v>0</v>
      </c>
      <c r="AB10" s="349">
        <v>330</v>
      </c>
      <c r="AC10" s="349"/>
      <c r="AD10" s="349"/>
      <c r="AE10" s="349">
        <v>3992.1750000000002</v>
      </c>
      <c r="AF10" s="349"/>
      <c r="AG10" s="349">
        <v>0</v>
      </c>
      <c r="AH10" s="349"/>
      <c r="AI10" s="349">
        <f t="shared" si="6"/>
        <v>0</v>
      </c>
      <c r="AJ10" s="349">
        <v>0</v>
      </c>
      <c r="AK10" s="349"/>
      <c r="AL10" s="349"/>
      <c r="AM10" s="349">
        <v>0</v>
      </c>
      <c r="AN10" s="349"/>
      <c r="AO10" s="349"/>
      <c r="AP10" s="349">
        <v>0</v>
      </c>
      <c r="AQ10" s="349">
        <v>0</v>
      </c>
      <c r="AR10" s="349"/>
      <c r="AS10" s="349"/>
      <c r="AT10" s="349">
        <v>0</v>
      </c>
      <c r="AU10" s="349"/>
      <c r="AV10" s="349">
        <v>0</v>
      </c>
      <c r="AW10" s="349"/>
      <c r="AX10" s="349">
        <f t="shared" si="7"/>
        <v>0</v>
      </c>
      <c r="AY10" s="176"/>
      <c r="AZ10" s="176"/>
      <c r="BA10" s="263">
        <v>44012</v>
      </c>
      <c r="BB10" s="546"/>
      <c r="BC10" s="550" t="s">
        <v>920</v>
      </c>
      <c r="BD10" s="263">
        <v>43524</v>
      </c>
      <c r="BE10" s="546"/>
      <c r="BF10" s="464">
        <v>43555</v>
      </c>
      <c r="BG10" s="546"/>
      <c r="BH10" s="546"/>
      <c r="BI10" s="734" t="s">
        <v>2461</v>
      </c>
      <c r="BJ10" s="263">
        <v>43951</v>
      </c>
      <c r="BK10" s="546"/>
      <c r="BL10" s="263">
        <v>44012</v>
      </c>
      <c r="BM10" s="546"/>
      <c r="BN10" s="263">
        <v>44074</v>
      </c>
      <c r="BO10" s="546"/>
      <c r="BP10" s="546">
        <v>44561</v>
      </c>
      <c r="BQ10" s="546"/>
      <c r="BR10" s="553"/>
      <c r="BS10" s="553"/>
      <c r="BT10" s="728" t="s">
        <v>919</v>
      </c>
      <c r="BU10" s="728"/>
      <c r="BV10" s="728"/>
      <c r="BW10" s="728"/>
      <c r="BX10" s="728"/>
      <c r="BY10" s="728"/>
      <c r="BZ10" s="728"/>
      <c r="CA10" s="702">
        <v>0</v>
      </c>
      <c r="CB10" s="199"/>
      <c r="CC10" s="550" t="s">
        <v>2608</v>
      </c>
      <c r="CD10" s="294"/>
      <c r="CE10" s="294"/>
      <c r="CF10" s="729">
        <v>845</v>
      </c>
      <c r="CG10" s="293">
        <v>100</v>
      </c>
      <c r="CH10" s="689">
        <f t="shared" si="0"/>
        <v>0</v>
      </c>
      <c r="CI10" s="690">
        <f t="shared" si="1"/>
        <v>0</v>
      </c>
      <c r="CJ10" s="177"/>
      <c r="CK10" s="177"/>
      <c r="CL10" s="177"/>
      <c r="CM10" s="177"/>
      <c r="CN10" s="177"/>
      <c r="CO10" s="177"/>
      <c r="CP10" s="177"/>
      <c r="CQ10" s="574"/>
      <c r="CR10" s="574"/>
      <c r="CS10" s="574"/>
      <c r="CT10" s="574"/>
      <c r="CU10" s="574"/>
      <c r="CV10" s="574"/>
      <c r="CW10" s="557"/>
      <c r="CX10" s="193"/>
      <c r="CY10" s="193"/>
      <c r="CZ10" s="193"/>
      <c r="DA10" s="193"/>
      <c r="DB10" s="556"/>
      <c r="DC10" s="556"/>
      <c r="DD10" s="556"/>
      <c r="DE10" s="556"/>
      <c r="DF10" s="467" t="s">
        <v>3468</v>
      </c>
      <c r="DG10" s="882" t="s">
        <v>3469</v>
      </c>
      <c r="DH10" s="883" t="s">
        <v>3258</v>
      </c>
      <c r="DI10" s="883" t="s">
        <v>3258</v>
      </c>
      <c r="DJ10" s="883"/>
    </row>
    <row r="11" spans="1:114 1030:1030" s="97" customFormat="1" ht="58.5">
      <c r="A11" s="470">
        <v>6</v>
      </c>
      <c r="B11" s="470" t="s">
        <v>1363</v>
      </c>
      <c r="C11" s="203" t="s">
        <v>1364</v>
      </c>
      <c r="D11" s="496" t="s">
        <v>1921</v>
      </c>
      <c r="E11" s="496" t="s">
        <v>1922</v>
      </c>
      <c r="F11" s="244" t="s">
        <v>2049</v>
      </c>
      <c r="G11" s="490" t="s">
        <v>1366</v>
      </c>
      <c r="H11" s="497" t="s">
        <v>1927</v>
      </c>
      <c r="I11" s="497" t="s">
        <v>1928</v>
      </c>
      <c r="J11" s="349">
        <f t="shared" si="2"/>
        <v>70000</v>
      </c>
      <c r="K11" s="349">
        <f t="shared" si="3"/>
        <v>57400</v>
      </c>
      <c r="L11" s="349">
        <f t="shared" si="4"/>
        <v>0</v>
      </c>
      <c r="M11" s="349">
        <v>0</v>
      </c>
      <c r="N11" s="349"/>
      <c r="O11" s="349"/>
      <c r="P11" s="349">
        <v>0</v>
      </c>
      <c r="Q11" s="349"/>
      <c r="R11" s="349"/>
      <c r="S11" s="349">
        <v>0</v>
      </c>
      <c r="T11" s="349">
        <f t="shared" si="5"/>
        <v>0</v>
      </c>
      <c r="U11" s="349">
        <v>0</v>
      </c>
      <c r="V11" s="349"/>
      <c r="W11" s="349"/>
      <c r="X11" s="349">
        <v>0</v>
      </c>
      <c r="Y11" s="349"/>
      <c r="Z11" s="349"/>
      <c r="AA11" s="349">
        <v>0</v>
      </c>
      <c r="AB11" s="349">
        <v>0</v>
      </c>
      <c r="AC11" s="349"/>
      <c r="AD11" s="349"/>
      <c r="AE11" s="349">
        <v>0</v>
      </c>
      <c r="AF11" s="349"/>
      <c r="AG11" s="349">
        <v>0</v>
      </c>
      <c r="AH11" s="349"/>
      <c r="AI11" s="349">
        <f t="shared" si="6"/>
        <v>57400</v>
      </c>
      <c r="AJ11" s="349">
        <v>0</v>
      </c>
      <c r="AK11" s="349"/>
      <c r="AL11" s="349"/>
      <c r="AM11" s="349">
        <v>57400</v>
      </c>
      <c r="AN11" s="349"/>
      <c r="AO11" s="349"/>
      <c r="AP11" s="349">
        <v>0</v>
      </c>
      <c r="AQ11" s="349">
        <v>378</v>
      </c>
      <c r="AR11" s="349"/>
      <c r="AS11" s="349"/>
      <c r="AT11" s="349">
        <v>12222</v>
      </c>
      <c r="AU11" s="349"/>
      <c r="AV11" s="349">
        <v>0</v>
      </c>
      <c r="AW11" s="349"/>
      <c r="AX11" s="349">
        <f t="shared" si="7"/>
        <v>70000</v>
      </c>
      <c r="AY11" s="176"/>
      <c r="AZ11" s="176"/>
      <c r="BA11" s="600" t="s">
        <v>944</v>
      </c>
      <c r="BB11" s="730"/>
      <c r="BC11" s="731" t="s">
        <v>2460</v>
      </c>
      <c r="BD11" s="263">
        <v>43495</v>
      </c>
      <c r="BE11" s="732"/>
      <c r="BF11" s="464">
        <v>43524</v>
      </c>
      <c r="BG11" s="733"/>
      <c r="BH11" s="733"/>
      <c r="BI11" s="734" t="s">
        <v>2461</v>
      </c>
      <c r="BJ11" s="263">
        <v>43951</v>
      </c>
      <c r="BK11" s="735"/>
      <c r="BL11" s="263">
        <v>44012</v>
      </c>
      <c r="BM11" s="735"/>
      <c r="BN11" s="263">
        <v>44074</v>
      </c>
      <c r="BO11" s="735"/>
      <c r="BP11" s="546">
        <v>44561</v>
      </c>
      <c r="BQ11" s="735"/>
      <c r="BR11" s="736"/>
      <c r="BS11" s="736"/>
      <c r="BT11" s="728" t="s">
        <v>919</v>
      </c>
      <c r="BU11" s="728"/>
      <c r="BV11" s="728"/>
      <c r="BW11" s="728"/>
      <c r="BX11" s="728"/>
      <c r="BY11" s="728"/>
      <c r="BZ11" s="728"/>
      <c r="CA11" s="702">
        <v>0</v>
      </c>
      <c r="CB11" s="199"/>
      <c r="CC11" s="550" t="s">
        <v>2608</v>
      </c>
      <c r="CD11" s="294"/>
      <c r="CE11" s="294"/>
      <c r="CF11" s="729">
        <v>0</v>
      </c>
      <c r="CG11" s="293">
        <v>50</v>
      </c>
      <c r="CH11" s="689">
        <f t="shared" si="0"/>
        <v>0</v>
      </c>
      <c r="CI11" s="690">
        <f t="shared" si="1"/>
        <v>0</v>
      </c>
      <c r="CJ11" s="177"/>
      <c r="CK11" s="177"/>
      <c r="CL11" s="177"/>
      <c r="CM11" s="177"/>
      <c r="CN11" s="177"/>
      <c r="CO11" s="177">
        <v>3</v>
      </c>
      <c r="CP11" s="177"/>
      <c r="CQ11" s="574"/>
      <c r="CR11" s="574"/>
      <c r="CS11" s="574"/>
      <c r="CT11" s="574"/>
      <c r="CU11" s="574"/>
      <c r="CV11" s="574"/>
      <c r="CW11" s="193"/>
      <c r="CX11" s="193"/>
      <c r="CY11" s="193"/>
      <c r="CZ11" s="193"/>
      <c r="DA11" s="193"/>
      <c r="DB11" s="556"/>
      <c r="DC11" s="556"/>
      <c r="DD11" s="556"/>
      <c r="DE11" s="556"/>
      <c r="DF11" s="467" t="s">
        <v>3470</v>
      </c>
      <c r="DG11" s="882" t="s">
        <v>3471</v>
      </c>
      <c r="DH11" s="883" t="s">
        <v>3258</v>
      </c>
      <c r="DI11" s="883" t="s">
        <v>3258</v>
      </c>
      <c r="DJ11" s="883"/>
    </row>
    <row r="12" spans="1:114 1030:1030" ht="58.5">
      <c r="A12" s="490">
        <v>7</v>
      </c>
      <c r="B12" s="470" t="s">
        <v>1363</v>
      </c>
      <c r="C12" s="203" t="s">
        <v>1364</v>
      </c>
      <c r="D12" s="496" t="s">
        <v>1929</v>
      </c>
      <c r="E12" s="496" t="s">
        <v>1930</v>
      </c>
      <c r="F12" s="244" t="s">
        <v>327</v>
      </c>
      <c r="G12" s="490" t="s">
        <v>1366</v>
      </c>
      <c r="H12" s="497" t="s">
        <v>1931</v>
      </c>
      <c r="I12" s="497" t="s">
        <v>1932</v>
      </c>
      <c r="J12" s="349">
        <f t="shared" si="2"/>
        <v>110370</v>
      </c>
      <c r="K12" s="349">
        <f t="shared" ref="K12:K13" si="8">L12+AI12</f>
        <v>101370</v>
      </c>
      <c r="L12" s="349">
        <f t="shared" si="4"/>
        <v>101370</v>
      </c>
      <c r="M12" s="349">
        <v>0</v>
      </c>
      <c r="N12" s="349"/>
      <c r="O12" s="349"/>
      <c r="P12" s="349">
        <v>52206</v>
      </c>
      <c r="Q12" s="349"/>
      <c r="R12" s="349"/>
      <c r="S12" s="349">
        <v>49164</v>
      </c>
      <c r="T12" s="349">
        <f t="shared" si="5"/>
        <v>6030</v>
      </c>
      <c r="U12" s="349">
        <v>0</v>
      </c>
      <c r="V12" s="349"/>
      <c r="W12" s="349"/>
      <c r="X12" s="349">
        <v>6030</v>
      </c>
      <c r="Y12" s="349"/>
      <c r="Z12" s="349"/>
      <c r="AA12" s="349">
        <v>0</v>
      </c>
      <c r="AB12" s="349">
        <v>330</v>
      </c>
      <c r="AC12" s="349"/>
      <c r="AD12" s="349"/>
      <c r="AE12" s="349">
        <v>2640</v>
      </c>
      <c r="AF12" s="349"/>
      <c r="AG12" s="349">
        <v>0</v>
      </c>
      <c r="AH12" s="349"/>
      <c r="AI12" s="349">
        <f t="shared" si="6"/>
        <v>0</v>
      </c>
      <c r="AJ12" s="349">
        <v>0</v>
      </c>
      <c r="AK12" s="349"/>
      <c r="AL12" s="349"/>
      <c r="AM12" s="349">
        <v>0</v>
      </c>
      <c r="AN12" s="349"/>
      <c r="AO12" s="349"/>
      <c r="AP12" s="349">
        <v>0</v>
      </c>
      <c r="AQ12" s="349">
        <v>0</v>
      </c>
      <c r="AR12" s="349"/>
      <c r="AS12" s="349"/>
      <c r="AT12" s="349">
        <v>0</v>
      </c>
      <c r="AU12" s="349"/>
      <c r="AV12" s="349">
        <v>0</v>
      </c>
      <c r="AW12" s="349"/>
      <c r="AX12" s="349">
        <f t="shared" si="7"/>
        <v>0</v>
      </c>
      <c r="AY12" s="494"/>
      <c r="AZ12" s="494"/>
      <c r="BA12" s="263">
        <v>44012</v>
      </c>
      <c r="BB12" s="730"/>
      <c r="BC12" s="731" t="s">
        <v>944</v>
      </c>
      <c r="BD12" s="263">
        <v>43524</v>
      </c>
      <c r="BE12" s="732"/>
      <c r="BF12" s="464">
        <v>43555</v>
      </c>
      <c r="BG12" s="733"/>
      <c r="BH12" s="733"/>
      <c r="BI12" s="734" t="s">
        <v>2461</v>
      </c>
      <c r="BJ12" s="263">
        <v>43951</v>
      </c>
      <c r="BK12" s="735"/>
      <c r="BL12" s="263">
        <v>44012</v>
      </c>
      <c r="BM12" s="735"/>
      <c r="BN12" s="263">
        <v>44074</v>
      </c>
      <c r="BO12" s="735"/>
      <c r="BP12" s="546">
        <v>44561</v>
      </c>
      <c r="BQ12" s="735"/>
      <c r="BR12" s="736"/>
      <c r="BS12" s="736"/>
      <c r="BT12" s="728" t="s">
        <v>919</v>
      </c>
      <c r="BU12" s="728"/>
      <c r="BV12" s="728"/>
      <c r="BW12" s="728"/>
      <c r="BX12" s="728"/>
      <c r="BY12" s="728"/>
      <c r="BZ12" s="728"/>
      <c r="CA12" s="702">
        <v>0</v>
      </c>
      <c r="CB12" s="737"/>
      <c r="CC12" s="550" t="s">
        <v>2608</v>
      </c>
      <c r="CD12" s="738"/>
      <c r="CE12" s="738"/>
      <c r="CF12" s="729">
        <v>793</v>
      </c>
      <c r="CG12" s="293">
        <v>110</v>
      </c>
      <c r="CH12" s="689">
        <f t="shared" si="0"/>
        <v>0</v>
      </c>
      <c r="CI12" s="690">
        <f t="shared" si="1"/>
        <v>0</v>
      </c>
      <c r="CJ12" s="739"/>
      <c r="CK12" s="739"/>
      <c r="CL12" s="739"/>
      <c r="CM12" s="739"/>
      <c r="CN12" s="739"/>
      <c r="CO12" s="739"/>
      <c r="CP12" s="739" t="s">
        <v>2609</v>
      </c>
      <c r="CQ12" s="577"/>
      <c r="CR12" s="577"/>
      <c r="CS12" s="577"/>
      <c r="CT12" s="577"/>
      <c r="CU12" s="577"/>
      <c r="CV12" s="577"/>
      <c r="CW12" s="578"/>
      <c r="CX12" s="578"/>
      <c r="CY12" s="578"/>
      <c r="CZ12" s="578"/>
      <c r="DA12" s="579"/>
      <c r="DB12" s="580"/>
      <c r="DC12" s="581"/>
      <c r="DD12" s="580"/>
      <c r="DE12" s="580"/>
      <c r="DF12" s="467" t="s">
        <v>3472</v>
      </c>
      <c r="DG12" s="882" t="s">
        <v>3473</v>
      </c>
      <c r="DH12" s="883" t="s">
        <v>3258</v>
      </c>
      <c r="DI12" s="883" t="s">
        <v>3258</v>
      </c>
      <c r="DJ12" s="883"/>
    </row>
    <row r="13" spans="1:114 1030:1030" ht="58.5">
      <c r="A13" s="490">
        <v>8</v>
      </c>
      <c r="B13" s="470" t="s">
        <v>1363</v>
      </c>
      <c r="C13" s="203" t="s">
        <v>1364</v>
      </c>
      <c r="D13" s="496" t="s">
        <v>1929</v>
      </c>
      <c r="E13" s="496" t="s">
        <v>1930</v>
      </c>
      <c r="F13" s="244" t="s">
        <v>327</v>
      </c>
      <c r="G13" s="490" t="s">
        <v>1366</v>
      </c>
      <c r="H13" s="497" t="s">
        <v>1933</v>
      </c>
      <c r="I13" s="497" t="s">
        <v>1934</v>
      </c>
      <c r="J13" s="349">
        <f t="shared" si="2"/>
        <v>24000</v>
      </c>
      <c r="K13" s="349">
        <f t="shared" si="8"/>
        <v>19680</v>
      </c>
      <c r="L13" s="349">
        <f t="shared" si="4"/>
        <v>0</v>
      </c>
      <c r="M13" s="349">
        <v>0</v>
      </c>
      <c r="N13" s="349"/>
      <c r="O13" s="349"/>
      <c r="P13" s="349">
        <v>0</v>
      </c>
      <c r="Q13" s="349"/>
      <c r="R13" s="349"/>
      <c r="S13" s="349">
        <v>0</v>
      </c>
      <c r="T13" s="349">
        <f t="shared" si="5"/>
        <v>0</v>
      </c>
      <c r="U13" s="349">
        <v>0</v>
      </c>
      <c r="V13" s="349"/>
      <c r="W13" s="349"/>
      <c r="X13" s="349">
        <v>0</v>
      </c>
      <c r="Y13" s="349"/>
      <c r="Z13" s="349"/>
      <c r="AA13" s="349">
        <v>0</v>
      </c>
      <c r="AB13" s="349">
        <v>0</v>
      </c>
      <c r="AC13" s="349"/>
      <c r="AD13" s="349"/>
      <c r="AE13" s="349">
        <v>0</v>
      </c>
      <c r="AF13" s="349"/>
      <c r="AG13" s="349">
        <v>0</v>
      </c>
      <c r="AH13" s="349"/>
      <c r="AI13" s="349">
        <f t="shared" si="6"/>
        <v>19680</v>
      </c>
      <c r="AJ13" s="349">
        <v>0</v>
      </c>
      <c r="AK13" s="349"/>
      <c r="AL13" s="349"/>
      <c r="AM13" s="349">
        <v>19680</v>
      </c>
      <c r="AN13" s="349"/>
      <c r="AO13" s="349"/>
      <c r="AP13" s="349">
        <v>0</v>
      </c>
      <c r="AQ13" s="349">
        <v>180</v>
      </c>
      <c r="AR13" s="349"/>
      <c r="AS13" s="349"/>
      <c r="AT13" s="349">
        <v>4140</v>
      </c>
      <c r="AU13" s="349"/>
      <c r="AV13" s="349">
        <v>0</v>
      </c>
      <c r="AW13" s="349"/>
      <c r="AX13" s="349">
        <f t="shared" si="7"/>
        <v>24000</v>
      </c>
      <c r="AY13" s="494"/>
      <c r="AZ13" s="494"/>
      <c r="BA13" s="740" t="s">
        <v>944</v>
      </c>
      <c r="BB13" s="731" t="s">
        <v>1017</v>
      </c>
      <c r="BC13" s="731" t="s">
        <v>2866</v>
      </c>
      <c r="BD13" s="741" t="s">
        <v>2867</v>
      </c>
      <c r="BE13" s="732"/>
      <c r="BF13" s="464">
        <v>44134</v>
      </c>
      <c r="BG13" s="733"/>
      <c r="BH13" s="733"/>
      <c r="BI13" s="546" t="s">
        <v>2459</v>
      </c>
      <c r="BJ13" s="263">
        <v>44165</v>
      </c>
      <c r="BK13" s="735"/>
      <c r="BL13" s="263">
        <v>44195</v>
      </c>
      <c r="BM13" s="735"/>
      <c r="BN13" s="263">
        <v>44226</v>
      </c>
      <c r="BO13" s="735"/>
      <c r="BP13" s="763">
        <v>44591</v>
      </c>
      <c r="BQ13" s="735"/>
      <c r="BR13" s="736"/>
      <c r="BS13" s="736"/>
      <c r="BT13" s="728" t="s">
        <v>919</v>
      </c>
      <c r="BU13" s="728"/>
      <c r="BV13" s="728"/>
      <c r="BW13" s="728"/>
      <c r="BX13" s="728"/>
      <c r="BY13" s="728"/>
      <c r="BZ13" s="728"/>
      <c r="CA13" s="702">
        <v>0</v>
      </c>
      <c r="CB13" s="737"/>
      <c r="CC13" s="728" t="s">
        <v>2869</v>
      </c>
      <c r="CD13" s="738"/>
      <c r="CE13" s="738"/>
      <c r="CF13" s="729">
        <v>0</v>
      </c>
      <c r="CG13" s="293">
        <v>10</v>
      </c>
      <c r="CH13" s="689">
        <f t="shared" si="0"/>
        <v>0</v>
      </c>
      <c r="CI13" s="690">
        <f t="shared" si="1"/>
        <v>0</v>
      </c>
      <c r="CJ13" s="739"/>
      <c r="CK13" s="739"/>
      <c r="CL13" s="739"/>
      <c r="CM13" s="739"/>
      <c r="CN13" s="739"/>
      <c r="CO13" s="739">
        <v>1</v>
      </c>
      <c r="CP13" s="739"/>
      <c r="CQ13" s="577"/>
      <c r="CR13" s="577"/>
      <c r="CS13" s="577"/>
      <c r="CT13" s="577"/>
      <c r="CU13" s="577"/>
      <c r="CV13" s="577"/>
      <c r="CW13" s="578"/>
      <c r="CX13" s="578"/>
      <c r="CY13" s="578"/>
      <c r="CZ13" s="578"/>
      <c r="DA13" s="579"/>
      <c r="DB13" s="580"/>
      <c r="DC13" s="581"/>
      <c r="DD13" s="580"/>
      <c r="DE13" s="580"/>
      <c r="DF13" s="467" t="s">
        <v>3474</v>
      </c>
      <c r="DG13" s="882" t="s">
        <v>3475</v>
      </c>
      <c r="DH13" s="883" t="s">
        <v>3258</v>
      </c>
      <c r="DI13" s="883" t="s">
        <v>3258</v>
      </c>
      <c r="DJ13" s="883"/>
    </row>
    <row r="14" spans="1:114 1030:1030" ht="58.5">
      <c r="A14" s="490">
        <v>9</v>
      </c>
      <c r="B14" s="470" t="s">
        <v>1363</v>
      </c>
      <c r="C14" s="491" t="s">
        <v>1900</v>
      </c>
      <c r="D14" s="496" t="s">
        <v>1935</v>
      </c>
      <c r="E14" s="496" t="s">
        <v>1936</v>
      </c>
      <c r="F14" s="244" t="s">
        <v>370</v>
      </c>
      <c r="G14" s="492" t="s">
        <v>1901</v>
      </c>
      <c r="H14" s="498" t="s">
        <v>1937</v>
      </c>
      <c r="I14" s="498" t="s">
        <v>1938</v>
      </c>
      <c r="J14" s="349">
        <f t="shared" si="2"/>
        <v>107000</v>
      </c>
      <c r="K14" s="349">
        <f t="shared" ref="K14:K60" si="9">L14+AI14</f>
        <v>105000</v>
      </c>
      <c r="L14" s="349">
        <f t="shared" si="4"/>
        <v>105000</v>
      </c>
      <c r="M14" s="349">
        <v>0</v>
      </c>
      <c r="N14" s="349"/>
      <c r="O14" s="349"/>
      <c r="P14" s="349">
        <v>3150</v>
      </c>
      <c r="Q14" s="349"/>
      <c r="R14" s="349"/>
      <c r="S14" s="349">
        <v>101850</v>
      </c>
      <c r="T14" s="349">
        <f t="shared" si="5"/>
        <v>1400</v>
      </c>
      <c r="U14" s="349">
        <v>0</v>
      </c>
      <c r="V14" s="349"/>
      <c r="W14" s="349"/>
      <c r="X14" s="349">
        <v>1400</v>
      </c>
      <c r="Y14" s="349"/>
      <c r="Z14" s="349"/>
      <c r="AA14" s="349">
        <v>0</v>
      </c>
      <c r="AB14" s="349">
        <v>300</v>
      </c>
      <c r="AC14" s="349"/>
      <c r="AD14" s="349"/>
      <c r="AE14" s="349">
        <v>300</v>
      </c>
      <c r="AF14" s="349"/>
      <c r="AG14" s="349">
        <v>0</v>
      </c>
      <c r="AH14" s="349"/>
      <c r="AI14" s="349">
        <f t="shared" si="6"/>
        <v>0</v>
      </c>
      <c r="AJ14" s="349">
        <v>0</v>
      </c>
      <c r="AK14" s="349"/>
      <c r="AL14" s="349"/>
      <c r="AM14" s="349">
        <v>0</v>
      </c>
      <c r="AN14" s="349"/>
      <c r="AO14" s="349"/>
      <c r="AP14" s="349">
        <v>0</v>
      </c>
      <c r="AQ14" s="349">
        <v>0</v>
      </c>
      <c r="AR14" s="349"/>
      <c r="AS14" s="349"/>
      <c r="AT14" s="349">
        <v>0</v>
      </c>
      <c r="AU14" s="349"/>
      <c r="AV14" s="349">
        <v>0</v>
      </c>
      <c r="AW14" s="349"/>
      <c r="AX14" s="349">
        <f t="shared" si="7"/>
        <v>0</v>
      </c>
      <c r="AY14" s="494"/>
      <c r="AZ14" s="494"/>
      <c r="BA14" s="263" t="s">
        <v>2610</v>
      </c>
      <c r="BB14" s="731" t="s">
        <v>1017</v>
      </c>
      <c r="BC14" s="731" t="s">
        <v>2866</v>
      </c>
      <c r="BD14" s="741" t="s">
        <v>2867</v>
      </c>
      <c r="BE14" s="732"/>
      <c r="BF14" s="464">
        <v>44134</v>
      </c>
      <c r="BG14" s="733"/>
      <c r="BH14" s="733"/>
      <c r="BI14" s="546" t="s">
        <v>2459</v>
      </c>
      <c r="BJ14" s="263">
        <v>44165</v>
      </c>
      <c r="BK14" s="735"/>
      <c r="BL14" s="263">
        <v>44195</v>
      </c>
      <c r="BM14" s="735"/>
      <c r="BN14" s="263">
        <v>44226</v>
      </c>
      <c r="BO14" s="735"/>
      <c r="BP14" s="763">
        <v>44591</v>
      </c>
      <c r="BQ14" s="735"/>
      <c r="BR14" s="736"/>
      <c r="BS14" s="736"/>
      <c r="BT14" s="728" t="s">
        <v>919</v>
      </c>
      <c r="BU14" s="728"/>
      <c r="BV14" s="728"/>
      <c r="BW14" s="728"/>
      <c r="BX14" s="728"/>
      <c r="BY14" s="728"/>
      <c r="BZ14" s="728"/>
      <c r="CA14" s="702">
        <v>0</v>
      </c>
      <c r="CB14" s="737"/>
      <c r="CC14" s="728" t="s">
        <v>2869</v>
      </c>
      <c r="CD14" s="738"/>
      <c r="CE14" s="738"/>
      <c r="CF14" s="729">
        <v>0</v>
      </c>
      <c r="CG14" s="293">
        <v>30</v>
      </c>
      <c r="CH14" s="689">
        <f t="shared" si="0"/>
        <v>0</v>
      </c>
      <c r="CI14" s="690">
        <f t="shared" si="1"/>
        <v>0</v>
      </c>
      <c r="CJ14" s="739">
        <v>1</v>
      </c>
      <c r="CK14" s="739">
        <v>6</v>
      </c>
      <c r="CL14" s="739"/>
      <c r="CM14" s="739"/>
      <c r="CN14" s="739"/>
      <c r="CO14" s="739"/>
      <c r="CP14" s="739"/>
      <c r="CQ14" s="577"/>
      <c r="CR14" s="577"/>
      <c r="CS14" s="577"/>
      <c r="CT14" s="577"/>
      <c r="CU14" s="577"/>
      <c r="CV14" s="577"/>
      <c r="CW14" s="578"/>
      <c r="CX14" s="578"/>
      <c r="CY14" s="578"/>
      <c r="CZ14" s="578"/>
      <c r="DA14" s="579"/>
      <c r="DB14" s="580"/>
      <c r="DC14" s="581"/>
      <c r="DD14" s="580"/>
      <c r="DE14" s="580"/>
      <c r="DF14" s="467" t="s">
        <v>3476</v>
      </c>
      <c r="DG14" s="882" t="s">
        <v>3477</v>
      </c>
      <c r="DH14" s="883" t="s">
        <v>3258</v>
      </c>
      <c r="DI14" s="883" t="s">
        <v>3258</v>
      </c>
      <c r="DJ14" s="883"/>
    </row>
    <row r="15" spans="1:114 1030:1030" ht="58.5">
      <c r="A15" s="490">
        <v>10</v>
      </c>
      <c r="B15" s="470" t="s">
        <v>1363</v>
      </c>
      <c r="C15" s="491" t="s">
        <v>1900</v>
      </c>
      <c r="D15" s="496" t="s">
        <v>1939</v>
      </c>
      <c r="E15" s="496" t="s">
        <v>1940</v>
      </c>
      <c r="F15" s="244" t="s">
        <v>367</v>
      </c>
      <c r="G15" s="492" t="s">
        <v>1901</v>
      </c>
      <c r="H15" s="498" t="s">
        <v>1941</v>
      </c>
      <c r="I15" s="498" t="s">
        <v>1942</v>
      </c>
      <c r="J15" s="349">
        <f t="shared" si="2"/>
        <v>72000</v>
      </c>
      <c r="K15" s="349">
        <f t="shared" si="9"/>
        <v>70000</v>
      </c>
      <c r="L15" s="349">
        <f t="shared" si="4"/>
        <v>70000</v>
      </c>
      <c r="M15" s="349">
        <v>0</v>
      </c>
      <c r="N15" s="349"/>
      <c r="O15" s="349"/>
      <c r="P15" s="349">
        <v>2100</v>
      </c>
      <c r="Q15" s="349"/>
      <c r="R15" s="349"/>
      <c r="S15" s="349">
        <v>67900</v>
      </c>
      <c r="T15" s="349">
        <f t="shared" si="5"/>
        <v>1400</v>
      </c>
      <c r="U15" s="349">
        <v>0</v>
      </c>
      <c r="V15" s="349"/>
      <c r="W15" s="349"/>
      <c r="X15" s="349">
        <v>1400</v>
      </c>
      <c r="Y15" s="349"/>
      <c r="Z15" s="349"/>
      <c r="AA15" s="349">
        <v>0</v>
      </c>
      <c r="AB15" s="349">
        <v>300</v>
      </c>
      <c r="AC15" s="349"/>
      <c r="AD15" s="349"/>
      <c r="AE15" s="349">
        <v>300</v>
      </c>
      <c r="AF15" s="349"/>
      <c r="AG15" s="349">
        <v>0</v>
      </c>
      <c r="AH15" s="349"/>
      <c r="AI15" s="349">
        <f t="shared" si="6"/>
        <v>0</v>
      </c>
      <c r="AJ15" s="349">
        <v>0</v>
      </c>
      <c r="AK15" s="349"/>
      <c r="AL15" s="349"/>
      <c r="AM15" s="349">
        <v>0</v>
      </c>
      <c r="AN15" s="349"/>
      <c r="AO15" s="349"/>
      <c r="AP15" s="349">
        <v>0</v>
      </c>
      <c r="AQ15" s="349">
        <v>0</v>
      </c>
      <c r="AR15" s="349"/>
      <c r="AS15" s="349"/>
      <c r="AT15" s="349">
        <v>0</v>
      </c>
      <c r="AU15" s="349"/>
      <c r="AV15" s="349">
        <v>0</v>
      </c>
      <c r="AW15" s="349"/>
      <c r="AX15" s="349">
        <f t="shared" si="7"/>
        <v>0</v>
      </c>
      <c r="AY15" s="494"/>
      <c r="AZ15" s="494"/>
      <c r="BA15" s="263" t="s">
        <v>2610</v>
      </c>
      <c r="BB15" s="731" t="s">
        <v>1017</v>
      </c>
      <c r="BC15" s="731" t="s">
        <v>2612</v>
      </c>
      <c r="BD15" s="741" t="s">
        <v>2867</v>
      </c>
      <c r="BE15" s="732"/>
      <c r="BF15" s="464">
        <v>44134</v>
      </c>
      <c r="BG15" s="733"/>
      <c r="BH15" s="733"/>
      <c r="BI15" s="546" t="s">
        <v>2459</v>
      </c>
      <c r="BJ15" s="263">
        <v>44165</v>
      </c>
      <c r="BK15" s="735"/>
      <c r="BL15" s="263">
        <v>44195</v>
      </c>
      <c r="BM15" s="735"/>
      <c r="BN15" s="263">
        <v>44226</v>
      </c>
      <c r="BO15" s="735"/>
      <c r="BP15" s="763">
        <v>44591</v>
      </c>
      <c r="BQ15" s="735"/>
      <c r="BR15" s="736"/>
      <c r="BS15" s="736"/>
      <c r="BT15" s="728" t="s">
        <v>919</v>
      </c>
      <c r="BU15" s="728"/>
      <c r="BV15" s="728"/>
      <c r="BW15" s="728"/>
      <c r="BX15" s="728"/>
      <c r="BY15" s="728"/>
      <c r="BZ15" s="728"/>
      <c r="CA15" s="702">
        <v>0</v>
      </c>
      <c r="CB15" s="737"/>
      <c r="CC15" s="728" t="s">
        <v>2869</v>
      </c>
      <c r="CD15" s="738"/>
      <c r="CE15" s="738"/>
      <c r="CF15" s="729">
        <v>700</v>
      </c>
      <c r="CG15" s="293">
        <v>50</v>
      </c>
      <c r="CH15" s="689">
        <f>BS15*CF15</f>
        <v>0</v>
      </c>
      <c r="CI15" s="690">
        <f t="shared" si="1"/>
        <v>0</v>
      </c>
      <c r="CJ15" s="739"/>
      <c r="CK15" s="739"/>
      <c r="CL15" s="739"/>
      <c r="CM15" s="739"/>
      <c r="CN15" s="739">
        <v>3</v>
      </c>
      <c r="CO15" s="739"/>
      <c r="CP15" s="739"/>
      <c r="CQ15" s="577"/>
      <c r="CR15" s="577"/>
      <c r="CS15" s="577"/>
      <c r="CT15" s="577"/>
      <c r="CU15" s="577"/>
      <c r="CV15" s="577"/>
      <c r="CW15" s="578"/>
      <c r="CX15" s="578"/>
      <c r="CY15" s="578"/>
      <c r="CZ15" s="578"/>
      <c r="DA15" s="579"/>
      <c r="DB15" s="580"/>
      <c r="DC15" s="581"/>
      <c r="DD15" s="580"/>
      <c r="DE15" s="580"/>
      <c r="DF15" s="467" t="s">
        <v>3478</v>
      </c>
      <c r="DG15" s="882" t="s">
        <v>3479</v>
      </c>
      <c r="DH15" s="883" t="s">
        <v>3258</v>
      </c>
      <c r="DI15" s="883" t="s">
        <v>3258</v>
      </c>
      <c r="DJ15" s="883"/>
    </row>
    <row r="16" spans="1:114 1030:1030" ht="58.5">
      <c r="A16" s="470">
        <v>11</v>
      </c>
      <c r="B16" s="470" t="s">
        <v>1363</v>
      </c>
      <c r="C16" s="491" t="s">
        <v>1900</v>
      </c>
      <c r="D16" s="496" t="s">
        <v>1939</v>
      </c>
      <c r="E16" s="496" t="s">
        <v>1940</v>
      </c>
      <c r="F16" s="244" t="s">
        <v>367</v>
      </c>
      <c r="G16" s="492" t="s">
        <v>1901</v>
      </c>
      <c r="H16" s="498" t="s">
        <v>1943</v>
      </c>
      <c r="I16" s="498" t="s">
        <v>1944</v>
      </c>
      <c r="J16" s="349">
        <f t="shared" si="2"/>
        <v>114000</v>
      </c>
      <c r="K16" s="349">
        <f t="shared" si="9"/>
        <v>112000</v>
      </c>
      <c r="L16" s="349">
        <f t="shared" si="4"/>
        <v>112000</v>
      </c>
      <c r="M16" s="349">
        <v>0</v>
      </c>
      <c r="N16" s="349"/>
      <c r="O16" s="349"/>
      <c r="P16" s="349">
        <v>3360</v>
      </c>
      <c r="Q16" s="349"/>
      <c r="R16" s="349"/>
      <c r="S16" s="349">
        <v>108640</v>
      </c>
      <c r="T16" s="349">
        <f t="shared" si="5"/>
        <v>1400</v>
      </c>
      <c r="U16" s="349">
        <v>0</v>
      </c>
      <c r="V16" s="349"/>
      <c r="W16" s="349"/>
      <c r="X16" s="349">
        <v>1400</v>
      </c>
      <c r="Y16" s="349"/>
      <c r="Z16" s="349"/>
      <c r="AA16" s="349">
        <v>0</v>
      </c>
      <c r="AB16" s="349">
        <v>300</v>
      </c>
      <c r="AC16" s="349"/>
      <c r="AD16" s="349"/>
      <c r="AE16" s="349">
        <v>300</v>
      </c>
      <c r="AF16" s="349"/>
      <c r="AG16" s="349">
        <v>0</v>
      </c>
      <c r="AH16" s="349"/>
      <c r="AI16" s="349">
        <f t="shared" si="6"/>
        <v>0</v>
      </c>
      <c r="AJ16" s="349">
        <v>0</v>
      </c>
      <c r="AK16" s="349"/>
      <c r="AL16" s="349"/>
      <c r="AM16" s="349">
        <v>0</v>
      </c>
      <c r="AN16" s="349"/>
      <c r="AO16" s="349"/>
      <c r="AP16" s="349">
        <v>0</v>
      </c>
      <c r="AQ16" s="349">
        <v>0</v>
      </c>
      <c r="AR16" s="349"/>
      <c r="AS16" s="349"/>
      <c r="AT16" s="349">
        <v>0</v>
      </c>
      <c r="AU16" s="349"/>
      <c r="AV16" s="349">
        <v>0</v>
      </c>
      <c r="AW16" s="349"/>
      <c r="AX16" s="349">
        <f t="shared" si="7"/>
        <v>0</v>
      </c>
      <c r="AY16" s="494"/>
      <c r="AZ16" s="494"/>
      <c r="BA16" s="263" t="s">
        <v>2610</v>
      </c>
      <c r="BB16" s="731" t="s">
        <v>1017</v>
      </c>
      <c r="BC16" s="731" t="s">
        <v>2458</v>
      </c>
      <c r="BD16" s="741" t="s">
        <v>2868</v>
      </c>
      <c r="BE16" s="732"/>
      <c r="BF16" s="464">
        <v>44499</v>
      </c>
      <c r="BG16" s="733"/>
      <c r="BH16" s="733"/>
      <c r="BI16" s="546" t="s">
        <v>2459</v>
      </c>
      <c r="BJ16" s="263">
        <v>44530</v>
      </c>
      <c r="BK16" s="735"/>
      <c r="BL16" s="263">
        <v>44560</v>
      </c>
      <c r="BM16" s="735"/>
      <c r="BN16" s="263">
        <v>44591</v>
      </c>
      <c r="BO16" s="735"/>
      <c r="BP16" s="763">
        <v>44956</v>
      </c>
      <c r="BQ16" s="735"/>
      <c r="BR16" s="736"/>
      <c r="BS16" s="736"/>
      <c r="BT16" s="728" t="s">
        <v>919</v>
      </c>
      <c r="BU16" s="728"/>
      <c r="BV16" s="728"/>
      <c r="BW16" s="728"/>
      <c r="BX16" s="728"/>
      <c r="BY16" s="728"/>
      <c r="BZ16" s="728"/>
      <c r="CA16" s="702">
        <v>0</v>
      </c>
      <c r="CB16" s="737"/>
      <c r="CC16" s="728" t="s">
        <v>2869</v>
      </c>
      <c r="CD16" s="738"/>
      <c r="CE16" s="738"/>
      <c r="CF16" s="729">
        <v>0</v>
      </c>
      <c r="CG16" s="293">
        <v>50</v>
      </c>
      <c r="CH16" s="689">
        <f t="shared" ref="CH16:CH60" si="10">BS16*CF16</f>
        <v>0</v>
      </c>
      <c r="CI16" s="690">
        <f t="shared" ref="CI16:CI60" si="11">BS16*CG16</f>
        <v>0</v>
      </c>
      <c r="CJ16" s="739">
        <v>1</v>
      </c>
      <c r="CK16" s="739">
        <v>6</v>
      </c>
      <c r="CL16" s="739">
        <v>1</v>
      </c>
      <c r="CM16" s="739">
        <v>30</v>
      </c>
      <c r="CN16" s="739">
        <v>1</v>
      </c>
      <c r="CO16" s="739"/>
      <c r="CP16" s="739"/>
      <c r="CQ16" s="577"/>
      <c r="CR16" s="577"/>
      <c r="CS16" s="577"/>
      <c r="CT16" s="577"/>
      <c r="CU16" s="577"/>
      <c r="CV16" s="577"/>
      <c r="CW16" s="578"/>
      <c r="CX16" s="578"/>
      <c r="CY16" s="578"/>
      <c r="CZ16" s="578"/>
      <c r="DA16" s="579"/>
      <c r="DB16" s="580"/>
      <c r="DC16" s="581"/>
      <c r="DD16" s="580"/>
      <c r="DE16" s="580"/>
      <c r="DF16" s="467" t="s">
        <v>3480</v>
      </c>
      <c r="DG16" s="882" t="s">
        <v>3481</v>
      </c>
      <c r="DH16" s="883" t="s">
        <v>3258</v>
      </c>
      <c r="DI16" s="883" t="s">
        <v>3258</v>
      </c>
      <c r="DJ16" s="883"/>
    </row>
    <row r="17" spans="1:114" ht="58.5">
      <c r="A17" s="470">
        <v>12</v>
      </c>
      <c r="B17" s="470" t="s">
        <v>1363</v>
      </c>
      <c r="C17" s="491" t="s">
        <v>1900</v>
      </c>
      <c r="D17" s="496" t="s">
        <v>1939</v>
      </c>
      <c r="E17" s="504" t="s">
        <v>2050</v>
      </c>
      <c r="F17" s="244" t="s">
        <v>358</v>
      </c>
      <c r="G17" s="492" t="s">
        <v>1901</v>
      </c>
      <c r="H17" s="498" t="s">
        <v>1946</v>
      </c>
      <c r="I17" s="498" t="s">
        <v>1947</v>
      </c>
      <c r="J17" s="349">
        <f t="shared" si="2"/>
        <v>190000</v>
      </c>
      <c r="K17" s="349">
        <f t="shared" si="9"/>
        <v>180000</v>
      </c>
      <c r="L17" s="349">
        <f t="shared" si="4"/>
        <v>180000</v>
      </c>
      <c r="M17" s="349">
        <v>0</v>
      </c>
      <c r="N17" s="349"/>
      <c r="O17" s="349"/>
      <c r="P17" s="349">
        <v>5400</v>
      </c>
      <c r="Q17" s="349"/>
      <c r="R17" s="349"/>
      <c r="S17" s="349">
        <v>174600</v>
      </c>
      <c r="T17" s="349">
        <f t="shared" si="5"/>
        <v>7000</v>
      </c>
      <c r="U17" s="349">
        <v>0</v>
      </c>
      <c r="V17" s="349"/>
      <c r="W17" s="349"/>
      <c r="X17" s="349">
        <v>7000</v>
      </c>
      <c r="Y17" s="349"/>
      <c r="Z17" s="349"/>
      <c r="AA17" s="349">
        <v>0</v>
      </c>
      <c r="AB17" s="349">
        <v>300</v>
      </c>
      <c r="AC17" s="349"/>
      <c r="AD17" s="349"/>
      <c r="AE17" s="349">
        <v>2700</v>
      </c>
      <c r="AF17" s="349"/>
      <c r="AG17" s="349">
        <v>0</v>
      </c>
      <c r="AH17" s="349"/>
      <c r="AI17" s="349">
        <f t="shared" si="6"/>
        <v>0</v>
      </c>
      <c r="AJ17" s="349">
        <v>0</v>
      </c>
      <c r="AK17" s="349"/>
      <c r="AL17" s="349"/>
      <c r="AM17" s="349">
        <v>0</v>
      </c>
      <c r="AN17" s="349"/>
      <c r="AO17" s="349"/>
      <c r="AP17" s="349">
        <v>0</v>
      </c>
      <c r="AQ17" s="349">
        <v>0</v>
      </c>
      <c r="AR17" s="349"/>
      <c r="AS17" s="349"/>
      <c r="AT17" s="349">
        <v>0</v>
      </c>
      <c r="AU17" s="349"/>
      <c r="AV17" s="349">
        <v>0</v>
      </c>
      <c r="AW17" s="349"/>
      <c r="AX17" s="349">
        <f t="shared" si="7"/>
        <v>0</v>
      </c>
      <c r="AY17" s="494"/>
      <c r="AZ17" s="494"/>
      <c r="BA17" s="263" t="s">
        <v>2613</v>
      </c>
      <c r="BB17" s="731" t="s">
        <v>1017</v>
      </c>
      <c r="BC17" s="731" t="s">
        <v>2458</v>
      </c>
      <c r="BD17" s="741" t="s">
        <v>2868</v>
      </c>
      <c r="BE17" s="732"/>
      <c r="BF17" s="464">
        <v>44499</v>
      </c>
      <c r="BG17" s="733"/>
      <c r="BH17" s="733"/>
      <c r="BI17" s="546" t="s">
        <v>2459</v>
      </c>
      <c r="BJ17" s="263">
        <v>44530</v>
      </c>
      <c r="BK17" s="735"/>
      <c r="BL17" s="263">
        <v>44560</v>
      </c>
      <c r="BM17" s="735"/>
      <c r="BN17" s="263">
        <v>44591</v>
      </c>
      <c r="BO17" s="735"/>
      <c r="BP17" s="763">
        <v>44956</v>
      </c>
      <c r="BQ17" s="735"/>
      <c r="BR17" s="736"/>
      <c r="BS17" s="736"/>
      <c r="BT17" s="728" t="s">
        <v>919</v>
      </c>
      <c r="BU17" s="728"/>
      <c r="BV17" s="728"/>
      <c r="BW17" s="728"/>
      <c r="BX17" s="728"/>
      <c r="BY17" s="728"/>
      <c r="BZ17" s="728"/>
      <c r="CA17" s="702">
        <v>0</v>
      </c>
      <c r="CB17" s="737"/>
      <c r="CC17" s="728" t="s">
        <v>2869</v>
      </c>
      <c r="CD17" s="738"/>
      <c r="CE17" s="738"/>
      <c r="CF17" s="729">
        <v>0</v>
      </c>
      <c r="CG17" s="293">
        <v>50</v>
      </c>
      <c r="CH17" s="689">
        <f t="shared" si="10"/>
        <v>0</v>
      </c>
      <c r="CI17" s="690">
        <f t="shared" si="11"/>
        <v>0</v>
      </c>
      <c r="CJ17" s="739">
        <v>1</v>
      </c>
      <c r="CK17" s="739">
        <v>6</v>
      </c>
      <c r="CL17" s="739">
        <v>1</v>
      </c>
      <c r="CM17" s="739">
        <v>6.6</v>
      </c>
      <c r="CN17" s="739">
        <v>1</v>
      </c>
      <c r="CO17" s="739"/>
      <c r="CP17" s="739"/>
      <c r="CQ17" s="577"/>
      <c r="CR17" s="577"/>
      <c r="CS17" s="577"/>
      <c r="CT17" s="577"/>
      <c r="CU17" s="577"/>
      <c r="CV17" s="577"/>
      <c r="CW17" s="578"/>
      <c r="CX17" s="578"/>
      <c r="CY17" s="578"/>
      <c r="CZ17" s="578"/>
      <c r="DA17" s="579"/>
      <c r="DB17" s="580"/>
      <c r="DC17" s="581"/>
      <c r="DD17" s="580"/>
      <c r="DE17" s="580"/>
      <c r="DF17" s="467" t="s">
        <v>3482</v>
      </c>
      <c r="DG17" s="882" t="s">
        <v>3483</v>
      </c>
      <c r="DH17" s="883" t="s">
        <v>3258</v>
      </c>
      <c r="DI17" s="883" t="s">
        <v>3258</v>
      </c>
      <c r="DJ17" s="883"/>
    </row>
    <row r="18" spans="1:114" ht="58.5">
      <c r="A18" s="470">
        <v>13</v>
      </c>
      <c r="B18" s="470" t="s">
        <v>1363</v>
      </c>
      <c r="C18" s="491" t="s">
        <v>1900</v>
      </c>
      <c r="D18" s="496" t="s">
        <v>1939</v>
      </c>
      <c r="E18" s="496" t="s">
        <v>1945</v>
      </c>
      <c r="F18" s="244" t="s">
        <v>358</v>
      </c>
      <c r="G18" s="492" t="s">
        <v>1901</v>
      </c>
      <c r="H18" s="498" t="s">
        <v>1948</v>
      </c>
      <c r="I18" s="498" t="s">
        <v>1949</v>
      </c>
      <c r="J18" s="349">
        <f t="shared" si="2"/>
        <v>35000</v>
      </c>
      <c r="K18" s="349">
        <f t="shared" si="9"/>
        <v>25000</v>
      </c>
      <c r="L18" s="349">
        <f t="shared" si="4"/>
        <v>25000</v>
      </c>
      <c r="M18" s="349">
        <v>0</v>
      </c>
      <c r="N18" s="349"/>
      <c r="O18" s="349"/>
      <c r="P18" s="349">
        <v>750</v>
      </c>
      <c r="Q18" s="349"/>
      <c r="R18" s="349"/>
      <c r="S18" s="349">
        <v>24250</v>
      </c>
      <c r="T18" s="349">
        <f t="shared" si="5"/>
        <v>7000</v>
      </c>
      <c r="U18" s="349">
        <v>0</v>
      </c>
      <c r="V18" s="349"/>
      <c r="W18" s="349"/>
      <c r="X18" s="349">
        <v>7000</v>
      </c>
      <c r="Y18" s="349"/>
      <c r="Z18" s="349"/>
      <c r="AA18" s="349">
        <v>0</v>
      </c>
      <c r="AB18" s="349">
        <v>300</v>
      </c>
      <c r="AC18" s="349"/>
      <c r="AD18" s="349"/>
      <c r="AE18" s="349">
        <v>2700</v>
      </c>
      <c r="AF18" s="349"/>
      <c r="AG18" s="349">
        <v>0</v>
      </c>
      <c r="AH18" s="349"/>
      <c r="AI18" s="349">
        <f t="shared" si="6"/>
        <v>0</v>
      </c>
      <c r="AJ18" s="349">
        <v>0</v>
      </c>
      <c r="AK18" s="349"/>
      <c r="AL18" s="349"/>
      <c r="AM18" s="349">
        <v>0</v>
      </c>
      <c r="AN18" s="349"/>
      <c r="AO18" s="349"/>
      <c r="AP18" s="349">
        <v>0</v>
      </c>
      <c r="AQ18" s="349">
        <v>0</v>
      </c>
      <c r="AR18" s="349"/>
      <c r="AS18" s="349"/>
      <c r="AT18" s="349">
        <v>0</v>
      </c>
      <c r="AU18" s="349"/>
      <c r="AV18" s="349">
        <v>0</v>
      </c>
      <c r="AW18" s="349"/>
      <c r="AX18" s="349">
        <f t="shared" si="7"/>
        <v>0</v>
      </c>
      <c r="AY18" s="494"/>
      <c r="AZ18" s="494"/>
      <c r="BA18" s="263" t="s">
        <v>2613</v>
      </c>
      <c r="BB18" s="731" t="s">
        <v>1017</v>
      </c>
      <c r="BC18" s="731" t="s">
        <v>944</v>
      </c>
      <c r="BD18" s="741" t="s">
        <v>2867</v>
      </c>
      <c r="BE18" s="732"/>
      <c r="BF18" s="464">
        <v>44134</v>
      </c>
      <c r="BG18" s="733"/>
      <c r="BH18" s="733"/>
      <c r="BI18" s="546" t="s">
        <v>2459</v>
      </c>
      <c r="BJ18" s="263">
        <v>44165</v>
      </c>
      <c r="BK18" s="735"/>
      <c r="BL18" s="263">
        <v>44195</v>
      </c>
      <c r="BM18" s="735"/>
      <c r="BN18" s="263">
        <v>44226</v>
      </c>
      <c r="BO18" s="735"/>
      <c r="BP18" s="763">
        <v>44591</v>
      </c>
      <c r="BQ18" s="735"/>
      <c r="BR18" s="736"/>
      <c r="BS18" s="736"/>
      <c r="BT18" s="728" t="s">
        <v>919</v>
      </c>
      <c r="BU18" s="728"/>
      <c r="BV18" s="728"/>
      <c r="BW18" s="728"/>
      <c r="BX18" s="728"/>
      <c r="BY18" s="728"/>
      <c r="BZ18" s="728"/>
      <c r="CA18" s="702">
        <v>0</v>
      </c>
      <c r="CB18" s="737"/>
      <c r="CC18" s="728" t="s">
        <v>2869</v>
      </c>
      <c r="CD18" s="738"/>
      <c r="CE18" s="738"/>
      <c r="CF18" s="729">
        <v>0</v>
      </c>
      <c r="CG18" s="293">
        <v>50</v>
      </c>
      <c r="CH18" s="689">
        <f t="shared" si="10"/>
        <v>0</v>
      </c>
      <c r="CI18" s="690">
        <f t="shared" si="11"/>
        <v>0</v>
      </c>
      <c r="CJ18" s="739"/>
      <c r="CK18" s="739"/>
      <c r="CL18" s="739">
        <v>1</v>
      </c>
      <c r="CM18" s="739">
        <v>3.6</v>
      </c>
      <c r="CN18" s="739"/>
      <c r="CO18" s="739"/>
      <c r="CP18" s="739"/>
      <c r="CQ18" s="577"/>
      <c r="CR18" s="577"/>
      <c r="CS18" s="577"/>
      <c r="CT18" s="577"/>
      <c r="CU18" s="577"/>
      <c r="CV18" s="577"/>
      <c r="CW18" s="578"/>
      <c r="CX18" s="578"/>
      <c r="CY18" s="578"/>
      <c r="CZ18" s="578"/>
      <c r="DA18" s="579"/>
      <c r="DB18" s="580"/>
      <c r="DC18" s="581"/>
      <c r="DD18" s="580"/>
      <c r="DE18" s="580"/>
      <c r="DF18" s="467" t="s">
        <v>3484</v>
      </c>
      <c r="DG18" s="882" t="s">
        <v>3485</v>
      </c>
      <c r="DH18" s="883" t="s">
        <v>3258</v>
      </c>
      <c r="DI18" s="883" t="s">
        <v>3258</v>
      </c>
      <c r="DJ18" s="883"/>
    </row>
    <row r="19" spans="1:114" ht="58.5">
      <c r="A19" s="470">
        <v>14</v>
      </c>
      <c r="B19" s="470" t="s">
        <v>1363</v>
      </c>
      <c r="C19" s="491" t="s">
        <v>1900</v>
      </c>
      <c r="D19" s="496" t="s">
        <v>1950</v>
      </c>
      <c r="E19" s="496" t="s">
        <v>1951</v>
      </c>
      <c r="F19" s="244" t="s">
        <v>359</v>
      </c>
      <c r="G19" s="471" t="s">
        <v>45</v>
      </c>
      <c r="H19" s="498" t="s">
        <v>1952</v>
      </c>
      <c r="I19" s="498" t="s">
        <v>1953</v>
      </c>
      <c r="J19" s="349">
        <f t="shared" si="2"/>
        <v>129000</v>
      </c>
      <c r="K19" s="349">
        <f t="shared" si="9"/>
        <v>119000</v>
      </c>
      <c r="L19" s="349">
        <f t="shared" si="4"/>
        <v>119000</v>
      </c>
      <c r="M19" s="349">
        <v>0</v>
      </c>
      <c r="N19" s="349"/>
      <c r="O19" s="349"/>
      <c r="P19" s="349">
        <v>3570</v>
      </c>
      <c r="Q19" s="349"/>
      <c r="R19" s="349"/>
      <c r="S19" s="349">
        <v>115430</v>
      </c>
      <c r="T19" s="349">
        <f t="shared" si="5"/>
        <v>7000</v>
      </c>
      <c r="U19" s="349">
        <v>0</v>
      </c>
      <c r="V19" s="349"/>
      <c r="W19" s="349"/>
      <c r="X19" s="349">
        <v>7000</v>
      </c>
      <c r="Y19" s="349"/>
      <c r="Z19" s="349"/>
      <c r="AA19" s="349">
        <v>0</v>
      </c>
      <c r="AB19" s="349">
        <v>300</v>
      </c>
      <c r="AC19" s="349"/>
      <c r="AD19" s="349"/>
      <c r="AE19" s="349">
        <v>2700</v>
      </c>
      <c r="AF19" s="349"/>
      <c r="AG19" s="349">
        <v>0</v>
      </c>
      <c r="AH19" s="349"/>
      <c r="AI19" s="349">
        <f t="shared" si="6"/>
        <v>0</v>
      </c>
      <c r="AJ19" s="349">
        <v>0</v>
      </c>
      <c r="AK19" s="349"/>
      <c r="AL19" s="349"/>
      <c r="AM19" s="349">
        <v>0</v>
      </c>
      <c r="AN19" s="349"/>
      <c r="AO19" s="349"/>
      <c r="AP19" s="349">
        <v>0</v>
      </c>
      <c r="AQ19" s="349">
        <v>0</v>
      </c>
      <c r="AR19" s="349"/>
      <c r="AS19" s="349"/>
      <c r="AT19" s="349">
        <v>0</v>
      </c>
      <c r="AU19" s="349"/>
      <c r="AV19" s="349">
        <v>0</v>
      </c>
      <c r="AW19" s="349"/>
      <c r="AX19" s="349">
        <f t="shared" si="7"/>
        <v>0</v>
      </c>
      <c r="AY19" s="494"/>
      <c r="AZ19" s="494"/>
      <c r="BA19" s="263" t="s">
        <v>2610</v>
      </c>
      <c r="BB19" s="731" t="s">
        <v>1017</v>
      </c>
      <c r="BC19" s="731" t="s">
        <v>944</v>
      </c>
      <c r="BD19" s="741" t="s">
        <v>2867</v>
      </c>
      <c r="BE19" s="732"/>
      <c r="BF19" s="464">
        <v>44134</v>
      </c>
      <c r="BG19" s="733"/>
      <c r="BH19" s="733"/>
      <c r="BI19" s="546" t="s">
        <v>2459</v>
      </c>
      <c r="BJ19" s="263">
        <v>44165</v>
      </c>
      <c r="BK19" s="735"/>
      <c r="BL19" s="263">
        <v>44195</v>
      </c>
      <c r="BM19" s="735"/>
      <c r="BN19" s="263">
        <v>44226</v>
      </c>
      <c r="BO19" s="735"/>
      <c r="BP19" s="763">
        <v>44591</v>
      </c>
      <c r="BQ19" s="735"/>
      <c r="BR19" s="736"/>
      <c r="BS19" s="736"/>
      <c r="BT19" s="728" t="s">
        <v>919</v>
      </c>
      <c r="BU19" s="728"/>
      <c r="BV19" s="728"/>
      <c r="BW19" s="728"/>
      <c r="BX19" s="728"/>
      <c r="BY19" s="728"/>
      <c r="BZ19" s="728"/>
      <c r="CA19" s="702">
        <v>0</v>
      </c>
      <c r="CB19" s="737"/>
      <c r="CC19" s="728" t="s">
        <v>2869</v>
      </c>
      <c r="CD19" s="738"/>
      <c r="CE19" s="738"/>
      <c r="CF19" s="729">
        <v>800</v>
      </c>
      <c r="CG19" s="293">
        <v>10</v>
      </c>
      <c r="CH19" s="689">
        <f t="shared" si="10"/>
        <v>0</v>
      </c>
      <c r="CI19" s="690">
        <f t="shared" si="11"/>
        <v>0</v>
      </c>
      <c r="CJ19" s="739"/>
      <c r="CK19" s="739"/>
      <c r="CL19" s="739"/>
      <c r="CM19" s="739"/>
      <c r="CN19" s="739"/>
      <c r="CO19" s="739"/>
      <c r="CP19" s="739"/>
      <c r="CQ19" s="577"/>
      <c r="CR19" s="577"/>
      <c r="CS19" s="577"/>
      <c r="CT19" s="577"/>
      <c r="CU19" s="577"/>
      <c r="CV19" s="577"/>
      <c r="CW19" s="578"/>
      <c r="CX19" s="578"/>
      <c r="CY19" s="578"/>
      <c r="CZ19" s="578"/>
      <c r="DA19" s="608" t="s">
        <v>3597</v>
      </c>
      <c r="DB19" s="580"/>
      <c r="DC19" s="581"/>
      <c r="DD19" s="580"/>
      <c r="DE19" s="580"/>
      <c r="DF19" s="467" t="s">
        <v>3486</v>
      </c>
      <c r="DG19" s="882" t="s">
        <v>3487</v>
      </c>
      <c r="DH19" s="883" t="s">
        <v>3258</v>
      </c>
      <c r="DI19" s="883" t="s">
        <v>3258</v>
      </c>
      <c r="DJ19" s="883"/>
    </row>
    <row r="20" spans="1:114" ht="58.5">
      <c r="A20" s="490">
        <v>15</v>
      </c>
      <c r="B20" s="470" t="s">
        <v>1363</v>
      </c>
      <c r="C20" s="491" t="s">
        <v>1900</v>
      </c>
      <c r="D20" s="496" t="s">
        <v>1939</v>
      </c>
      <c r="E20" s="496" t="s">
        <v>1945</v>
      </c>
      <c r="F20" s="244" t="s">
        <v>358</v>
      </c>
      <c r="G20" s="471" t="s">
        <v>3586</v>
      </c>
      <c r="H20" s="498" t="s">
        <v>1954</v>
      </c>
      <c r="I20" s="498" t="s">
        <v>1955</v>
      </c>
      <c r="J20" s="349">
        <f t="shared" si="2"/>
        <v>136000</v>
      </c>
      <c r="K20" s="349">
        <f t="shared" si="9"/>
        <v>126000</v>
      </c>
      <c r="L20" s="349">
        <f t="shared" si="4"/>
        <v>126000</v>
      </c>
      <c r="M20" s="349">
        <v>0</v>
      </c>
      <c r="N20" s="349"/>
      <c r="O20" s="349"/>
      <c r="P20" s="349">
        <v>3780</v>
      </c>
      <c r="Q20" s="349"/>
      <c r="R20" s="349"/>
      <c r="S20" s="349">
        <v>122220</v>
      </c>
      <c r="T20" s="349">
        <f t="shared" si="5"/>
        <v>7000</v>
      </c>
      <c r="U20" s="349">
        <v>0</v>
      </c>
      <c r="V20" s="349"/>
      <c r="W20" s="349"/>
      <c r="X20" s="349">
        <v>7000</v>
      </c>
      <c r="Y20" s="349"/>
      <c r="Z20" s="349"/>
      <c r="AA20" s="349">
        <v>0</v>
      </c>
      <c r="AB20" s="349">
        <v>300</v>
      </c>
      <c r="AC20" s="349"/>
      <c r="AD20" s="349"/>
      <c r="AE20" s="349">
        <v>2700</v>
      </c>
      <c r="AF20" s="349"/>
      <c r="AG20" s="349">
        <v>0</v>
      </c>
      <c r="AH20" s="349"/>
      <c r="AI20" s="349">
        <f t="shared" si="6"/>
        <v>0</v>
      </c>
      <c r="AJ20" s="349">
        <v>0</v>
      </c>
      <c r="AK20" s="349"/>
      <c r="AL20" s="349"/>
      <c r="AM20" s="349">
        <v>0</v>
      </c>
      <c r="AN20" s="349"/>
      <c r="AO20" s="349"/>
      <c r="AP20" s="349">
        <v>0</v>
      </c>
      <c r="AQ20" s="349">
        <v>0</v>
      </c>
      <c r="AR20" s="349"/>
      <c r="AS20" s="349"/>
      <c r="AT20" s="349">
        <v>0</v>
      </c>
      <c r="AU20" s="349"/>
      <c r="AV20" s="349">
        <v>0</v>
      </c>
      <c r="AW20" s="349"/>
      <c r="AX20" s="349">
        <f t="shared" si="7"/>
        <v>0</v>
      </c>
      <c r="AY20" s="494"/>
      <c r="AZ20" s="494"/>
      <c r="BA20" s="263" t="s">
        <v>2610</v>
      </c>
      <c r="BB20" s="731" t="s">
        <v>1017</v>
      </c>
      <c r="BC20" s="731" t="s">
        <v>944</v>
      </c>
      <c r="BD20" s="741" t="s">
        <v>2867</v>
      </c>
      <c r="BE20" s="732"/>
      <c r="BF20" s="464">
        <v>44134</v>
      </c>
      <c r="BG20" s="733"/>
      <c r="BH20" s="733"/>
      <c r="BI20" s="546" t="s">
        <v>2459</v>
      </c>
      <c r="BJ20" s="263">
        <v>44165</v>
      </c>
      <c r="BK20" s="735"/>
      <c r="BL20" s="263">
        <v>44195</v>
      </c>
      <c r="BM20" s="735"/>
      <c r="BN20" s="263">
        <v>44226</v>
      </c>
      <c r="BO20" s="735"/>
      <c r="BP20" s="763">
        <v>44591</v>
      </c>
      <c r="BQ20" s="735"/>
      <c r="BR20" s="736"/>
      <c r="BS20" s="736"/>
      <c r="BT20" s="728" t="s">
        <v>919</v>
      </c>
      <c r="BU20" s="728"/>
      <c r="BV20" s="728"/>
      <c r="BW20" s="728"/>
      <c r="BX20" s="728"/>
      <c r="BY20" s="728"/>
      <c r="BZ20" s="728"/>
      <c r="CA20" s="702">
        <v>0</v>
      </c>
      <c r="CB20" s="737"/>
      <c r="CC20" s="728" t="s">
        <v>2869</v>
      </c>
      <c r="CD20" s="738"/>
      <c r="CE20" s="738"/>
      <c r="CF20" s="729">
        <v>1800</v>
      </c>
      <c r="CG20" s="293">
        <v>50</v>
      </c>
      <c r="CH20" s="689">
        <f t="shared" si="10"/>
        <v>0</v>
      </c>
      <c r="CI20" s="690">
        <f t="shared" si="11"/>
        <v>0</v>
      </c>
      <c r="CJ20" s="739"/>
      <c r="CK20" s="739"/>
      <c r="CL20" s="739"/>
      <c r="CM20" s="739"/>
      <c r="CN20" s="739"/>
      <c r="CO20" s="739"/>
      <c r="CP20" s="739"/>
      <c r="CQ20" s="577"/>
      <c r="CR20" s="577"/>
      <c r="CS20" s="577"/>
      <c r="CT20" s="577"/>
      <c r="CU20" s="577"/>
      <c r="CV20" s="577"/>
      <c r="CW20" s="578"/>
      <c r="CX20" s="578"/>
      <c r="CY20" s="578"/>
      <c r="CZ20" s="578"/>
      <c r="DA20" s="608" t="s">
        <v>3589</v>
      </c>
      <c r="DB20" s="580"/>
      <c r="DC20" s="581"/>
      <c r="DD20" s="580"/>
      <c r="DE20" s="580"/>
      <c r="DF20" s="467" t="s">
        <v>3488</v>
      </c>
      <c r="DG20" s="882" t="s">
        <v>3489</v>
      </c>
      <c r="DH20" s="883" t="s">
        <v>3258</v>
      </c>
      <c r="DI20" s="883" t="s">
        <v>3258</v>
      </c>
      <c r="DJ20" s="883"/>
    </row>
    <row r="21" spans="1:114" ht="58.5">
      <c r="A21" s="490">
        <v>16</v>
      </c>
      <c r="B21" s="470" t="s">
        <v>1363</v>
      </c>
      <c r="C21" s="491" t="s">
        <v>1900</v>
      </c>
      <c r="D21" s="496" t="s">
        <v>1939</v>
      </c>
      <c r="E21" s="496" t="s">
        <v>1956</v>
      </c>
      <c r="F21" s="244" t="s">
        <v>356</v>
      </c>
      <c r="G21" s="471" t="s">
        <v>52</v>
      </c>
      <c r="H21" s="498" t="s">
        <v>1957</v>
      </c>
      <c r="I21" s="498" t="s">
        <v>1958</v>
      </c>
      <c r="J21" s="349">
        <f t="shared" si="2"/>
        <v>150000</v>
      </c>
      <c r="K21" s="349">
        <f t="shared" si="9"/>
        <v>140000</v>
      </c>
      <c r="L21" s="349">
        <f t="shared" si="4"/>
        <v>140000</v>
      </c>
      <c r="M21" s="349">
        <v>0</v>
      </c>
      <c r="N21" s="349"/>
      <c r="O21" s="349"/>
      <c r="P21" s="349">
        <v>4200</v>
      </c>
      <c r="Q21" s="349"/>
      <c r="R21" s="349"/>
      <c r="S21" s="349">
        <v>135800</v>
      </c>
      <c r="T21" s="349">
        <f t="shared" si="5"/>
        <v>7000</v>
      </c>
      <c r="U21" s="349">
        <v>0</v>
      </c>
      <c r="V21" s="349"/>
      <c r="W21" s="349"/>
      <c r="X21" s="349">
        <v>7000</v>
      </c>
      <c r="Y21" s="349"/>
      <c r="Z21" s="349"/>
      <c r="AA21" s="349">
        <v>0</v>
      </c>
      <c r="AB21" s="349">
        <v>300</v>
      </c>
      <c r="AC21" s="349"/>
      <c r="AD21" s="349"/>
      <c r="AE21" s="349">
        <v>2700</v>
      </c>
      <c r="AF21" s="349"/>
      <c r="AG21" s="349">
        <v>0</v>
      </c>
      <c r="AH21" s="349"/>
      <c r="AI21" s="349">
        <f t="shared" si="6"/>
        <v>0</v>
      </c>
      <c r="AJ21" s="349">
        <v>0</v>
      </c>
      <c r="AK21" s="349"/>
      <c r="AL21" s="349"/>
      <c r="AM21" s="349">
        <v>0</v>
      </c>
      <c r="AN21" s="349"/>
      <c r="AO21" s="349"/>
      <c r="AP21" s="349">
        <v>0</v>
      </c>
      <c r="AQ21" s="349">
        <v>0</v>
      </c>
      <c r="AR21" s="349"/>
      <c r="AS21" s="349"/>
      <c r="AT21" s="349">
        <v>0</v>
      </c>
      <c r="AU21" s="349"/>
      <c r="AV21" s="349">
        <v>0</v>
      </c>
      <c r="AW21" s="349"/>
      <c r="AX21" s="349">
        <f t="shared" si="7"/>
        <v>0</v>
      </c>
      <c r="AY21" s="494"/>
      <c r="AZ21" s="494"/>
      <c r="BA21" s="263" t="s">
        <v>2610</v>
      </c>
      <c r="BB21" s="731" t="s">
        <v>1017</v>
      </c>
      <c r="BC21" s="731" t="s">
        <v>922</v>
      </c>
      <c r="BD21" s="741" t="s">
        <v>2868</v>
      </c>
      <c r="BE21" s="732"/>
      <c r="BF21" s="464">
        <v>44499</v>
      </c>
      <c r="BG21" s="733"/>
      <c r="BH21" s="733"/>
      <c r="BI21" s="546" t="s">
        <v>2459</v>
      </c>
      <c r="BJ21" s="263">
        <v>44165</v>
      </c>
      <c r="BK21" s="735"/>
      <c r="BL21" s="263">
        <v>44560</v>
      </c>
      <c r="BM21" s="735"/>
      <c r="BN21" s="263">
        <v>44591</v>
      </c>
      <c r="BO21" s="735"/>
      <c r="BP21" s="763">
        <v>44956</v>
      </c>
      <c r="BQ21" s="735"/>
      <c r="BR21" s="736"/>
      <c r="BS21" s="736"/>
      <c r="BT21" s="728" t="s">
        <v>919</v>
      </c>
      <c r="BU21" s="728"/>
      <c r="BV21" s="728"/>
      <c r="BW21" s="728"/>
      <c r="BX21" s="728"/>
      <c r="BY21" s="728"/>
      <c r="BZ21" s="728"/>
      <c r="CA21" s="702">
        <v>0</v>
      </c>
      <c r="CB21" s="737"/>
      <c r="CC21" s="728" t="s">
        <v>2869</v>
      </c>
      <c r="CD21" s="738"/>
      <c r="CE21" s="738"/>
      <c r="CF21" s="729">
        <v>1400</v>
      </c>
      <c r="CG21" s="293">
        <v>50</v>
      </c>
      <c r="CH21" s="689">
        <f t="shared" si="10"/>
        <v>0</v>
      </c>
      <c r="CI21" s="690">
        <f t="shared" si="11"/>
        <v>0</v>
      </c>
      <c r="CJ21" s="739"/>
      <c r="CK21" s="739"/>
      <c r="CL21" s="739"/>
      <c r="CM21" s="739"/>
      <c r="CN21" s="739"/>
      <c r="CO21" s="739"/>
      <c r="CP21" s="739"/>
      <c r="CQ21" s="577"/>
      <c r="CR21" s="577"/>
      <c r="CS21" s="577"/>
      <c r="CT21" s="577"/>
      <c r="CU21" s="577"/>
      <c r="CV21" s="577"/>
      <c r="CW21" s="578"/>
      <c r="CX21" s="578"/>
      <c r="CY21" s="578"/>
      <c r="CZ21" s="578"/>
      <c r="DA21" s="608" t="s">
        <v>3591</v>
      </c>
      <c r="DB21" s="580"/>
      <c r="DC21" s="581"/>
      <c r="DD21" s="580"/>
      <c r="DE21" s="580"/>
      <c r="DF21" s="467" t="s">
        <v>3490</v>
      </c>
      <c r="DG21" s="882" t="s">
        <v>3491</v>
      </c>
      <c r="DH21" s="883" t="s">
        <v>3258</v>
      </c>
      <c r="DI21" s="883" t="s">
        <v>3258</v>
      </c>
      <c r="DJ21" s="883"/>
    </row>
    <row r="22" spans="1:114" ht="58.5">
      <c r="A22" s="490">
        <v>17</v>
      </c>
      <c r="B22" s="470" t="s">
        <v>1363</v>
      </c>
      <c r="C22" s="491" t="s">
        <v>1900</v>
      </c>
      <c r="D22" s="496" t="s">
        <v>1939</v>
      </c>
      <c r="E22" s="496" t="s">
        <v>1956</v>
      </c>
      <c r="F22" s="244" t="s">
        <v>356</v>
      </c>
      <c r="G22" s="471" t="s">
        <v>52</v>
      </c>
      <c r="H22" s="498" t="s">
        <v>1959</v>
      </c>
      <c r="I22" s="498" t="s">
        <v>1920</v>
      </c>
      <c r="J22" s="349">
        <f t="shared" si="2"/>
        <v>82000</v>
      </c>
      <c r="K22" s="349">
        <f t="shared" si="9"/>
        <v>72000</v>
      </c>
      <c r="L22" s="349">
        <f t="shared" si="4"/>
        <v>72000</v>
      </c>
      <c r="M22" s="349">
        <v>0</v>
      </c>
      <c r="N22" s="349"/>
      <c r="O22" s="349"/>
      <c r="P22" s="349">
        <v>2160</v>
      </c>
      <c r="Q22" s="349"/>
      <c r="R22" s="349"/>
      <c r="S22" s="349">
        <v>69840</v>
      </c>
      <c r="T22" s="349">
        <f t="shared" si="5"/>
        <v>7000</v>
      </c>
      <c r="U22" s="349">
        <v>0</v>
      </c>
      <c r="V22" s="349"/>
      <c r="W22" s="349"/>
      <c r="X22" s="349">
        <v>7000</v>
      </c>
      <c r="Y22" s="349"/>
      <c r="Z22" s="349"/>
      <c r="AA22" s="349">
        <v>0</v>
      </c>
      <c r="AB22" s="349">
        <v>300</v>
      </c>
      <c r="AC22" s="349"/>
      <c r="AD22" s="349"/>
      <c r="AE22" s="349">
        <v>2700</v>
      </c>
      <c r="AF22" s="349"/>
      <c r="AG22" s="349">
        <v>0</v>
      </c>
      <c r="AH22" s="349"/>
      <c r="AI22" s="349">
        <f t="shared" si="6"/>
        <v>0</v>
      </c>
      <c r="AJ22" s="349">
        <v>0</v>
      </c>
      <c r="AK22" s="349"/>
      <c r="AL22" s="349"/>
      <c r="AM22" s="349">
        <v>0</v>
      </c>
      <c r="AN22" s="349"/>
      <c r="AO22" s="349"/>
      <c r="AP22" s="349">
        <v>0</v>
      </c>
      <c r="AQ22" s="349">
        <v>0</v>
      </c>
      <c r="AR22" s="349"/>
      <c r="AS22" s="349"/>
      <c r="AT22" s="349">
        <v>0</v>
      </c>
      <c r="AU22" s="349"/>
      <c r="AV22" s="349">
        <v>0</v>
      </c>
      <c r="AW22" s="349"/>
      <c r="AX22" s="349">
        <f t="shared" si="7"/>
        <v>0</v>
      </c>
      <c r="AY22" s="494"/>
      <c r="AZ22" s="494"/>
      <c r="BA22" s="263" t="s">
        <v>2613</v>
      </c>
      <c r="BB22" s="731" t="s">
        <v>1017</v>
      </c>
      <c r="BC22" s="731" t="s">
        <v>944</v>
      </c>
      <c r="BD22" s="741" t="s">
        <v>2867</v>
      </c>
      <c r="BE22" s="732"/>
      <c r="BF22" s="464">
        <v>44134</v>
      </c>
      <c r="BG22" s="733"/>
      <c r="BH22" s="733"/>
      <c r="BI22" s="546" t="s">
        <v>2459</v>
      </c>
      <c r="BJ22" s="263">
        <v>44165</v>
      </c>
      <c r="BK22" s="735"/>
      <c r="BL22" s="263">
        <v>44195</v>
      </c>
      <c r="BM22" s="735"/>
      <c r="BN22" s="263">
        <v>44226</v>
      </c>
      <c r="BO22" s="735"/>
      <c r="BP22" s="763">
        <v>44591</v>
      </c>
      <c r="BQ22" s="735"/>
      <c r="BR22" s="736"/>
      <c r="BS22" s="736"/>
      <c r="BT22" s="728" t="s">
        <v>919</v>
      </c>
      <c r="BU22" s="728"/>
      <c r="BV22" s="728"/>
      <c r="BW22" s="728"/>
      <c r="BX22" s="728"/>
      <c r="BY22" s="728"/>
      <c r="BZ22" s="728"/>
      <c r="CA22" s="702">
        <v>0</v>
      </c>
      <c r="CB22" s="737"/>
      <c r="CC22" s="728" t="s">
        <v>2869</v>
      </c>
      <c r="CD22" s="738"/>
      <c r="CE22" s="738"/>
      <c r="CF22" s="729">
        <v>1200</v>
      </c>
      <c r="CG22" s="293">
        <v>50</v>
      </c>
      <c r="CH22" s="689">
        <f t="shared" si="10"/>
        <v>0</v>
      </c>
      <c r="CI22" s="690">
        <f t="shared" si="11"/>
        <v>0</v>
      </c>
      <c r="CJ22" s="739"/>
      <c r="CK22" s="739"/>
      <c r="CL22" s="739"/>
      <c r="CM22" s="739"/>
      <c r="CN22" s="739"/>
      <c r="CO22" s="739"/>
      <c r="CP22" s="739"/>
      <c r="CQ22" s="577"/>
      <c r="CR22" s="577"/>
      <c r="CS22" s="577"/>
      <c r="CT22" s="577"/>
      <c r="CU22" s="577"/>
      <c r="CV22" s="577"/>
      <c r="CW22" s="578"/>
      <c r="CX22" s="578"/>
      <c r="CY22" s="578"/>
      <c r="CZ22" s="578"/>
      <c r="DA22" s="608" t="s">
        <v>3591</v>
      </c>
      <c r="DB22" s="580"/>
      <c r="DC22" s="581"/>
      <c r="DD22" s="580"/>
      <c r="DE22" s="580"/>
      <c r="DF22" s="467" t="s">
        <v>3492</v>
      </c>
      <c r="DG22" s="882" t="s">
        <v>3493</v>
      </c>
      <c r="DH22" s="883" t="s">
        <v>3258</v>
      </c>
      <c r="DI22" s="883" t="s">
        <v>3258</v>
      </c>
      <c r="DJ22" s="883"/>
    </row>
    <row r="23" spans="1:114" ht="58.5">
      <c r="A23" s="490">
        <v>18</v>
      </c>
      <c r="B23" s="470" t="s">
        <v>1363</v>
      </c>
      <c r="C23" s="491" t="s">
        <v>1900</v>
      </c>
      <c r="D23" s="496" t="s">
        <v>1939</v>
      </c>
      <c r="E23" s="496" t="s">
        <v>1945</v>
      </c>
      <c r="F23" s="244" t="s">
        <v>358</v>
      </c>
      <c r="G23" s="471" t="s">
        <v>2465</v>
      </c>
      <c r="H23" s="498" t="s">
        <v>1960</v>
      </c>
      <c r="I23" s="498" t="s">
        <v>1961</v>
      </c>
      <c r="J23" s="349">
        <f t="shared" si="2"/>
        <v>88000</v>
      </c>
      <c r="K23" s="349">
        <f t="shared" si="9"/>
        <v>78000</v>
      </c>
      <c r="L23" s="349">
        <f t="shared" si="4"/>
        <v>78000</v>
      </c>
      <c r="M23" s="349">
        <v>0</v>
      </c>
      <c r="N23" s="349"/>
      <c r="O23" s="349"/>
      <c r="P23" s="349">
        <v>2340</v>
      </c>
      <c r="Q23" s="349"/>
      <c r="R23" s="349"/>
      <c r="S23" s="349">
        <v>75660</v>
      </c>
      <c r="T23" s="349">
        <f t="shared" si="5"/>
        <v>7000</v>
      </c>
      <c r="U23" s="349">
        <v>0</v>
      </c>
      <c r="V23" s="349"/>
      <c r="W23" s="349"/>
      <c r="X23" s="349">
        <v>7000</v>
      </c>
      <c r="Y23" s="349"/>
      <c r="Z23" s="349"/>
      <c r="AA23" s="349">
        <v>0</v>
      </c>
      <c r="AB23" s="349">
        <v>300</v>
      </c>
      <c r="AC23" s="349"/>
      <c r="AD23" s="349"/>
      <c r="AE23" s="349">
        <v>2700</v>
      </c>
      <c r="AF23" s="349"/>
      <c r="AG23" s="349">
        <v>0</v>
      </c>
      <c r="AH23" s="349"/>
      <c r="AI23" s="349">
        <f t="shared" si="6"/>
        <v>0</v>
      </c>
      <c r="AJ23" s="349">
        <v>0</v>
      </c>
      <c r="AK23" s="349"/>
      <c r="AL23" s="349"/>
      <c r="AM23" s="349">
        <v>0</v>
      </c>
      <c r="AN23" s="349"/>
      <c r="AO23" s="349"/>
      <c r="AP23" s="349">
        <v>0</v>
      </c>
      <c r="AQ23" s="349">
        <v>0</v>
      </c>
      <c r="AR23" s="349"/>
      <c r="AS23" s="349"/>
      <c r="AT23" s="349">
        <v>0</v>
      </c>
      <c r="AU23" s="349"/>
      <c r="AV23" s="349">
        <v>0</v>
      </c>
      <c r="AW23" s="349"/>
      <c r="AX23" s="349">
        <f t="shared" si="7"/>
        <v>0</v>
      </c>
      <c r="AY23" s="494"/>
      <c r="AZ23" s="494"/>
      <c r="BA23" s="263" t="s">
        <v>2610</v>
      </c>
      <c r="BB23" s="731" t="s">
        <v>1017</v>
      </c>
      <c r="BC23" s="731" t="s">
        <v>944</v>
      </c>
      <c r="BD23" s="741" t="s">
        <v>2867</v>
      </c>
      <c r="BE23" s="732"/>
      <c r="BF23" s="464">
        <v>44134</v>
      </c>
      <c r="BG23" s="733"/>
      <c r="BH23" s="733"/>
      <c r="BI23" s="546" t="s">
        <v>2459</v>
      </c>
      <c r="BJ23" s="263">
        <v>44165</v>
      </c>
      <c r="BK23" s="735"/>
      <c r="BL23" s="263">
        <v>44195</v>
      </c>
      <c r="BM23" s="735"/>
      <c r="BN23" s="263">
        <v>44226</v>
      </c>
      <c r="BO23" s="735"/>
      <c r="BP23" s="763">
        <v>44591</v>
      </c>
      <c r="BQ23" s="735"/>
      <c r="BR23" s="736"/>
      <c r="BS23" s="736"/>
      <c r="BT23" s="728" t="s">
        <v>919</v>
      </c>
      <c r="BU23" s="728"/>
      <c r="BV23" s="728"/>
      <c r="BW23" s="728"/>
      <c r="BX23" s="728"/>
      <c r="BY23" s="728"/>
      <c r="BZ23" s="728"/>
      <c r="CA23" s="702">
        <v>0</v>
      </c>
      <c r="CB23" s="737"/>
      <c r="CC23" s="728" t="s">
        <v>2869</v>
      </c>
      <c r="CD23" s="738"/>
      <c r="CE23" s="738"/>
      <c r="CF23" s="729">
        <v>1300</v>
      </c>
      <c r="CG23" s="293">
        <v>50</v>
      </c>
      <c r="CH23" s="689">
        <f t="shared" si="10"/>
        <v>0</v>
      </c>
      <c r="CI23" s="690">
        <f t="shared" si="11"/>
        <v>0</v>
      </c>
      <c r="CJ23" s="739"/>
      <c r="CK23" s="739"/>
      <c r="CL23" s="739"/>
      <c r="CM23" s="739"/>
      <c r="CN23" s="739"/>
      <c r="CO23" s="739"/>
      <c r="CP23" s="739"/>
      <c r="CQ23" s="577"/>
      <c r="CR23" s="577"/>
      <c r="CS23" s="577"/>
      <c r="CT23" s="577"/>
      <c r="CU23" s="577"/>
      <c r="CV23" s="577"/>
      <c r="CW23" s="578"/>
      <c r="CX23" s="578"/>
      <c r="CY23" s="578"/>
      <c r="CZ23" s="578"/>
      <c r="DA23" s="608" t="s">
        <v>3590</v>
      </c>
      <c r="DB23" s="580"/>
      <c r="DC23" s="581"/>
      <c r="DD23" s="580"/>
      <c r="DE23" s="580"/>
      <c r="DF23" s="467" t="s">
        <v>3494</v>
      </c>
      <c r="DG23" s="882" t="s">
        <v>3495</v>
      </c>
      <c r="DH23" s="883" t="s">
        <v>3258</v>
      </c>
      <c r="DI23" s="883" t="s">
        <v>3258</v>
      </c>
      <c r="DJ23" s="883"/>
    </row>
    <row r="24" spans="1:114" ht="58.5">
      <c r="A24" s="470">
        <v>19</v>
      </c>
      <c r="B24" s="470" t="s">
        <v>1363</v>
      </c>
      <c r="C24" s="491" t="s">
        <v>1900</v>
      </c>
      <c r="D24" s="496" t="s">
        <v>1939</v>
      </c>
      <c r="E24" s="496" t="s">
        <v>1945</v>
      </c>
      <c r="F24" s="244" t="s">
        <v>358</v>
      </c>
      <c r="G24" s="471" t="s">
        <v>3586</v>
      </c>
      <c r="H24" s="498" t="s">
        <v>1962</v>
      </c>
      <c r="I24" s="498" t="s">
        <v>1920</v>
      </c>
      <c r="J24" s="349">
        <f t="shared" si="2"/>
        <v>94000</v>
      </c>
      <c r="K24" s="349">
        <f t="shared" si="9"/>
        <v>84000</v>
      </c>
      <c r="L24" s="349">
        <f t="shared" si="4"/>
        <v>84000</v>
      </c>
      <c r="M24" s="349">
        <v>0</v>
      </c>
      <c r="N24" s="349"/>
      <c r="O24" s="349"/>
      <c r="P24" s="349">
        <v>2520</v>
      </c>
      <c r="Q24" s="349"/>
      <c r="R24" s="349"/>
      <c r="S24" s="349">
        <v>81480</v>
      </c>
      <c r="T24" s="349">
        <f t="shared" si="5"/>
        <v>7000</v>
      </c>
      <c r="U24" s="349">
        <v>0</v>
      </c>
      <c r="V24" s="349"/>
      <c r="W24" s="349"/>
      <c r="X24" s="349">
        <v>7000</v>
      </c>
      <c r="Y24" s="349"/>
      <c r="Z24" s="349"/>
      <c r="AA24" s="349">
        <v>0</v>
      </c>
      <c r="AB24" s="349">
        <v>300</v>
      </c>
      <c r="AC24" s="349"/>
      <c r="AD24" s="349"/>
      <c r="AE24" s="349">
        <v>2700</v>
      </c>
      <c r="AF24" s="349"/>
      <c r="AG24" s="349">
        <v>0</v>
      </c>
      <c r="AH24" s="349"/>
      <c r="AI24" s="349">
        <f t="shared" si="6"/>
        <v>0</v>
      </c>
      <c r="AJ24" s="349">
        <v>0</v>
      </c>
      <c r="AK24" s="349"/>
      <c r="AL24" s="349"/>
      <c r="AM24" s="349">
        <v>0</v>
      </c>
      <c r="AN24" s="349"/>
      <c r="AO24" s="349"/>
      <c r="AP24" s="349">
        <v>0</v>
      </c>
      <c r="AQ24" s="349">
        <v>0</v>
      </c>
      <c r="AR24" s="349"/>
      <c r="AS24" s="349"/>
      <c r="AT24" s="349">
        <v>0</v>
      </c>
      <c r="AU24" s="349"/>
      <c r="AV24" s="349">
        <v>0</v>
      </c>
      <c r="AW24" s="349"/>
      <c r="AX24" s="349">
        <f t="shared" si="7"/>
        <v>0</v>
      </c>
      <c r="AY24" s="494"/>
      <c r="AZ24" s="494"/>
      <c r="BA24" s="263" t="s">
        <v>2610</v>
      </c>
      <c r="BB24" s="731" t="s">
        <v>1017</v>
      </c>
      <c r="BC24" s="731" t="s">
        <v>944</v>
      </c>
      <c r="BD24" s="741" t="s">
        <v>2867</v>
      </c>
      <c r="BE24" s="732"/>
      <c r="BF24" s="464">
        <v>44134</v>
      </c>
      <c r="BG24" s="733"/>
      <c r="BH24" s="733"/>
      <c r="BI24" s="546" t="s">
        <v>2459</v>
      </c>
      <c r="BJ24" s="263">
        <v>44165</v>
      </c>
      <c r="BK24" s="735"/>
      <c r="BL24" s="263">
        <v>44195</v>
      </c>
      <c r="BM24" s="735"/>
      <c r="BN24" s="263">
        <v>44226</v>
      </c>
      <c r="BO24" s="735"/>
      <c r="BP24" s="763">
        <v>44591</v>
      </c>
      <c r="BQ24" s="735"/>
      <c r="BR24" s="736"/>
      <c r="BS24" s="736"/>
      <c r="BT24" s="728" t="s">
        <v>919</v>
      </c>
      <c r="BU24" s="728"/>
      <c r="BV24" s="728"/>
      <c r="BW24" s="728"/>
      <c r="BX24" s="728"/>
      <c r="BY24" s="728"/>
      <c r="BZ24" s="728"/>
      <c r="CA24" s="702">
        <v>0</v>
      </c>
      <c r="CB24" s="737"/>
      <c r="CC24" s="728" t="s">
        <v>2869</v>
      </c>
      <c r="CD24" s="738"/>
      <c r="CE24" s="738"/>
      <c r="CF24" s="729">
        <v>1200</v>
      </c>
      <c r="CG24" s="293">
        <v>50</v>
      </c>
      <c r="CH24" s="689">
        <f t="shared" si="10"/>
        <v>0</v>
      </c>
      <c r="CI24" s="690">
        <f t="shared" si="11"/>
        <v>0</v>
      </c>
      <c r="CJ24" s="739"/>
      <c r="CK24" s="739"/>
      <c r="CL24" s="739"/>
      <c r="CM24" s="739"/>
      <c r="CN24" s="739"/>
      <c r="CO24" s="739"/>
      <c r="CP24" s="739"/>
      <c r="CQ24" s="577"/>
      <c r="CR24" s="577"/>
      <c r="CS24" s="577"/>
      <c r="CT24" s="577"/>
      <c r="CU24" s="577"/>
      <c r="CV24" s="577"/>
      <c r="CW24" s="578"/>
      <c r="CX24" s="578"/>
      <c r="CY24" s="578"/>
      <c r="CZ24" s="578"/>
      <c r="DA24" s="608" t="s">
        <v>3589</v>
      </c>
      <c r="DB24" s="580"/>
      <c r="DC24" s="581"/>
      <c r="DD24" s="580"/>
      <c r="DE24" s="580"/>
      <c r="DF24" s="467" t="s">
        <v>3496</v>
      </c>
      <c r="DG24" s="882" t="s">
        <v>3497</v>
      </c>
      <c r="DH24" s="883" t="s">
        <v>3258</v>
      </c>
      <c r="DI24" s="883" t="s">
        <v>3258</v>
      </c>
      <c r="DJ24" s="883"/>
    </row>
    <row r="25" spans="1:114" ht="117">
      <c r="A25" s="470">
        <v>20</v>
      </c>
      <c r="B25" s="470" t="s">
        <v>1363</v>
      </c>
      <c r="C25" s="491" t="s">
        <v>1900</v>
      </c>
      <c r="D25" s="496" t="s">
        <v>1963</v>
      </c>
      <c r="E25" s="496" t="s">
        <v>1964</v>
      </c>
      <c r="F25" s="244" t="s">
        <v>358</v>
      </c>
      <c r="G25" s="471" t="s">
        <v>2773</v>
      </c>
      <c r="H25" s="498" t="s">
        <v>1965</v>
      </c>
      <c r="I25" s="498" t="s">
        <v>1966</v>
      </c>
      <c r="J25" s="349">
        <f t="shared" si="2"/>
        <v>78500</v>
      </c>
      <c r="K25" s="349">
        <f t="shared" si="9"/>
        <v>73500</v>
      </c>
      <c r="L25" s="349">
        <f t="shared" si="4"/>
        <v>73500</v>
      </c>
      <c r="M25" s="349">
        <v>0</v>
      </c>
      <c r="N25" s="349"/>
      <c r="O25" s="349"/>
      <c r="P25" s="349">
        <v>2205</v>
      </c>
      <c r="Q25" s="349"/>
      <c r="R25" s="349"/>
      <c r="S25" s="349">
        <v>71295</v>
      </c>
      <c r="T25" s="349">
        <f t="shared" si="5"/>
        <v>3500</v>
      </c>
      <c r="U25" s="349">
        <v>0</v>
      </c>
      <c r="V25" s="349"/>
      <c r="W25" s="349"/>
      <c r="X25" s="349">
        <v>3500</v>
      </c>
      <c r="Y25" s="349"/>
      <c r="Z25" s="349"/>
      <c r="AA25" s="349">
        <v>0</v>
      </c>
      <c r="AB25" s="349">
        <v>300</v>
      </c>
      <c r="AC25" s="349"/>
      <c r="AD25" s="349"/>
      <c r="AE25" s="349">
        <v>1200</v>
      </c>
      <c r="AF25" s="349"/>
      <c r="AG25" s="349">
        <v>0</v>
      </c>
      <c r="AH25" s="349"/>
      <c r="AI25" s="349">
        <f t="shared" si="6"/>
        <v>0</v>
      </c>
      <c r="AJ25" s="349">
        <v>0</v>
      </c>
      <c r="AK25" s="349"/>
      <c r="AL25" s="349"/>
      <c r="AM25" s="349">
        <v>0</v>
      </c>
      <c r="AN25" s="349"/>
      <c r="AO25" s="349"/>
      <c r="AP25" s="349">
        <v>0</v>
      </c>
      <c r="AQ25" s="349">
        <v>0</v>
      </c>
      <c r="AR25" s="349"/>
      <c r="AS25" s="349"/>
      <c r="AT25" s="349">
        <v>0</v>
      </c>
      <c r="AU25" s="349"/>
      <c r="AV25" s="349">
        <v>0</v>
      </c>
      <c r="AW25" s="349"/>
      <c r="AX25" s="349">
        <f t="shared" si="7"/>
        <v>0</v>
      </c>
      <c r="AY25" s="494"/>
      <c r="AZ25" s="494"/>
      <c r="BA25" s="263" t="s">
        <v>2610</v>
      </c>
      <c r="BB25" s="731" t="s">
        <v>1017</v>
      </c>
      <c r="BC25" s="731" t="s">
        <v>944</v>
      </c>
      <c r="BD25" s="741" t="s">
        <v>2867</v>
      </c>
      <c r="BE25" s="732"/>
      <c r="BF25" s="464">
        <v>44134</v>
      </c>
      <c r="BG25" s="733"/>
      <c r="BH25" s="733"/>
      <c r="BI25" s="546" t="s">
        <v>2459</v>
      </c>
      <c r="BJ25" s="263">
        <v>44165</v>
      </c>
      <c r="BK25" s="735"/>
      <c r="BL25" s="263">
        <v>44195</v>
      </c>
      <c r="BM25" s="735"/>
      <c r="BN25" s="263">
        <v>44226</v>
      </c>
      <c r="BO25" s="735"/>
      <c r="BP25" s="763">
        <v>44591</v>
      </c>
      <c r="BQ25" s="735"/>
      <c r="BR25" s="736"/>
      <c r="BS25" s="736"/>
      <c r="BT25" s="728" t="s">
        <v>919</v>
      </c>
      <c r="BU25" s="728"/>
      <c r="BV25" s="728"/>
      <c r="BW25" s="728"/>
      <c r="BX25" s="728"/>
      <c r="BY25" s="728"/>
      <c r="BZ25" s="728"/>
      <c r="CA25" s="702">
        <v>0</v>
      </c>
      <c r="CB25" s="737"/>
      <c r="CC25" s="728" t="s">
        <v>2869</v>
      </c>
      <c r="CD25" s="738"/>
      <c r="CE25" s="738"/>
      <c r="CF25" s="729">
        <v>534</v>
      </c>
      <c r="CG25" s="293">
        <v>50</v>
      </c>
      <c r="CH25" s="689">
        <f t="shared" si="10"/>
        <v>0</v>
      </c>
      <c r="CI25" s="690">
        <f t="shared" si="11"/>
        <v>0</v>
      </c>
      <c r="CJ25" s="739"/>
      <c r="CK25" s="739"/>
      <c r="CL25" s="739"/>
      <c r="CM25" s="739"/>
      <c r="CN25" s="739"/>
      <c r="CO25" s="739"/>
      <c r="CP25" s="739"/>
      <c r="CQ25" s="577"/>
      <c r="CR25" s="577"/>
      <c r="CS25" s="577"/>
      <c r="CT25" s="577"/>
      <c r="CU25" s="577"/>
      <c r="CV25" s="577"/>
      <c r="CW25" s="578"/>
      <c r="CX25" s="578"/>
      <c r="CY25" s="578"/>
      <c r="CZ25" s="578"/>
      <c r="DA25" s="608" t="s">
        <v>3588</v>
      </c>
      <c r="DB25" s="580"/>
      <c r="DC25" s="581"/>
      <c r="DD25" s="580"/>
      <c r="DE25" s="580"/>
      <c r="DF25" s="467" t="s">
        <v>3498</v>
      </c>
      <c r="DG25" s="882" t="s">
        <v>3499</v>
      </c>
      <c r="DH25" s="883" t="s">
        <v>3258</v>
      </c>
      <c r="DI25" s="883" t="s">
        <v>3258</v>
      </c>
      <c r="DJ25" s="883"/>
    </row>
    <row r="26" spans="1:114" ht="117">
      <c r="A26" s="470">
        <v>21</v>
      </c>
      <c r="B26" s="470" t="s">
        <v>1363</v>
      </c>
      <c r="C26" s="491" t="s">
        <v>1900</v>
      </c>
      <c r="D26" s="496" t="s">
        <v>1963</v>
      </c>
      <c r="E26" s="496" t="s">
        <v>1945</v>
      </c>
      <c r="F26" s="244" t="s">
        <v>358</v>
      </c>
      <c r="G26" s="471" t="s">
        <v>2773</v>
      </c>
      <c r="H26" s="498" t="s">
        <v>1967</v>
      </c>
      <c r="I26" s="498" t="s">
        <v>1968</v>
      </c>
      <c r="J26" s="349">
        <f t="shared" si="2"/>
        <v>117812</v>
      </c>
      <c r="K26" s="349">
        <f t="shared" si="9"/>
        <v>112812</v>
      </c>
      <c r="L26" s="349">
        <f t="shared" si="4"/>
        <v>112812</v>
      </c>
      <c r="M26" s="349">
        <v>0</v>
      </c>
      <c r="N26" s="349"/>
      <c r="O26" s="349"/>
      <c r="P26" s="349">
        <v>3384</v>
      </c>
      <c r="Q26" s="349"/>
      <c r="R26" s="349"/>
      <c r="S26" s="349">
        <v>109428</v>
      </c>
      <c r="T26" s="349">
        <f t="shared" si="5"/>
        <v>3500</v>
      </c>
      <c r="U26" s="349">
        <v>0</v>
      </c>
      <c r="V26" s="349"/>
      <c r="W26" s="349"/>
      <c r="X26" s="349">
        <v>3500</v>
      </c>
      <c r="Y26" s="349"/>
      <c r="Z26" s="349"/>
      <c r="AA26" s="349">
        <v>0</v>
      </c>
      <c r="AB26" s="349">
        <v>300</v>
      </c>
      <c r="AC26" s="349"/>
      <c r="AD26" s="349"/>
      <c r="AE26" s="349">
        <v>1200</v>
      </c>
      <c r="AF26" s="349"/>
      <c r="AG26" s="349">
        <v>0</v>
      </c>
      <c r="AH26" s="349"/>
      <c r="AI26" s="349">
        <f t="shared" si="6"/>
        <v>0</v>
      </c>
      <c r="AJ26" s="349">
        <v>0</v>
      </c>
      <c r="AK26" s="349"/>
      <c r="AL26" s="349"/>
      <c r="AM26" s="349">
        <v>0</v>
      </c>
      <c r="AN26" s="349"/>
      <c r="AO26" s="349"/>
      <c r="AP26" s="349">
        <v>0</v>
      </c>
      <c r="AQ26" s="349">
        <v>0</v>
      </c>
      <c r="AR26" s="349"/>
      <c r="AS26" s="349"/>
      <c r="AT26" s="349">
        <v>0</v>
      </c>
      <c r="AU26" s="349"/>
      <c r="AV26" s="349">
        <v>0</v>
      </c>
      <c r="AW26" s="349"/>
      <c r="AX26" s="349">
        <f t="shared" si="7"/>
        <v>0</v>
      </c>
      <c r="AY26" s="494"/>
      <c r="AZ26" s="494"/>
      <c r="BA26" s="263" t="s">
        <v>2610</v>
      </c>
      <c r="BB26" s="731" t="s">
        <v>1017</v>
      </c>
      <c r="BC26" s="731" t="s">
        <v>944</v>
      </c>
      <c r="BD26" s="741" t="s">
        <v>2867</v>
      </c>
      <c r="BE26" s="732"/>
      <c r="BF26" s="464">
        <v>44134</v>
      </c>
      <c r="BG26" s="733"/>
      <c r="BH26" s="733"/>
      <c r="BI26" s="546" t="s">
        <v>2459</v>
      </c>
      <c r="BJ26" s="263">
        <v>44165</v>
      </c>
      <c r="BK26" s="735"/>
      <c r="BL26" s="263">
        <v>44195</v>
      </c>
      <c r="BM26" s="735"/>
      <c r="BN26" s="263">
        <v>44226</v>
      </c>
      <c r="BO26" s="735"/>
      <c r="BP26" s="763">
        <v>44591</v>
      </c>
      <c r="BQ26" s="735"/>
      <c r="BR26" s="736"/>
      <c r="BS26" s="736"/>
      <c r="BT26" s="728" t="s">
        <v>919</v>
      </c>
      <c r="BU26" s="728"/>
      <c r="BV26" s="728"/>
      <c r="BW26" s="728"/>
      <c r="BX26" s="728"/>
      <c r="BY26" s="728"/>
      <c r="BZ26" s="728"/>
      <c r="CA26" s="702">
        <v>0</v>
      </c>
      <c r="CB26" s="737"/>
      <c r="CC26" s="728" t="s">
        <v>2869</v>
      </c>
      <c r="CD26" s="738"/>
      <c r="CE26" s="738"/>
      <c r="CF26" s="729">
        <v>1343</v>
      </c>
      <c r="CG26" s="293">
        <v>50</v>
      </c>
      <c r="CH26" s="689">
        <f t="shared" si="10"/>
        <v>0</v>
      </c>
      <c r="CI26" s="690">
        <f t="shared" si="11"/>
        <v>0</v>
      </c>
      <c r="CJ26" s="739"/>
      <c r="CK26" s="739"/>
      <c r="CL26" s="739"/>
      <c r="CM26" s="739"/>
      <c r="CN26" s="739"/>
      <c r="CO26" s="739"/>
      <c r="CP26" s="739"/>
      <c r="CQ26" s="577"/>
      <c r="CR26" s="577"/>
      <c r="CS26" s="577"/>
      <c r="CT26" s="577"/>
      <c r="CU26" s="577"/>
      <c r="CV26" s="577"/>
      <c r="CW26" s="578"/>
      <c r="CX26" s="578"/>
      <c r="CY26" s="578"/>
      <c r="CZ26" s="578"/>
      <c r="DA26" s="608" t="s">
        <v>3588</v>
      </c>
      <c r="DB26" s="580"/>
      <c r="DC26" s="581"/>
      <c r="DD26" s="580"/>
      <c r="DE26" s="580"/>
      <c r="DF26" s="467" t="s">
        <v>3500</v>
      </c>
      <c r="DG26" s="882" t="s">
        <v>3501</v>
      </c>
      <c r="DH26" s="883" t="s">
        <v>3258</v>
      </c>
      <c r="DI26" s="883" t="s">
        <v>3258</v>
      </c>
      <c r="DJ26" s="883"/>
    </row>
    <row r="27" spans="1:114" ht="117">
      <c r="A27" s="470">
        <v>22</v>
      </c>
      <c r="B27" s="470" t="s">
        <v>1363</v>
      </c>
      <c r="C27" s="491" t="s">
        <v>1900</v>
      </c>
      <c r="D27" s="496" t="s">
        <v>1963</v>
      </c>
      <c r="E27" s="496" t="s">
        <v>1945</v>
      </c>
      <c r="F27" s="244" t="s">
        <v>358</v>
      </c>
      <c r="G27" s="471" t="s">
        <v>2773</v>
      </c>
      <c r="H27" s="498" t="s">
        <v>1969</v>
      </c>
      <c r="I27" s="498" t="s">
        <v>1970</v>
      </c>
      <c r="J27" s="349">
        <f t="shared" si="2"/>
        <v>99416</v>
      </c>
      <c r="K27" s="349">
        <f t="shared" si="9"/>
        <v>94416</v>
      </c>
      <c r="L27" s="349">
        <f t="shared" si="4"/>
        <v>94416</v>
      </c>
      <c r="M27" s="349">
        <v>0</v>
      </c>
      <c r="N27" s="349"/>
      <c r="O27" s="349"/>
      <c r="P27" s="349">
        <v>2832</v>
      </c>
      <c r="Q27" s="349"/>
      <c r="R27" s="349"/>
      <c r="S27" s="349">
        <v>91584</v>
      </c>
      <c r="T27" s="349">
        <f t="shared" si="5"/>
        <v>3500</v>
      </c>
      <c r="U27" s="349">
        <v>0</v>
      </c>
      <c r="V27" s="349"/>
      <c r="W27" s="349"/>
      <c r="X27" s="349">
        <v>3500</v>
      </c>
      <c r="Y27" s="349"/>
      <c r="Z27" s="349"/>
      <c r="AA27" s="349">
        <v>0</v>
      </c>
      <c r="AB27" s="349">
        <v>300</v>
      </c>
      <c r="AC27" s="349"/>
      <c r="AD27" s="349"/>
      <c r="AE27" s="349">
        <v>1200</v>
      </c>
      <c r="AF27" s="349"/>
      <c r="AG27" s="349">
        <v>0</v>
      </c>
      <c r="AH27" s="349"/>
      <c r="AI27" s="349">
        <f t="shared" si="6"/>
        <v>0</v>
      </c>
      <c r="AJ27" s="349">
        <v>0</v>
      </c>
      <c r="AK27" s="349"/>
      <c r="AL27" s="349"/>
      <c r="AM27" s="349">
        <v>0</v>
      </c>
      <c r="AN27" s="349"/>
      <c r="AO27" s="349"/>
      <c r="AP27" s="349">
        <v>0</v>
      </c>
      <c r="AQ27" s="349">
        <v>0</v>
      </c>
      <c r="AR27" s="349"/>
      <c r="AS27" s="349"/>
      <c r="AT27" s="349">
        <v>0</v>
      </c>
      <c r="AU27" s="349"/>
      <c r="AV27" s="349">
        <v>0</v>
      </c>
      <c r="AW27" s="349"/>
      <c r="AX27" s="349">
        <f t="shared" si="7"/>
        <v>0</v>
      </c>
      <c r="AY27" s="494"/>
      <c r="AZ27" s="494"/>
      <c r="BA27" s="263" t="s">
        <v>2610</v>
      </c>
      <c r="BB27" s="731" t="s">
        <v>1017</v>
      </c>
      <c r="BC27" s="731" t="s">
        <v>944</v>
      </c>
      <c r="BD27" s="741" t="s">
        <v>2867</v>
      </c>
      <c r="BE27" s="732"/>
      <c r="BF27" s="464">
        <v>44134</v>
      </c>
      <c r="BG27" s="733"/>
      <c r="BH27" s="733"/>
      <c r="BI27" s="546" t="s">
        <v>2459</v>
      </c>
      <c r="BJ27" s="263">
        <v>44165</v>
      </c>
      <c r="BK27" s="735"/>
      <c r="BL27" s="263">
        <v>44195</v>
      </c>
      <c r="BM27" s="735"/>
      <c r="BN27" s="263">
        <v>44226</v>
      </c>
      <c r="BO27" s="735"/>
      <c r="BP27" s="763">
        <v>44591</v>
      </c>
      <c r="BQ27" s="735"/>
      <c r="BR27" s="736"/>
      <c r="BS27" s="736"/>
      <c r="BT27" s="728" t="s">
        <v>919</v>
      </c>
      <c r="BU27" s="728"/>
      <c r="BV27" s="728"/>
      <c r="BW27" s="728"/>
      <c r="BX27" s="728"/>
      <c r="BY27" s="728"/>
      <c r="BZ27" s="728"/>
      <c r="CA27" s="702">
        <v>0</v>
      </c>
      <c r="CB27" s="737"/>
      <c r="CC27" s="728" t="s">
        <v>2869</v>
      </c>
      <c r="CD27" s="738"/>
      <c r="CE27" s="738"/>
      <c r="CF27" s="729">
        <v>1124</v>
      </c>
      <c r="CG27" s="293">
        <v>50</v>
      </c>
      <c r="CH27" s="689">
        <f t="shared" si="10"/>
        <v>0</v>
      </c>
      <c r="CI27" s="690">
        <f t="shared" si="11"/>
        <v>0</v>
      </c>
      <c r="CJ27" s="739"/>
      <c r="CK27" s="739"/>
      <c r="CL27" s="739"/>
      <c r="CM27" s="739"/>
      <c r="CN27" s="739"/>
      <c r="CO27" s="739"/>
      <c r="CP27" s="739"/>
      <c r="CQ27" s="577"/>
      <c r="CR27" s="577"/>
      <c r="CS27" s="577"/>
      <c r="CT27" s="577"/>
      <c r="CU27" s="577"/>
      <c r="CV27" s="577"/>
      <c r="CW27" s="578"/>
      <c r="CX27" s="578"/>
      <c r="CY27" s="578"/>
      <c r="CZ27" s="578"/>
      <c r="DA27" s="608" t="s">
        <v>3588</v>
      </c>
      <c r="DB27" s="580"/>
      <c r="DC27" s="581"/>
      <c r="DD27" s="580"/>
      <c r="DE27" s="580"/>
      <c r="DF27" s="467" t="s">
        <v>3502</v>
      </c>
      <c r="DG27" s="882" t="s">
        <v>3503</v>
      </c>
      <c r="DH27" s="883" t="s">
        <v>3258</v>
      </c>
      <c r="DI27" s="883" t="s">
        <v>3258</v>
      </c>
      <c r="DJ27" s="883"/>
    </row>
    <row r="28" spans="1:114" ht="117">
      <c r="A28" s="490">
        <v>23</v>
      </c>
      <c r="B28" s="470" t="s">
        <v>1363</v>
      </c>
      <c r="C28" s="491" t="s">
        <v>1900</v>
      </c>
      <c r="D28" s="496" t="s">
        <v>1963</v>
      </c>
      <c r="E28" s="496" t="s">
        <v>1945</v>
      </c>
      <c r="F28" s="244" t="s">
        <v>358</v>
      </c>
      <c r="G28" s="471" t="s">
        <v>2773</v>
      </c>
      <c r="H28" s="498" t="s">
        <v>1971</v>
      </c>
      <c r="I28" s="498" t="s">
        <v>1972</v>
      </c>
      <c r="J28" s="349">
        <f t="shared" si="2"/>
        <v>21360</v>
      </c>
      <c r="K28" s="349">
        <f t="shared" si="9"/>
        <v>19224</v>
      </c>
      <c r="L28" s="349">
        <f t="shared" si="4"/>
        <v>0</v>
      </c>
      <c r="M28" s="349">
        <v>0</v>
      </c>
      <c r="N28" s="349"/>
      <c r="O28" s="349"/>
      <c r="P28" s="349">
        <v>0</v>
      </c>
      <c r="Q28" s="349"/>
      <c r="R28" s="349"/>
      <c r="S28" s="349">
        <v>0</v>
      </c>
      <c r="T28" s="349">
        <f t="shared" si="5"/>
        <v>0</v>
      </c>
      <c r="U28" s="349">
        <v>0</v>
      </c>
      <c r="V28" s="349"/>
      <c r="W28" s="349"/>
      <c r="X28" s="349">
        <v>0</v>
      </c>
      <c r="Y28" s="349"/>
      <c r="Z28" s="349"/>
      <c r="AA28" s="349">
        <v>0</v>
      </c>
      <c r="AB28" s="349">
        <v>0</v>
      </c>
      <c r="AC28" s="349"/>
      <c r="AD28" s="349"/>
      <c r="AE28" s="349">
        <v>0</v>
      </c>
      <c r="AF28" s="349"/>
      <c r="AG28" s="349">
        <v>0</v>
      </c>
      <c r="AH28" s="349"/>
      <c r="AI28" s="349">
        <f t="shared" si="6"/>
        <v>19224</v>
      </c>
      <c r="AJ28" s="349">
        <v>0</v>
      </c>
      <c r="AK28" s="349"/>
      <c r="AL28" s="349"/>
      <c r="AM28" s="349">
        <v>576.72</v>
      </c>
      <c r="AN28" s="349"/>
      <c r="AO28" s="349"/>
      <c r="AP28" s="349">
        <v>18647.28</v>
      </c>
      <c r="AQ28" s="349">
        <v>0</v>
      </c>
      <c r="AR28" s="349"/>
      <c r="AS28" s="349"/>
      <c r="AT28" s="349">
        <v>64.08</v>
      </c>
      <c r="AU28" s="349"/>
      <c r="AV28" s="349">
        <v>2071.92</v>
      </c>
      <c r="AW28" s="349"/>
      <c r="AX28" s="349">
        <f t="shared" si="7"/>
        <v>21360</v>
      </c>
      <c r="AY28" s="494"/>
      <c r="AZ28" s="494"/>
      <c r="BA28" s="263" t="s">
        <v>2610</v>
      </c>
      <c r="BB28" s="731" t="s">
        <v>1017</v>
      </c>
      <c r="BC28" s="731" t="s">
        <v>2866</v>
      </c>
      <c r="BD28" s="741" t="s">
        <v>2867</v>
      </c>
      <c r="BE28" s="732"/>
      <c r="BF28" s="464">
        <v>44134</v>
      </c>
      <c r="BG28" s="733"/>
      <c r="BH28" s="733"/>
      <c r="BI28" s="546" t="s">
        <v>2459</v>
      </c>
      <c r="BJ28" s="263">
        <v>44165</v>
      </c>
      <c r="BK28" s="735"/>
      <c r="BL28" s="263">
        <v>44195</v>
      </c>
      <c r="BM28" s="735"/>
      <c r="BN28" s="263">
        <v>44226</v>
      </c>
      <c r="BO28" s="735"/>
      <c r="BP28" s="763">
        <v>44591</v>
      </c>
      <c r="BQ28" s="735"/>
      <c r="BR28" s="736"/>
      <c r="BS28" s="736"/>
      <c r="BT28" s="728" t="s">
        <v>919</v>
      </c>
      <c r="BU28" s="728"/>
      <c r="BV28" s="728"/>
      <c r="BW28" s="728"/>
      <c r="BX28" s="728"/>
      <c r="BY28" s="728"/>
      <c r="BZ28" s="728"/>
      <c r="CA28" s="702">
        <v>0</v>
      </c>
      <c r="CB28" s="737"/>
      <c r="CC28" s="728" t="s">
        <v>2869</v>
      </c>
      <c r="CD28" s="738"/>
      <c r="CE28" s="738"/>
      <c r="CF28" s="729">
        <v>0</v>
      </c>
      <c r="CG28" s="293">
        <v>10</v>
      </c>
      <c r="CH28" s="689">
        <f t="shared" si="10"/>
        <v>0</v>
      </c>
      <c r="CI28" s="690">
        <f t="shared" si="11"/>
        <v>0</v>
      </c>
      <c r="CJ28" s="739"/>
      <c r="CK28" s="739"/>
      <c r="CL28" s="739"/>
      <c r="CM28" s="739"/>
      <c r="CN28" s="739"/>
      <c r="CO28" s="739">
        <v>1</v>
      </c>
      <c r="CP28" s="739"/>
      <c r="CQ28" s="577"/>
      <c r="CR28" s="577"/>
      <c r="CS28" s="577"/>
      <c r="CT28" s="577"/>
      <c r="CU28" s="577"/>
      <c r="CV28" s="577"/>
      <c r="CW28" s="578"/>
      <c r="CX28" s="578"/>
      <c r="CY28" s="578"/>
      <c r="CZ28" s="578"/>
      <c r="DA28" s="608" t="s">
        <v>3588</v>
      </c>
      <c r="DB28" s="580"/>
      <c r="DC28" s="581"/>
      <c r="DD28" s="580"/>
      <c r="DE28" s="580"/>
      <c r="DF28" s="467" t="s">
        <v>3504</v>
      </c>
      <c r="DG28" s="882" t="s">
        <v>3505</v>
      </c>
      <c r="DH28" s="883" t="s">
        <v>3258</v>
      </c>
      <c r="DI28" s="883" t="s">
        <v>3258</v>
      </c>
      <c r="DJ28" s="883"/>
    </row>
    <row r="29" spans="1:114" ht="58.5">
      <c r="A29" s="490">
        <v>24</v>
      </c>
      <c r="B29" s="470" t="s">
        <v>1363</v>
      </c>
      <c r="C29" s="491" t="s">
        <v>1900</v>
      </c>
      <c r="D29" s="496" t="s">
        <v>1935</v>
      </c>
      <c r="E29" s="496" t="s">
        <v>1945</v>
      </c>
      <c r="F29" s="244" t="s">
        <v>358</v>
      </c>
      <c r="G29" s="471" t="s">
        <v>1901</v>
      </c>
      <c r="H29" s="498" t="s">
        <v>1973</v>
      </c>
      <c r="I29" s="498" t="s">
        <v>1974</v>
      </c>
      <c r="J29" s="349">
        <f t="shared" si="2"/>
        <v>80000</v>
      </c>
      <c r="K29" s="349">
        <f t="shared" si="9"/>
        <v>78000</v>
      </c>
      <c r="L29" s="349">
        <f t="shared" si="4"/>
        <v>78000</v>
      </c>
      <c r="M29" s="349">
        <v>0</v>
      </c>
      <c r="N29" s="349"/>
      <c r="O29" s="349"/>
      <c r="P29" s="349">
        <v>2340</v>
      </c>
      <c r="Q29" s="349"/>
      <c r="R29" s="349"/>
      <c r="S29" s="349">
        <v>75660</v>
      </c>
      <c r="T29" s="349">
        <f t="shared" si="5"/>
        <v>1400</v>
      </c>
      <c r="U29" s="349">
        <v>0</v>
      </c>
      <c r="V29" s="349"/>
      <c r="W29" s="349"/>
      <c r="X29" s="349">
        <v>1400</v>
      </c>
      <c r="Y29" s="349"/>
      <c r="Z29" s="349"/>
      <c r="AA29" s="349">
        <v>0</v>
      </c>
      <c r="AB29" s="349">
        <v>300</v>
      </c>
      <c r="AC29" s="349"/>
      <c r="AD29" s="349"/>
      <c r="AE29" s="349">
        <v>300</v>
      </c>
      <c r="AF29" s="349"/>
      <c r="AG29" s="349">
        <v>0</v>
      </c>
      <c r="AH29" s="349"/>
      <c r="AI29" s="349">
        <f t="shared" si="6"/>
        <v>0</v>
      </c>
      <c r="AJ29" s="349">
        <v>0</v>
      </c>
      <c r="AK29" s="349"/>
      <c r="AL29" s="349"/>
      <c r="AM29" s="349">
        <v>0</v>
      </c>
      <c r="AN29" s="349"/>
      <c r="AO29" s="349"/>
      <c r="AP29" s="349">
        <v>0</v>
      </c>
      <c r="AQ29" s="349">
        <v>0</v>
      </c>
      <c r="AR29" s="349"/>
      <c r="AS29" s="349"/>
      <c r="AT29" s="349">
        <v>0</v>
      </c>
      <c r="AU29" s="349"/>
      <c r="AV29" s="349">
        <v>0</v>
      </c>
      <c r="AW29" s="349"/>
      <c r="AX29" s="349">
        <f t="shared" si="7"/>
        <v>0</v>
      </c>
      <c r="AY29" s="494"/>
      <c r="AZ29" s="494"/>
      <c r="BA29" s="263" t="s">
        <v>2610</v>
      </c>
      <c r="BB29" s="731" t="s">
        <v>1017</v>
      </c>
      <c r="BC29" s="731" t="s">
        <v>2866</v>
      </c>
      <c r="BD29" s="741" t="s">
        <v>2867</v>
      </c>
      <c r="BE29" s="732"/>
      <c r="BF29" s="464">
        <v>44134</v>
      </c>
      <c r="BG29" s="733"/>
      <c r="BH29" s="733"/>
      <c r="BI29" s="546" t="s">
        <v>2459</v>
      </c>
      <c r="BJ29" s="263">
        <v>44165</v>
      </c>
      <c r="BK29" s="735"/>
      <c r="BL29" s="263">
        <v>44195</v>
      </c>
      <c r="BM29" s="735"/>
      <c r="BN29" s="263">
        <v>44226</v>
      </c>
      <c r="BO29" s="735"/>
      <c r="BP29" s="763">
        <v>44591</v>
      </c>
      <c r="BQ29" s="735"/>
      <c r="BR29" s="736"/>
      <c r="BS29" s="736"/>
      <c r="BT29" s="728" t="s">
        <v>919</v>
      </c>
      <c r="BU29" s="728"/>
      <c r="BV29" s="728"/>
      <c r="BW29" s="728"/>
      <c r="BX29" s="728"/>
      <c r="BY29" s="728"/>
      <c r="BZ29" s="728"/>
      <c r="CA29" s="702">
        <v>0</v>
      </c>
      <c r="CB29" s="737"/>
      <c r="CC29" s="728" t="s">
        <v>2869</v>
      </c>
      <c r="CD29" s="738"/>
      <c r="CE29" s="738"/>
      <c r="CF29" s="729">
        <v>0</v>
      </c>
      <c r="CG29" s="293">
        <v>10</v>
      </c>
      <c r="CH29" s="689">
        <f t="shared" si="10"/>
        <v>0</v>
      </c>
      <c r="CI29" s="690">
        <f t="shared" si="11"/>
        <v>0</v>
      </c>
      <c r="CJ29" s="739">
        <v>1</v>
      </c>
      <c r="CK29" s="739"/>
      <c r="CL29" s="739"/>
      <c r="CM29" s="739"/>
      <c r="CN29" s="739"/>
      <c r="CO29" s="739"/>
      <c r="CP29" s="739"/>
      <c r="CQ29" s="577"/>
      <c r="CR29" s="577"/>
      <c r="CS29" s="577"/>
      <c r="CT29" s="577"/>
      <c r="CU29" s="577"/>
      <c r="CV29" s="577"/>
      <c r="CW29" s="578"/>
      <c r="CX29" s="578"/>
      <c r="CY29" s="578"/>
      <c r="CZ29" s="578"/>
      <c r="DA29" s="579"/>
      <c r="DB29" s="580"/>
      <c r="DC29" s="581"/>
      <c r="DD29" s="580"/>
      <c r="DE29" s="580"/>
      <c r="DF29" s="467" t="s">
        <v>3506</v>
      </c>
      <c r="DG29" s="882" t="s">
        <v>3507</v>
      </c>
      <c r="DH29" s="883" t="s">
        <v>3258</v>
      </c>
      <c r="DI29" s="883" t="s">
        <v>3258</v>
      </c>
      <c r="DJ29" s="883"/>
    </row>
    <row r="30" spans="1:114" ht="97.5">
      <c r="A30" s="490">
        <v>25</v>
      </c>
      <c r="B30" s="470" t="s">
        <v>1363</v>
      </c>
      <c r="C30" s="491" t="s">
        <v>1900</v>
      </c>
      <c r="D30" s="504" t="s">
        <v>2452</v>
      </c>
      <c r="E30" s="496" t="s">
        <v>1945</v>
      </c>
      <c r="F30" s="244" t="s">
        <v>358</v>
      </c>
      <c r="G30" s="471" t="s">
        <v>39</v>
      </c>
      <c r="H30" s="498" t="s">
        <v>1975</v>
      </c>
      <c r="I30" s="498" t="s">
        <v>1976</v>
      </c>
      <c r="J30" s="349">
        <f t="shared" si="2"/>
        <v>60000</v>
      </c>
      <c r="K30" s="349">
        <f t="shared" si="9"/>
        <v>60000</v>
      </c>
      <c r="L30" s="349">
        <f t="shared" si="4"/>
        <v>60000</v>
      </c>
      <c r="M30" s="349">
        <v>0</v>
      </c>
      <c r="N30" s="349"/>
      <c r="O30" s="349"/>
      <c r="P30" s="349">
        <v>1800</v>
      </c>
      <c r="Q30" s="349"/>
      <c r="R30" s="349"/>
      <c r="S30" s="349">
        <v>58200</v>
      </c>
      <c r="T30" s="349">
        <f t="shared" si="5"/>
        <v>0</v>
      </c>
      <c r="U30" s="349">
        <v>0</v>
      </c>
      <c r="V30" s="349"/>
      <c r="W30" s="349"/>
      <c r="X30" s="349">
        <v>0</v>
      </c>
      <c r="Y30" s="349"/>
      <c r="Z30" s="349"/>
      <c r="AA30" s="349">
        <v>0</v>
      </c>
      <c r="AB30" s="349">
        <v>0</v>
      </c>
      <c r="AC30" s="349"/>
      <c r="AD30" s="349"/>
      <c r="AE30" s="349">
        <v>0</v>
      </c>
      <c r="AF30" s="349"/>
      <c r="AG30" s="349">
        <v>0</v>
      </c>
      <c r="AH30" s="349"/>
      <c r="AI30" s="349">
        <f t="shared" si="6"/>
        <v>0</v>
      </c>
      <c r="AJ30" s="349">
        <v>0</v>
      </c>
      <c r="AK30" s="349"/>
      <c r="AL30" s="349"/>
      <c r="AM30" s="349">
        <v>0</v>
      </c>
      <c r="AN30" s="349"/>
      <c r="AO30" s="349"/>
      <c r="AP30" s="349">
        <v>0</v>
      </c>
      <c r="AQ30" s="349">
        <v>0</v>
      </c>
      <c r="AR30" s="349"/>
      <c r="AS30" s="349"/>
      <c r="AT30" s="349">
        <v>0</v>
      </c>
      <c r="AU30" s="349"/>
      <c r="AV30" s="349">
        <v>0</v>
      </c>
      <c r="AW30" s="349"/>
      <c r="AX30" s="349">
        <f t="shared" si="7"/>
        <v>0</v>
      </c>
      <c r="AY30" s="494"/>
      <c r="AZ30" s="494"/>
      <c r="BA30" s="600" t="s">
        <v>944</v>
      </c>
      <c r="BB30" s="731" t="s">
        <v>1017</v>
      </c>
      <c r="BC30" s="731" t="s">
        <v>2866</v>
      </c>
      <c r="BD30" s="741" t="s">
        <v>2867</v>
      </c>
      <c r="BE30" s="732"/>
      <c r="BF30" s="464">
        <v>44134</v>
      </c>
      <c r="BG30" s="733"/>
      <c r="BH30" s="733"/>
      <c r="BI30" s="546" t="s">
        <v>2459</v>
      </c>
      <c r="BJ30" s="263">
        <v>44165</v>
      </c>
      <c r="BK30" s="735"/>
      <c r="BL30" s="263">
        <v>44195</v>
      </c>
      <c r="BM30" s="735"/>
      <c r="BN30" s="263">
        <v>44226</v>
      </c>
      <c r="BO30" s="735"/>
      <c r="BP30" s="763">
        <v>44591</v>
      </c>
      <c r="BQ30" s="735"/>
      <c r="BR30" s="736"/>
      <c r="BS30" s="736"/>
      <c r="BT30" s="728" t="s">
        <v>919</v>
      </c>
      <c r="BU30" s="728"/>
      <c r="BV30" s="728"/>
      <c r="BW30" s="728"/>
      <c r="BX30" s="728"/>
      <c r="BY30" s="728"/>
      <c r="BZ30" s="728"/>
      <c r="CA30" s="702">
        <v>0</v>
      </c>
      <c r="CB30" s="737"/>
      <c r="CC30" s="728" t="s">
        <v>2869</v>
      </c>
      <c r="CD30" s="738"/>
      <c r="CE30" s="738"/>
      <c r="CF30" s="729">
        <v>0</v>
      </c>
      <c r="CG30" s="293">
        <v>80</v>
      </c>
      <c r="CH30" s="689">
        <f t="shared" si="10"/>
        <v>0</v>
      </c>
      <c r="CI30" s="690">
        <f t="shared" si="11"/>
        <v>0</v>
      </c>
      <c r="CJ30" s="739">
        <v>1</v>
      </c>
      <c r="CK30" s="739">
        <v>6</v>
      </c>
      <c r="CL30" s="739"/>
      <c r="CM30" s="739"/>
      <c r="CN30" s="739"/>
      <c r="CO30" s="739"/>
      <c r="CP30" s="739"/>
      <c r="CQ30" s="577"/>
      <c r="CR30" s="577"/>
      <c r="CS30" s="577"/>
      <c r="CT30" s="577"/>
      <c r="CU30" s="577"/>
      <c r="CV30" s="577"/>
      <c r="CW30" s="578"/>
      <c r="CX30" s="578"/>
      <c r="CY30" s="578"/>
      <c r="CZ30" s="578"/>
      <c r="DA30" s="298" t="s">
        <v>3594</v>
      </c>
      <c r="DB30" s="580"/>
      <c r="DC30" s="581"/>
      <c r="DD30" s="580"/>
      <c r="DE30" s="580"/>
      <c r="DF30" s="467" t="s">
        <v>3508</v>
      </c>
      <c r="DG30" s="882" t="s">
        <v>3509</v>
      </c>
      <c r="DH30" s="883" t="s">
        <v>3258</v>
      </c>
      <c r="DI30" s="883" t="s">
        <v>3258</v>
      </c>
      <c r="DJ30" s="883"/>
    </row>
    <row r="31" spans="1:114" ht="58.5">
      <c r="A31" s="490">
        <v>26</v>
      </c>
      <c r="B31" s="470" t="s">
        <v>1363</v>
      </c>
      <c r="C31" s="491" t="s">
        <v>1900</v>
      </c>
      <c r="D31" s="504" t="s">
        <v>2452</v>
      </c>
      <c r="E31" s="496" t="s">
        <v>1945</v>
      </c>
      <c r="F31" s="244" t="s">
        <v>358</v>
      </c>
      <c r="G31" s="471" t="s">
        <v>1901</v>
      </c>
      <c r="H31" s="498" t="s">
        <v>1977</v>
      </c>
      <c r="I31" s="498" t="s">
        <v>1978</v>
      </c>
      <c r="J31" s="349">
        <f t="shared" si="2"/>
        <v>43000</v>
      </c>
      <c r="K31" s="349">
        <f t="shared" si="9"/>
        <v>38000</v>
      </c>
      <c r="L31" s="349">
        <f t="shared" si="4"/>
        <v>38000</v>
      </c>
      <c r="M31" s="349">
        <v>0</v>
      </c>
      <c r="N31" s="349"/>
      <c r="O31" s="349"/>
      <c r="P31" s="349">
        <v>1140</v>
      </c>
      <c r="Q31" s="349"/>
      <c r="R31" s="349"/>
      <c r="S31" s="349">
        <v>36860</v>
      </c>
      <c r="T31" s="349">
        <f t="shared" si="5"/>
        <v>3500</v>
      </c>
      <c r="U31" s="349">
        <v>0</v>
      </c>
      <c r="V31" s="349"/>
      <c r="W31" s="349"/>
      <c r="X31" s="349">
        <v>3500</v>
      </c>
      <c r="Y31" s="349"/>
      <c r="Z31" s="349"/>
      <c r="AA31" s="349">
        <v>0</v>
      </c>
      <c r="AB31" s="349">
        <v>300</v>
      </c>
      <c r="AC31" s="349"/>
      <c r="AD31" s="349"/>
      <c r="AE31" s="349">
        <v>1200</v>
      </c>
      <c r="AF31" s="349"/>
      <c r="AG31" s="349">
        <v>0</v>
      </c>
      <c r="AH31" s="349"/>
      <c r="AI31" s="349">
        <f t="shared" si="6"/>
        <v>0</v>
      </c>
      <c r="AJ31" s="349">
        <v>0</v>
      </c>
      <c r="AK31" s="349"/>
      <c r="AL31" s="349"/>
      <c r="AM31" s="349">
        <v>0</v>
      </c>
      <c r="AN31" s="349"/>
      <c r="AO31" s="349"/>
      <c r="AP31" s="349">
        <v>0</v>
      </c>
      <c r="AQ31" s="349">
        <v>0</v>
      </c>
      <c r="AR31" s="349"/>
      <c r="AS31" s="349"/>
      <c r="AT31" s="349">
        <v>0</v>
      </c>
      <c r="AU31" s="349"/>
      <c r="AV31" s="349">
        <v>0</v>
      </c>
      <c r="AW31" s="349"/>
      <c r="AX31" s="349">
        <f t="shared" si="7"/>
        <v>0</v>
      </c>
      <c r="AY31" s="494"/>
      <c r="AZ31" s="494"/>
      <c r="BA31" s="263" t="s">
        <v>2610</v>
      </c>
      <c r="BB31" s="731" t="s">
        <v>1017</v>
      </c>
      <c r="BC31" s="731" t="s">
        <v>944</v>
      </c>
      <c r="BD31" s="741" t="s">
        <v>2867</v>
      </c>
      <c r="BE31" s="732"/>
      <c r="BF31" s="464">
        <v>44134</v>
      </c>
      <c r="BG31" s="733"/>
      <c r="BH31" s="733"/>
      <c r="BI31" s="546" t="s">
        <v>2459</v>
      </c>
      <c r="BJ31" s="263">
        <v>44165</v>
      </c>
      <c r="BK31" s="735"/>
      <c r="BL31" s="263">
        <v>44195</v>
      </c>
      <c r="BM31" s="735"/>
      <c r="BN31" s="263">
        <v>44226</v>
      </c>
      <c r="BO31" s="735"/>
      <c r="BP31" s="763">
        <v>44591</v>
      </c>
      <c r="BQ31" s="735"/>
      <c r="BR31" s="736"/>
      <c r="BS31" s="736"/>
      <c r="BT31" s="728" t="s">
        <v>919</v>
      </c>
      <c r="BU31" s="728"/>
      <c r="BV31" s="728"/>
      <c r="BW31" s="728"/>
      <c r="BX31" s="728"/>
      <c r="BY31" s="728"/>
      <c r="BZ31" s="728"/>
      <c r="CA31" s="702">
        <v>0</v>
      </c>
      <c r="CB31" s="737"/>
      <c r="CC31" s="728" t="s">
        <v>2869</v>
      </c>
      <c r="CD31" s="738"/>
      <c r="CE31" s="738"/>
      <c r="CF31" s="729">
        <v>0</v>
      </c>
      <c r="CG31" s="293">
        <v>80</v>
      </c>
      <c r="CH31" s="689">
        <f t="shared" si="10"/>
        <v>0</v>
      </c>
      <c r="CI31" s="690">
        <f t="shared" si="11"/>
        <v>0</v>
      </c>
      <c r="CJ31" s="739">
        <v>1</v>
      </c>
      <c r="CK31" s="739">
        <v>2</v>
      </c>
      <c r="CL31" s="739"/>
      <c r="CM31" s="739"/>
      <c r="CN31" s="739"/>
      <c r="CO31" s="739"/>
      <c r="CP31" s="742" t="s">
        <v>2615</v>
      </c>
      <c r="CQ31" s="577"/>
      <c r="CR31" s="577"/>
      <c r="CS31" s="577"/>
      <c r="CT31" s="577"/>
      <c r="CU31" s="577"/>
      <c r="CV31" s="577"/>
      <c r="CW31" s="578"/>
      <c r="CX31" s="578"/>
      <c r="CY31" s="578"/>
      <c r="CZ31" s="578"/>
      <c r="DA31" s="579"/>
      <c r="DB31" s="580"/>
      <c r="DC31" s="581"/>
      <c r="DD31" s="580"/>
      <c r="DE31" s="580"/>
      <c r="DF31" s="467" t="s">
        <v>3510</v>
      </c>
      <c r="DG31" s="882" t="s">
        <v>3511</v>
      </c>
      <c r="DH31" s="883" t="s">
        <v>3258</v>
      </c>
      <c r="DI31" s="883" t="s">
        <v>3258</v>
      </c>
      <c r="DJ31" s="883"/>
    </row>
    <row r="32" spans="1:114" ht="58.5">
      <c r="A32" s="470">
        <v>27</v>
      </c>
      <c r="B32" s="470" t="s">
        <v>1363</v>
      </c>
      <c r="C32" s="491" t="s">
        <v>1900</v>
      </c>
      <c r="D32" s="504" t="s">
        <v>2452</v>
      </c>
      <c r="E32" s="496" t="s">
        <v>1945</v>
      </c>
      <c r="F32" s="244" t="s">
        <v>358</v>
      </c>
      <c r="G32" s="471" t="s">
        <v>1901</v>
      </c>
      <c r="H32" s="498" t="s">
        <v>1979</v>
      </c>
      <c r="I32" s="498" t="s">
        <v>1980</v>
      </c>
      <c r="J32" s="349">
        <f t="shared" si="2"/>
        <v>80000</v>
      </c>
      <c r="K32" s="349">
        <f t="shared" si="9"/>
        <v>73000</v>
      </c>
      <c r="L32" s="349">
        <f t="shared" si="4"/>
        <v>73000</v>
      </c>
      <c r="M32" s="349">
        <v>0</v>
      </c>
      <c r="N32" s="349"/>
      <c r="O32" s="349"/>
      <c r="P32" s="349">
        <v>2190</v>
      </c>
      <c r="Q32" s="349"/>
      <c r="R32" s="349"/>
      <c r="S32" s="349">
        <v>70810</v>
      </c>
      <c r="T32" s="349">
        <f t="shared" si="5"/>
        <v>4900</v>
      </c>
      <c r="U32" s="349">
        <v>0</v>
      </c>
      <c r="V32" s="349"/>
      <c r="W32" s="349"/>
      <c r="X32" s="349">
        <v>4900</v>
      </c>
      <c r="Y32" s="349"/>
      <c r="Z32" s="349"/>
      <c r="AA32" s="349">
        <v>0</v>
      </c>
      <c r="AB32" s="349">
        <v>300</v>
      </c>
      <c r="AC32" s="349"/>
      <c r="AD32" s="349"/>
      <c r="AE32" s="349">
        <v>1800</v>
      </c>
      <c r="AF32" s="349"/>
      <c r="AG32" s="349">
        <v>0</v>
      </c>
      <c r="AH32" s="349"/>
      <c r="AI32" s="349">
        <f t="shared" si="6"/>
        <v>0</v>
      </c>
      <c r="AJ32" s="349">
        <v>0</v>
      </c>
      <c r="AK32" s="349"/>
      <c r="AL32" s="349"/>
      <c r="AM32" s="349">
        <v>0</v>
      </c>
      <c r="AN32" s="349"/>
      <c r="AO32" s="349"/>
      <c r="AP32" s="349">
        <v>0</v>
      </c>
      <c r="AQ32" s="349">
        <v>0</v>
      </c>
      <c r="AR32" s="349"/>
      <c r="AS32" s="349"/>
      <c r="AT32" s="349">
        <v>0</v>
      </c>
      <c r="AU32" s="349"/>
      <c r="AV32" s="349">
        <v>0</v>
      </c>
      <c r="AW32" s="349"/>
      <c r="AX32" s="349">
        <f t="shared" si="7"/>
        <v>0</v>
      </c>
      <c r="AY32" s="494"/>
      <c r="AZ32" s="494"/>
      <c r="BA32" s="263" t="s">
        <v>2610</v>
      </c>
      <c r="BB32" s="731" t="s">
        <v>1017</v>
      </c>
      <c r="BC32" s="731" t="s">
        <v>944</v>
      </c>
      <c r="BD32" s="741" t="s">
        <v>2867</v>
      </c>
      <c r="BE32" s="732"/>
      <c r="BF32" s="464">
        <v>44134</v>
      </c>
      <c r="BG32" s="733"/>
      <c r="BH32" s="733"/>
      <c r="BI32" s="546" t="s">
        <v>2459</v>
      </c>
      <c r="BJ32" s="263">
        <v>44165</v>
      </c>
      <c r="BK32" s="735"/>
      <c r="BL32" s="263">
        <v>44195</v>
      </c>
      <c r="BM32" s="735"/>
      <c r="BN32" s="263">
        <v>44226</v>
      </c>
      <c r="BO32" s="735"/>
      <c r="BP32" s="763">
        <v>44591</v>
      </c>
      <c r="BQ32" s="735"/>
      <c r="BR32" s="736"/>
      <c r="BS32" s="736"/>
      <c r="BT32" s="728" t="s">
        <v>919</v>
      </c>
      <c r="BU32" s="728"/>
      <c r="BV32" s="728"/>
      <c r="BW32" s="728"/>
      <c r="BX32" s="728"/>
      <c r="BY32" s="728"/>
      <c r="BZ32" s="728"/>
      <c r="CA32" s="702">
        <v>0</v>
      </c>
      <c r="CB32" s="737"/>
      <c r="CC32" s="728" t="s">
        <v>2869</v>
      </c>
      <c r="CD32" s="738"/>
      <c r="CE32" s="738"/>
      <c r="CF32" s="729">
        <v>0</v>
      </c>
      <c r="CG32" s="293">
        <v>80</v>
      </c>
      <c r="CH32" s="689">
        <f t="shared" si="10"/>
        <v>0</v>
      </c>
      <c r="CI32" s="690">
        <f t="shared" si="11"/>
        <v>0</v>
      </c>
      <c r="CJ32" s="739">
        <v>1</v>
      </c>
      <c r="CK32" s="739">
        <v>2</v>
      </c>
      <c r="CL32" s="739"/>
      <c r="CM32" s="739"/>
      <c r="CN32" s="739"/>
      <c r="CO32" s="739"/>
      <c r="CP32" s="742" t="s">
        <v>2615</v>
      </c>
      <c r="CQ32" s="577"/>
      <c r="CR32" s="577"/>
      <c r="CS32" s="577"/>
      <c r="CT32" s="577"/>
      <c r="CU32" s="577"/>
      <c r="CV32" s="577"/>
      <c r="CW32" s="578"/>
      <c r="CX32" s="578"/>
      <c r="CY32" s="578"/>
      <c r="CZ32" s="578"/>
      <c r="DA32" s="579"/>
      <c r="DB32" s="580"/>
      <c r="DC32" s="581"/>
      <c r="DD32" s="580"/>
      <c r="DE32" s="580"/>
      <c r="DF32" s="467" t="s">
        <v>3512</v>
      </c>
      <c r="DG32" s="882" t="s">
        <v>3513</v>
      </c>
      <c r="DH32" s="883" t="s">
        <v>3258</v>
      </c>
      <c r="DI32" s="883" t="s">
        <v>3258</v>
      </c>
      <c r="DJ32" s="883"/>
    </row>
    <row r="33" spans="1:114" ht="58.5">
      <c r="A33" s="470">
        <v>28</v>
      </c>
      <c r="B33" s="470" t="s">
        <v>1363</v>
      </c>
      <c r="C33" s="491" t="s">
        <v>1900</v>
      </c>
      <c r="D33" s="496" t="s">
        <v>1939</v>
      </c>
      <c r="E33" s="496" t="s">
        <v>1981</v>
      </c>
      <c r="F33" s="244" t="s">
        <v>357</v>
      </c>
      <c r="G33" s="471" t="s">
        <v>3587</v>
      </c>
      <c r="H33" s="498" t="s">
        <v>1982</v>
      </c>
      <c r="I33" s="498" t="s">
        <v>1983</v>
      </c>
      <c r="J33" s="349">
        <f t="shared" si="2"/>
        <v>50000</v>
      </c>
      <c r="K33" s="349">
        <f t="shared" si="9"/>
        <v>48000</v>
      </c>
      <c r="L33" s="349">
        <f t="shared" si="4"/>
        <v>48000</v>
      </c>
      <c r="M33" s="349">
        <v>0</v>
      </c>
      <c r="N33" s="349"/>
      <c r="O33" s="349"/>
      <c r="P33" s="349">
        <v>1440</v>
      </c>
      <c r="Q33" s="349"/>
      <c r="R33" s="349"/>
      <c r="S33" s="349">
        <v>46560</v>
      </c>
      <c r="T33" s="349">
        <f t="shared" si="5"/>
        <v>1400</v>
      </c>
      <c r="U33" s="349">
        <v>0</v>
      </c>
      <c r="V33" s="349"/>
      <c r="W33" s="349"/>
      <c r="X33" s="349">
        <v>1400</v>
      </c>
      <c r="Y33" s="349"/>
      <c r="Z33" s="349"/>
      <c r="AA33" s="349">
        <v>0</v>
      </c>
      <c r="AB33" s="349">
        <v>300</v>
      </c>
      <c r="AC33" s="349"/>
      <c r="AD33" s="349"/>
      <c r="AE33" s="349">
        <v>300</v>
      </c>
      <c r="AF33" s="349"/>
      <c r="AG33" s="349">
        <v>0</v>
      </c>
      <c r="AH33" s="349"/>
      <c r="AI33" s="349">
        <f t="shared" si="6"/>
        <v>0</v>
      </c>
      <c r="AJ33" s="349">
        <v>0</v>
      </c>
      <c r="AK33" s="349"/>
      <c r="AL33" s="349"/>
      <c r="AM33" s="349">
        <v>0</v>
      </c>
      <c r="AN33" s="349"/>
      <c r="AO33" s="349"/>
      <c r="AP33" s="349">
        <v>0</v>
      </c>
      <c r="AQ33" s="349">
        <v>0</v>
      </c>
      <c r="AR33" s="349"/>
      <c r="AS33" s="349"/>
      <c r="AT33" s="349">
        <v>0</v>
      </c>
      <c r="AU33" s="349"/>
      <c r="AV33" s="349">
        <v>0</v>
      </c>
      <c r="AW33" s="349"/>
      <c r="AX33" s="349">
        <f t="shared" si="7"/>
        <v>0</v>
      </c>
      <c r="AY33" s="494"/>
      <c r="AZ33" s="494"/>
      <c r="BA33" s="263" t="s">
        <v>2610</v>
      </c>
      <c r="BB33" s="731" t="s">
        <v>1017</v>
      </c>
      <c r="BC33" s="731" t="s">
        <v>944</v>
      </c>
      <c r="BD33" s="741" t="s">
        <v>2867</v>
      </c>
      <c r="BE33" s="732"/>
      <c r="BF33" s="464">
        <v>44134</v>
      </c>
      <c r="BG33" s="733"/>
      <c r="BH33" s="733"/>
      <c r="BI33" s="546" t="s">
        <v>2459</v>
      </c>
      <c r="BJ33" s="263">
        <v>44165</v>
      </c>
      <c r="BK33" s="735"/>
      <c r="BL33" s="263">
        <v>44195</v>
      </c>
      <c r="BM33" s="735"/>
      <c r="BN33" s="263">
        <v>44226</v>
      </c>
      <c r="BO33" s="735"/>
      <c r="BP33" s="763">
        <v>44591</v>
      </c>
      <c r="BQ33" s="735"/>
      <c r="BR33" s="736"/>
      <c r="BS33" s="736"/>
      <c r="BT33" s="728" t="s">
        <v>919</v>
      </c>
      <c r="BU33" s="728"/>
      <c r="BV33" s="728"/>
      <c r="BW33" s="728"/>
      <c r="BX33" s="728"/>
      <c r="BY33" s="728"/>
      <c r="BZ33" s="728"/>
      <c r="CA33" s="702">
        <v>0</v>
      </c>
      <c r="CB33" s="737"/>
      <c r="CC33" s="728" t="s">
        <v>2869</v>
      </c>
      <c r="CD33" s="738"/>
      <c r="CE33" s="738"/>
      <c r="CF33" s="729">
        <v>750</v>
      </c>
      <c r="CG33" s="293">
        <v>50</v>
      </c>
      <c r="CH33" s="689">
        <f t="shared" si="10"/>
        <v>0</v>
      </c>
      <c r="CI33" s="690">
        <f t="shared" si="11"/>
        <v>0</v>
      </c>
      <c r="CJ33" s="739"/>
      <c r="CK33" s="739"/>
      <c r="CL33" s="739"/>
      <c r="CM33" s="739"/>
      <c r="CN33" s="739"/>
      <c r="CO33" s="739"/>
      <c r="CP33" s="739"/>
      <c r="CQ33" s="577"/>
      <c r="CR33" s="577"/>
      <c r="CS33" s="577"/>
      <c r="CT33" s="577"/>
      <c r="CU33" s="577"/>
      <c r="CV33" s="577"/>
      <c r="CW33" s="578"/>
      <c r="CX33" s="578"/>
      <c r="CY33" s="578"/>
      <c r="CZ33" s="578"/>
      <c r="DA33" s="608" t="s">
        <v>3593</v>
      </c>
      <c r="DB33" s="580"/>
      <c r="DC33" s="581"/>
      <c r="DD33" s="580"/>
      <c r="DE33" s="580"/>
      <c r="DF33" s="467" t="s">
        <v>3514</v>
      </c>
      <c r="DG33" s="882" t="s">
        <v>3515</v>
      </c>
      <c r="DH33" s="883" t="s">
        <v>3258</v>
      </c>
      <c r="DI33" s="883" t="s">
        <v>3258</v>
      </c>
      <c r="DJ33" s="883"/>
    </row>
    <row r="34" spans="1:114" ht="58.5">
      <c r="A34" s="470">
        <v>29</v>
      </c>
      <c r="B34" s="470" t="s">
        <v>1363</v>
      </c>
      <c r="C34" s="491" t="s">
        <v>1900</v>
      </c>
      <c r="D34" s="504" t="s">
        <v>2452</v>
      </c>
      <c r="E34" s="496" t="s">
        <v>1945</v>
      </c>
      <c r="F34" s="244" t="s">
        <v>358</v>
      </c>
      <c r="G34" s="471" t="s">
        <v>2465</v>
      </c>
      <c r="H34" s="498" t="s">
        <v>1984</v>
      </c>
      <c r="I34" s="498" t="s">
        <v>1985</v>
      </c>
      <c r="J34" s="349">
        <f t="shared" si="2"/>
        <v>45000</v>
      </c>
      <c r="K34" s="349">
        <f t="shared" si="9"/>
        <v>40000</v>
      </c>
      <c r="L34" s="349">
        <f t="shared" si="4"/>
        <v>40000</v>
      </c>
      <c r="M34" s="349">
        <v>0</v>
      </c>
      <c r="N34" s="349"/>
      <c r="O34" s="349"/>
      <c r="P34" s="349">
        <v>1200</v>
      </c>
      <c r="Q34" s="349"/>
      <c r="R34" s="349"/>
      <c r="S34" s="349">
        <v>38800</v>
      </c>
      <c r="T34" s="349">
        <f t="shared" si="5"/>
        <v>3500</v>
      </c>
      <c r="U34" s="349">
        <v>0</v>
      </c>
      <c r="V34" s="349"/>
      <c r="W34" s="349"/>
      <c r="X34" s="349">
        <v>3500</v>
      </c>
      <c r="Y34" s="349"/>
      <c r="Z34" s="349"/>
      <c r="AA34" s="349">
        <v>0</v>
      </c>
      <c r="AB34" s="349">
        <v>300</v>
      </c>
      <c r="AC34" s="349"/>
      <c r="AD34" s="349"/>
      <c r="AE34" s="349">
        <v>1200</v>
      </c>
      <c r="AF34" s="349"/>
      <c r="AG34" s="349">
        <v>0</v>
      </c>
      <c r="AH34" s="349"/>
      <c r="AI34" s="349">
        <f t="shared" si="6"/>
        <v>0</v>
      </c>
      <c r="AJ34" s="349">
        <v>0</v>
      </c>
      <c r="AK34" s="349"/>
      <c r="AL34" s="349"/>
      <c r="AM34" s="349">
        <v>0</v>
      </c>
      <c r="AN34" s="349"/>
      <c r="AO34" s="349"/>
      <c r="AP34" s="349">
        <v>0</v>
      </c>
      <c r="AQ34" s="349">
        <v>0</v>
      </c>
      <c r="AR34" s="349"/>
      <c r="AS34" s="349"/>
      <c r="AT34" s="349">
        <v>0</v>
      </c>
      <c r="AU34" s="349"/>
      <c r="AV34" s="349">
        <v>0</v>
      </c>
      <c r="AW34" s="349"/>
      <c r="AX34" s="349">
        <f t="shared" si="7"/>
        <v>0</v>
      </c>
      <c r="AY34" s="494"/>
      <c r="AZ34" s="494"/>
      <c r="BA34" s="263" t="s">
        <v>2610</v>
      </c>
      <c r="BB34" s="731" t="s">
        <v>1017</v>
      </c>
      <c r="BC34" s="731" t="s">
        <v>944</v>
      </c>
      <c r="BD34" s="741" t="s">
        <v>2867</v>
      </c>
      <c r="BE34" s="732"/>
      <c r="BF34" s="464">
        <v>44134</v>
      </c>
      <c r="BG34" s="733"/>
      <c r="BH34" s="733"/>
      <c r="BI34" s="546" t="s">
        <v>2459</v>
      </c>
      <c r="BJ34" s="263">
        <v>44165</v>
      </c>
      <c r="BK34" s="735"/>
      <c r="BL34" s="263">
        <v>44195</v>
      </c>
      <c r="BM34" s="735"/>
      <c r="BN34" s="263">
        <v>44226</v>
      </c>
      <c r="BO34" s="735"/>
      <c r="BP34" s="763">
        <v>44591</v>
      </c>
      <c r="BQ34" s="735"/>
      <c r="BR34" s="736"/>
      <c r="BS34" s="736"/>
      <c r="BT34" s="728" t="s">
        <v>919</v>
      </c>
      <c r="BU34" s="728"/>
      <c r="BV34" s="728"/>
      <c r="BW34" s="728"/>
      <c r="BX34" s="728"/>
      <c r="BY34" s="728"/>
      <c r="BZ34" s="728"/>
      <c r="CA34" s="702">
        <v>0</v>
      </c>
      <c r="CB34" s="737"/>
      <c r="CC34" s="728" t="s">
        <v>2869</v>
      </c>
      <c r="CD34" s="738"/>
      <c r="CE34" s="738"/>
      <c r="CF34" s="729">
        <v>929</v>
      </c>
      <c r="CG34" s="293">
        <v>80</v>
      </c>
      <c r="CH34" s="689">
        <f t="shared" si="10"/>
        <v>0</v>
      </c>
      <c r="CI34" s="690">
        <f t="shared" si="11"/>
        <v>0</v>
      </c>
      <c r="CJ34" s="739"/>
      <c r="CK34" s="739"/>
      <c r="CL34" s="739"/>
      <c r="CM34" s="739"/>
      <c r="CN34" s="739"/>
      <c r="CO34" s="739"/>
      <c r="CP34" s="739"/>
      <c r="CQ34" s="577"/>
      <c r="CR34" s="577"/>
      <c r="CS34" s="577"/>
      <c r="CT34" s="577"/>
      <c r="CU34" s="577"/>
      <c r="CV34" s="577"/>
      <c r="CW34" s="578"/>
      <c r="CX34" s="578"/>
      <c r="CY34" s="578"/>
      <c r="CZ34" s="578"/>
      <c r="DA34" s="608" t="s">
        <v>3590</v>
      </c>
      <c r="DB34" s="580"/>
      <c r="DC34" s="581"/>
      <c r="DD34" s="580"/>
      <c r="DE34" s="580"/>
      <c r="DF34" s="467" t="s">
        <v>3516</v>
      </c>
      <c r="DG34" s="882" t="s">
        <v>3517</v>
      </c>
      <c r="DH34" s="883" t="s">
        <v>3258</v>
      </c>
      <c r="DI34" s="883" t="s">
        <v>3258</v>
      </c>
      <c r="DJ34" s="883"/>
    </row>
    <row r="35" spans="1:114" ht="58.5">
      <c r="A35" s="470">
        <v>30</v>
      </c>
      <c r="B35" s="470" t="s">
        <v>1363</v>
      </c>
      <c r="C35" s="491" t="s">
        <v>1900</v>
      </c>
      <c r="D35" s="496" t="s">
        <v>1986</v>
      </c>
      <c r="E35" s="496" t="s">
        <v>1945</v>
      </c>
      <c r="F35" s="244" t="s">
        <v>358</v>
      </c>
      <c r="G35" s="471" t="s">
        <v>2465</v>
      </c>
      <c r="H35" s="498" t="s">
        <v>1987</v>
      </c>
      <c r="I35" s="498" t="s">
        <v>1988</v>
      </c>
      <c r="J35" s="349">
        <f t="shared" si="2"/>
        <v>55000</v>
      </c>
      <c r="K35" s="349">
        <f t="shared" si="9"/>
        <v>50000</v>
      </c>
      <c r="L35" s="349">
        <f t="shared" si="4"/>
        <v>50000</v>
      </c>
      <c r="M35" s="349">
        <v>0</v>
      </c>
      <c r="N35" s="349"/>
      <c r="O35" s="349"/>
      <c r="P35" s="349">
        <v>1500</v>
      </c>
      <c r="Q35" s="349"/>
      <c r="R35" s="349"/>
      <c r="S35" s="349">
        <v>48500</v>
      </c>
      <c r="T35" s="349">
        <f t="shared" si="5"/>
        <v>3500</v>
      </c>
      <c r="U35" s="349">
        <v>0</v>
      </c>
      <c r="V35" s="349"/>
      <c r="W35" s="349"/>
      <c r="X35" s="349">
        <v>3500</v>
      </c>
      <c r="Y35" s="349"/>
      <c r="Z35" s="349"/>
      <c r="AA35" s="349">
        <v>0</v>
      </c>
      <c r="AB35" s="349">
        <v>300</v>
      </c>
      <c r="AC35" s="349"/>
      <c r="AD35" s="349"/>
      <c r="AE35" s="349">
        <v>1200</v>
      </c>
      <c r="AF35" s="349"/>
      <c r="AG35" s="349">
        <v>0</v>
      </c>
      <c r="AH35" s="349"/>
      <c r="AI35" s="349">
        <f t="shared" si="6"/>
        <v>0</v>
      </c>
      <c r="AJ35" s="349">
        <v>0</v>
      </c>
      <c r="AK35" s="349"/>
      <c r="AL35" s="349"/>
      <c r="AM35" s="349">
        <v>0</v>
      </c>
      <c r="AN35" s="349"/>
      <c r="AO35" s="349"/>
      <c r="AP35" s="349">
        <v>0</v>
      </c>
      <c r="AQ35" s="349">
        <v>0</v>
      </c>
      <c r="AR35" s="349"/>
      <c r="AS35" s="349"/>
      <c r="AT35" s="349">
        <v>0</v>
      </c>
      <c r="AU35" s="349"/>
      <c r="AV35" s="349">
        <v>0</v>
      </c>
      <c r="AW35" s="349"/>
      <c r="AX35" s="349">
        <f t="shared" si="7"/>
        <v>0</v>
      </c>
      <c r="AY35" s="494"/>
      <c r="AZ35" s="494"/>
      <c r="BA35" s="263" t="s">
        <v>2610</v>
      </c>
      <c r="BB35" s="731" t="s">
        <v>1017</v>
      </c>
      <c r="BC35" s="731" t="s">
        <v>944</v>
      </c>
      <c r="BD35" s="741" t="s">
        <v>2867</v>
      </c>
      <c r="BE35" s="732"/>
      <c r="BF35" s="464">
        <v>44134</v>
      </c>
      <c r="BG35" s="733"/>
      <c r="BH35" s="733"/>
      <c r="BI35" s="546" t="s">
        <v>2459</v>
      </c>
      <c r="BJ35" s="263">
        <v>44165</v>
      </c>
      <c r="BK35" s="735"/>
      <c r="BL35" s="263">
        <v>44195</v>
      </c>
      <c r="BM35" s="735"/>
      <c r="BN35" s="263">
        <v>44226</v>
      </c>
      <c r="BO35" s="735"/>
      <c r="BP35" s="763">
        <v>44591</v>
      </c>
      <c r="BQ35" s="735"/>
      <c r="BR35" s="736"/>
      <c r="BS35" s="736"/>
      <c r="BT35" s="728" t="s">
        <v>919</v>
      </c>
      <c r="BU35" s="728"/>
      <c r="BV35" s="728"/>
      <c r="BW35" s="728"/>
      <c r="BX35" s="728"/>
      <c r="BY35" s="728"/>
      <c r="BZ35" s="728"/>
      <c r="CA35" s="702">
        <v>0</v>
      </c>
      <c r="CB35" s="737"/>
      <c r="CC35" s="728" t="s">
        <v>2869</v>
      </c>
      <c r="CD35" s="738"/>
      <c r="CE35" s="738"/>
      <c r="CF35" s="729">
        <v>760</v>
      </c>
      <c r="CG35" s="293">
        <v>80</v>
      </c>
      <c r="CH35" s="689">
        <f t="shared" si="10"/>
        <v>0</v>
      </c>
      <c r="CI35" s="690">
        <f t="shared" si="11"/>
        <v>0</v>
      </c>
      <c r="CJ35" s="739"/>
      <c r="CK35" s="739"/>
      <c r="CL35" s="739">
        <v>1</v>
      </c>
      <c r="CM35" s="739">
        <v>1.3</v>
      </c>
      <c r="CN35" s="739"/>
      <c r="CO35" s="739"/>
      <c r="CP35" s="739"/>
      <c r="CQ35" s="577"/>
      <c r="CR35" s="577"/>
      <c r="CS35" s="577"/>
      <c r="CT35" s="577"/>
      <c r="CU35" s="577"/>
      <c r="CV35" s="577"/>
      <c r="CW35" s="578"/>
      <c r="CX35" s="578"/>
      <c r="CY35" s="578"/>
      <c r="CZ35" s="578"/>
      <c r="DA35" s="608" t="s">
        <v>3590</v>
      </c>
      <c r="DB35" s="580"/>
      <c r="DC35" s="581"/>
      <c r="DD35" s="580"/>
      <c r="DE35" s="580"/>
      <c r="DF35" s="467" t="s">
        <v>3518</v>
      </c>
      <c r="DG35" s="882" t="s">
        <v>3519</v>
      </c>
      <c r="DH35" s="883" t="s">
        <v>3258</v>
      </c>
      <c r="DI35" s="883" t="s">
        <v>3258</v>
      </c>
      <c r="DJ35" s="883"/>
    </row>
    <row r="36" spans="1:114" ht="58.5">
      <c r="A36" s="490">
        <v>31</v>
      </c>
      <c r="B36" s="470" t="s">
        <v>1363</v>
      </c>
      <c r="C36" s="491" t="s">
        <v>1900</v>
      </c>
      <c r="D36" s="496" t="s">
        <v>1939</v>
      </c>
      <c r="E36" s="496" t="s">
        <v>1956</v>
      </c>
      <c r="F36" s="244" t="s">
        <v>356</v>
      </c>
      <c r="G36" s="471" t="s">
        <v>52</v>
      </c>
      <c r="H36" s="498" t="s">
        <v>1989</v>
      </c>
      <c r="I36" s="498" t="s">
        <v>1990</v>
      </c>
      <c r="J36" s="349">
        <f t="shared" si="2"/>
        <v>90000</v>
      </c>
      <c r="K36" s="349">
        <f t="shared" si="9"/>
        <v>80000</v>
      </c>
      <c r="L36" s="349">
        <f t="shared" si="4"/>
        <v>80000</v>
      </c>
      <c r="M36" s="349">
        <v>0</v>
      </c>
      <c r="N36" s="349"/>
      <c r="O36" s="349"/>
      <c r="P36" s="349">
        <v>2400</v>
      </c>
      <c r="Q36" s="349"/>
      <c r="R36" s="349"/>
      <c r="S36" s="349">
        <v>77600</v>
      </c>
      <c r="T36" s="349">
        <f t="shared" si="5"/>
        <v>7000</v>
      </c>
      <c r="U36" s="349">
        <v>0</v>
      </c>
      <c r="V36" s="349"/>
      <c r="W36" s="349"/>
      <c r="X36" s="349">
        <v>7000</v>
      </c>
      <c r="Y36" s="349"/>
      <c r="Z36" s="349"/>
      <c r="AA36" s="349">
        <v>0</v>
      </c>
      <c r="AB36" s="349">
        <v>300</v>
      </c>
      <c r="AC36" s="349"/>
      <c r="AD36" s="349"/>
      <c r="AE36" s="349">
        <v>2700</v>
      </c>
      <c r="AF36" s="349"/>
      <c r="AG36" s="349">
        <v>0</v>
      </c>
      <c r="AH36" s="349"/>
      <c r="AI36" s="349">
        <f t="shared" si="6"/>
        <v>0</v>
      </c>
      <c r="AJ36" s="349">
        <v>0</v>
      </c>
      <c r="AK36" s="349"/>
      <c r="AL36" s="349"/>
      <c r="AM36" s="349">
        <v>0</v>
      </c>
      <c r="AN36" s="349"/>
      <c r="AO36" s="349"/>
      <c r="AP36" s="349">
        <v>0</v>
      </c>
      <c r="AQ36" s="349">
        <v>0</v>
      </c>
      <c r="AR36" s="349"/>
      <c r="AS36" s="349"/>
      <c r="AT36" s="349">
        <v>0</v>
      </c>
      <c r="AU36" s="349"/>
      <c r="AV36" s="349">
        <v>0</v>
      </c>
      <c r="AW36" s="349"/>
      <c r="AX36" s="349">
        <f t="shared" si="7"/>
        <v>0</v>
      </c>
      <c r="AY36" s="494"/>
      <c r="AZ36" s="494"/>
      <c r="BA36" s="263" t="s">
        <v>2610</v>
      </c>
      <c r="BB36" s="731" t="s">
        <v>1017</v>
      </c>
      <c r="BC36" s="731" t="s">
        <v>944</v>
      </c>
      <c r="BD36" s="741" t="s">
        <v>2867</v>
      </c>
      <c r="BE36" s="732"/>
      <c r="BF36" s="464">
        <v>44134</v>
      </c>
      <c r="BG36" s="733"/>
      <c r="BH36" s="733"/>
      <c r="BI36" s="546" t="s">
        <v>2459</v>
      </c>
      <c r="BJ36" s="263">
        <v>44165</v>
      </c>
      <c r="BK36" s="735"/>
      <c r="BL36" s="263">
        <v>44195</v>
      </c>
      <c r="BM36" s="735"/>
      <c r="BN36" s="263">
        <v>44226</v>
      </c>
      <c r="BO36" s="735"/>
      <c r="BP36" s="763">
        <v>44591</v>
      </c>
      <c r="BQ36" s="735"/>
      <c r="BR36" s="736"/>
      <c r="BS36" s="736"/>
      <c r="BT36" s="728" t="s">
        <v>919</v>
      </c>
      <c r="BU36" s="728"/>
      <c r="BV36" s="728"/>
      <c r="BW36" s="728"/>
      <c r="BX36" s="728"/>
      <c r="BY36" s="728"/>
      <c r="BZ36" s="728"/>
      <c r="CA36" s="702">
        <v>0</v>
      </c>
      <c r="CB36" s="737"/>
      <c r="CC36" s="728" t="s">
        <v>2869</v>
      </c>
      <c r="CD36" s="738"/>
      <c r="CE36" s="738"/>
      <c r="CF36" s="729">
        <v>1000</v>
      </c>
      <c r="CG36" s="293">
        <v>50</v>
      </c>
      <c r="CH36" s="689">
        <f t="shared" si="10"/>
        <v>0</v>
      </c>
      <c r="CI36" s="690">
        <f t="shared" si="11"/>
        <v>0</v>
      </c>
      <c r="CJ36" s="739"/>
      <c r="CK36" s="739"/>
      <c r="CL36" s="739"/>
      <c r="CM36" s="739"/>
      <c r="CN36" s="739"/>
      <c r="CO36" s="739"/>
      <c r="CP36" s="739"/>
      <c r="CQ36" s="577"/>
      <c r="CR36" s="577"/>
      <c r="CS36" s="577"/>
      <c r="CT36" s="577"/>
      <c r="CU36" s="577"/>
      <c r="CV36" s="577"/>
      <c r="CW36" s="578"/>
      <c r="CX36" s="578"/>
      <c r="CY36" s="578"/>
      <c r="CZ36" s="578"/>
      <c r="DA36" s="608" t="s">
        <v>3591</v>
      </c>
      <c r="DB36" s="580"/>
      <c r="DC36" s="581"/>
      <c r="DD36" s="580"/>
      <c r="DE36" s="580"/>
      <c r="DF36" s="467" t="s">
        <v>3520</v>
      </c>
      <c r="DG36" s="882" t="s">
        <v>3521</v>
      </c>
      <c r="DH36" s="883" t="s">
        <v>3258</v>
      </c>
      <c r="DI36" s="883" t="s">
        <v>3258</v>
      </c>
      <c r="DJ36" s="883"/>
    </row>
    <row r="37" spans="1:114" ht="58.5">
      <c r="A37" s="490">
        <v>32</v>
      </c>
      <c r="B37" s="470" t="s">
        <v>1363</v>
      </c>
      <c r="C37" s="491" t="s">
        <v>1900</v>
      </c>
      <c r="D37" s="496" t="s">
        <v>1939</v>
      </c>
      <c r="E37" s="496" t="s">
        <v>1956</v>
      </c>
      <c r="F37" s="244" t="s">
        <v>356</v>
      </c>
      <c r="G37" s="471" t="s">
        <v>52</v>
      </c>
      <c r="H37" s="498" t="s">
        <v>1991</v>
      </c>
      <c r="I37" s="498" t="s">
        <v>1920</v>
      </c>
      <c r="J37" s="349">
        <f t="shared" si="2"/>
        <v>82000</v>
      </c>
      <c r="K37" s="349">
        <f t="shared" si="9"/>
        <v>72000</v>
      </c>
      <c r="L37" s="349">
        <f t="shared" si="4"/>
        <v>72000</v>
      </c>
      <c r="M37" s="349">
        <v>0</v>
      </c>
      <c r="N37" s="349"/>
      <c r="O37" s="349"/>
      <c r="P37" s="349">
        <v>2160</v>
      </c>
      <c r="Q37" s="349"/>
      <c r="R37" s="349"/>
      <c r="S37" s="349">
        <v>69840</v>
      </c>
      <c r="T37" s="349">
        <f t="shared" si="5"/>
        <v>7000</v>
      </c>
      <c r="U37" s="349">
        <v>0</v>
      </c>
      <c r="V37" s="349"/>
      <c r="W37" s="349"/>
      <c r="X37" s="349">
        <v>7000</v>
      </c>
      <c r="Y37" s="349"/>
      <c r="Z37" s="349"/>
      <c r="AA37" s="349">
        <v>0</v>
      </c>
      <c r="AB37" s="349">
        <v>300</v>
      </c>
      <c r="AC37" s="349"/>
      <c r="AD37" s="349"/>
      <c r="AE37" s="349">
        <v>2700</v>
      </c>
      <c r="AF37" s="349"/>
      <c r="AG37" s="349">
        <v>0</v>
      </c>
      <c r="AH37" s="349"/>
      <c r="AI37" s="349">
        <f t="shared" si="6"/>
        <v>0</v>
      </c>
      <c r="AJ37" s="349">
        <v>0</v>
      </c>
      <c r="AK37" s="349"/>
      <c r="AL37" s="349"/>
      <c r="AM37" s="349">
        <v>0</v>
      </c>
      <c r="AN37" s="349"/>
      <c r="AO37" s="349"/>
      <c r="AP37" s="349">
        <v>0</v>
      </c>
      <c r="AQ37" s="349">
        <v>0</v>
      </c>
      <c r="AR37" s="349"/>
      <c r="AS37" s="349"/>
      <c r="AT37" s="349">
        <v>0</v>
      </c>
      <c r="AU37" s="349"/>
      <c r="AV37" s="349">
        <v>0</v>
      </c>
      <c r="AW37" s="349"/>
      <c r="AX37" s="349">
        <f t="shared" si="7"/>
        <v>0</v>
      </c>
      <c r="AY37" s="494"/>
      <c r="AZ37" s="494"/>
      <c r="BA37" s="263" t="s">
        <v>2610</v>
      </c>
      <c r="BB37" s="731" t="s">
        <v>1017</v>
      </c>
      <c r="BC37" s="731" t="s">
        <v>922</v>
      </c>
      <c r="BD37" s="741" t="s">
        <v>2868</v>
      </c>
      <c r="BE37" s="732"/>
      <c r="BF37" s="464">
        <v>44499</v>
      </c>
      <c r="BG37" s="733"/>
      <c r="BH37" s="733"/>
      <c r="BI37" s="546" t="s">
        <v>2459</v>
      </c>
      <c r="BJ37" s="263">
        <v>44530</v>
      </c>
      <c r="BK37" s="735"/>
      <c r="BL37" s="263">
        <v>44560</v>
      </c>
      <c r="BM37" s="735"/>
      <c r="BN37" s="263">
        <v>44591</v>
      </c>
      <c r="BO37" s="735"/>
      <c r="BP37" s="763">
        <v>44956</v>
      </c>
      <c r="BQ37" s="735"/>
      <c r="BR37" s="736"/>
      <c r="BS37" s="736"/>
      <c r="BT37" s="728" t="s">
        <v>919</v>
      </c>
      <c r="BU37" s="728"/>
      <c r="BV37" s="728"/>
      <c r="BW37" s="728"/>
      <c r="BX37" s="728"/>
      <c r="BY37" s="728"/>
      <c r="BZ37" s="728"/>
      <c r="CA37" s="702">
        <v>0</v>
      </c>
      <c r="CB37" s="737"/>
      <c r="CC37" s="728" t="s">
        <v>2869</v>
      </c>
      <c r="CD37" s="738"/>
      <c r="CE37" s="738"/>
      <c r="CF37" s="729">
        <v>1200</v>
      </c>
      <c r="CG37" s="293">
        <v>50</v>
      </c>
      <c r="CH37" s="689">
        <f t="shared" si="10"/>
        <v>0</v>
      </c>
      <c r="CI37" s="690">
        <f t="shared" si="11"/>
        <v>0</v>
      </c>
      <c r="CJ37" s="739"/>
      <c r="CK37" s="739"/>
      <c r="CL37" s="739"/>
      <c r="CM37" s="739"/>
      <c r="CN37" s="739"/>
      <c r="CO37" s="739"/>
      <c r="CP37" s="739"/>
      <c r="CQ37" s="577"/>
      <c r="CR37" s="577"/>
      <c r="CS37" s="577"/>
      <c r="CT37" s="577"/>
      <c r="CU37" s="577"/>
      <c r="CV37" s="577"/>
      <c r="CW37" s="578"/>
      <c r="CX37" s="578"/>
      <c r="CY37" s="578"/>
      <c r="CZ37" s="578"/>
      <c r="DA37" s="608" t="s">
        <v>3591</v>
      </c>
      <c r="DB37" s="580"/>
      <c r="DC37" s="581"/>
      <c r="DD37" s="580"/>
      <c r="DE37" s="580"/>
      <c r="DF37" s="467" t="s">
        <v>3522</v>
      </c>
      <c r="DG37" s="882" t="s">
        <v>3523</v>
      </c>
      <c r="DH37" s="883" t="s">
        <v>3258</v>
      </c>
      <c r="DI37" s="883" t="s">
        <v>3258</v>
      </c>
      <c r="DJ37" s="883"/>
    </row>
    <row r="38" spans="1:114" ht="58.5">
      <c r="A38" s="490">
        <v>33</v>
      </c>
      <c r="B38" s="470" t="s">
        <v>1363</v>
      </c>
      <c r="C38" s="491" t="s">
        <v>1900</v>
      </c>
      <c r="D38" s="496" t="s">
        <v>1939</v>
      </c>
      <c r="E38" s="496" t="s">
        <v>1956</v>
      </c>
      <c r="F38" s="244" t="s">
        <v>356</v>
      </c>
      <c r="G38" s="471" t="s">
        <v>52</v>
      </c>
      <c r="H38" s="498" t="s">
        <v>1992</v>
      </c>
      <c r="I38" s="498" t="s">
        <v>1993</v>
      </c>
      <c r="J38" s="349">
        <f t="shared" si="2"/>
        <v>50000</v>
      </c>
      <c r="K38" s="349">
        <f t="shared" si="9"/>
        <v>46000</v>
      </c>
      <c r="L38" s="349">
        <f t="shared" si="4"/>
        <v>46000</v>
      </c>
      <c r="M38" s="349">
        <v>0</v>
      </c>
      <c r="N38" s="349"/>
      <c r="O38" s="349"/>
      <c r="P38" s="349">
        <v>1380</v>
      </c>
      <c r="Q38" s="349"/>
      <c r="R38" s="349"/>
      <c r="S38" s="349">
        <v>44620</v>
      </c>
      <c r="T38" s="349">
        <f t="shared" si="5"/>
        <v>2800</v>
      </c>
      <c r="U38" s="349">
        <v>0</v>
      </c>
      <c r="V38" s="349"/>
      <c r="W38" s="349"/>
      <c r="X38" s="349">
        <v>2800</v>
      </c>
      <c r="Y38" s="349"/>
      <c r="Z38" s="349"/>
      <c r="AA38" s="349">
        <v>0</v>
      </c>
      <c r="AB38" s="349">
        <v>300</v>
      </c>
      <c r="AC38" s="349"/>
      <c r="AD38" s="349"/>
      <c r="AE38" s="349">
        <v>900</v>
      </c>
      <c r="AF38" s="349"/>
      <c r="AG38" s="349">
        <v>0</v>
      </c>
      <c r="AH38" s="349"/>
      <c r="AI38" s="349">
        <f t="shared" si="6"/>
        <v>0</v>
      </c>
      <c r="AJ38" s="349">
        <v>0</v>
      </c>
      <c r="AK38" s="349"/>
      <c r="AL38" s="349"/>
      <c r="AM38" s="349">
        <v>0</v>
      </c>
      <c r="AN38" s="349"/>
      <c r="AO38" s="349"/>
      <c r="AP38" s="349">
        <v>0</v>
      </c>
      <c r="AQ38" s="349">
        <v>0</v>
      </c>
      <c r="AR38" s="349"/>
      <c r="AS38" s="349"/>
      <c r="AT38" s="349">
        <v>0</v>
      </c>
      <c r="AU38" s="349"/>
      <c r="AV38" s="349">
        <v>0</v>
      </c>
      <c r="AW38" s="349"/>
      <c r="AX38" s="349">
        <f t="shared" si="7"/>
        <v>0</v>
      </c>
      <c r="AY38" s="494"/>
      <c r="AZ38" s="494"/>
      <c r="BA38" s="263" t="s">
        <v>2610</v>
      </c>
      <c r="BB38" s="731" t="s">
        <v>1017</v>
      </c>
      <c r="BC38" s="731" t="s">
        <v>944</v>
      </c>
      <c r="BD38" s="741" t="s">
        <v>2867</v>
      </c>
      <c r="BE38" s="732"/>
      <c r="BF38" s="464">
        <v>44134</v>
      </c>
      <c r="BG38" s="733"/>
      <c r="BH38" s="733"/>
      <c r="BI38" s="546" t="s">
        <v>2459</v>
      </c>
      <c r="BJ38" s="263">
        <v>44165</v>
      </c>
      <c r="BK38" s="735"/>
      <c r="BL38" s="263">
        <v>44195</v>
      </c>
      <c r="BM38" s="735"/>
      <c r="BN38" s="263">
        <v>44226</v>
      </c>
      <c r="BO38" s="735"/>
      <c r="BP38" s="763">
        <v>44591</v>
      </c>
      <c r="BQ38" s="735"/>
      <c r="BR38" s="736"/>
      <c r="BS38" s="736"/>
      <c r="BT38" s="728" t="s">
        <v>919</v>
      </c>
      <c r="BU38" s="728"/>
      <c r="BV38" s="728"/>
      <c r="BW38" s="728"/>
      <c r="BX38" s="728"/>
      <c r="BY38" s="728"/>
      <c r="BZ38" s="728"/>
      <c r="CA38" s="702">
        <v>0</v>
      </c>
      <c r="CB38" s="737"/>
      <c r="CC38" s="728" t="s">
        <v>2869</v>
      </c>
      <c r="CD38" s="738"/>
      <c r="CE38" s="738"/>
      <c r="CF38" s="729">
        <v>0</v>
      </c>
      <c r="CG38" s="293">
        <v>80</v>
      </c>
      <c r="CH38" s="689">
        <f t="shared" si="10"/>
        <v>0</v>
      </c>
      <c r="CI38" s="690">
        <f t="shared" si="11"/>
        <v>0</v>
      </c>
      <c r="CJ38" s="739"/>
      <c r="CK38" s="739"/>
      <c r="CL38" s="739"/>
      <c r="CM38" s="739"/>
      <c r="CN38" s="739"/>
      <c r="CO38" s="739"/>
      <c r="CP38" s="739"/>
      <c r="CQ38" s="577"/>
      <c r="CR38" s="577"/>
      <c r="CS38" s="577"/>
      <c r="CT38" s="577"/>
      <c r="CU38" s="577"/>
      <c r="CV38" s="577"/>
      <c r="CW38" s="578"/>
      <c r="CX38" s="578"/>
      <c r="CY38" s="578"/>
      <c r="CZ38" s="578"/>
      <c r="DA38" s="608" t="s">
        <v>3591</v>
      </c>
      <c r="DB38" s="580"/>
      <c r="DC38" s="581"/>
      <c r="DD38" s="580"/>
      <c r="DE38" s="580"/>
      <c r="DF38" s="467" t="s">
        <v>3524</v>
      </c>
      <c r="DG38" s="882" t="s">
        <v>3525</v>
      </c>
      <c r="DH38" s="883" t="s">
        <v>3258</v>
      </c>
      <c r="DI38" s="883" t="s">
        <v>3258</v>
      </c>
      <c r="DJ38" s="883"/>
    </row>
    <row r="39" spans="1:114" ht="58.5">
      <c r="A39" s="490">
        <v>34</v>
      </c>
      <c r="B39" s="470" t="s">
        <v>1363</v>
      </c>
      <c r="C39" s="491" t="s">
        <v>1900</v>
      </c>
      <c r="D39" s="496" t="s">
        <v>1986</v>
      </c>
      <c r="E39" s="496" t="s">
        <v>1945</v>
      </c>
      <c r="F39" s="244" t="s">
        <v>358</v>
      </c>
      <c r="G39" s="471" t="s">
        <v>1901</v>
      </c>
      <c r="H39" s="498" t="s">
        <v>1994</v>
      </c>
      <c r="I39" s="498" t="s">
        <v>1995</v>
      </c>
      <c r="J39" s="349">
        <f t="shared" si="2"/>
        <v>86000</v>
      </c>
      <c r="K39" s="349">
        <f t="shared" si="9"/>
        <v>76000</v>
      </c>
      <c r="L39" s="349">
        <f t="shared" si="4"/>
        <v>76000</v>
      </c>
      <c r="M39" s="349">
        <v>0</v>
      </c>
      <c r="N39" s="349"/>
      <c r="O39" s="349"/>
      <c r="P39" s="349">
        <v>2280</v>
      </c>
      <c r="Q39" s="349"/>
      <c r="R39" s="349"/>
      <c r="S39" s="349">
        <v>73720</v>
      </c>
      <c r="T39" s="349">
        <f t="shared" si="5"/>
        <v>7000</v>
      </c>
      <c r="U39" s="349">
        <v>0</v>
      </c>
      <c r="V39" s="349"/>
      <c r="W39" s="349"/>
      <c r="X39" s="349">
        <v>7000</v>
      </c>
      <c r="Y39" s="349"/>
      <c r="Z39" s="349"/>
      <c r="AA39" s="349">
        <v>0</v>
      </c>
      <c r="AB39" s="349">
        <v>300</v>
      </c>
      <c r="AC39" s="349"/>
      <c r="AD39" s="349"/>
      <c r="AE39" s="349">
        <v>2700</v>
      </c>
      <c r="AF39" s="349"/>
      <c r="AG39" s="349">
        <v>0</v>
      </c>
      <c r="AH39" s="349"/>
      <c r="AI39" s="349">
        <f t="shared" si="6"/>
        <v>0</v>
      </c>
      <c r="AJ39" s="349">
        <v>0</v>
      </c>
      <c r="AK39" s="349"/>
      <c r="AL39" s="349"/>
      <c r="AM39" s="349">
        <v>0</v>
      </c>
      <c r="AN39" s="349"/>
      <c r="AO39" s="349"/>
      <c r="AP39" s="349">
        <v>0</v>
      </c>
      <c r="AQ39" s="349">
        <v>0</v>
      </c>
      <c r="AR39" s="349"/>
      <c r="AS39" s="349"/>
      <c r="AT39" s="349">
        <v>0</v>
      </c>
      <c r="AU39" s="349"/>
      <c r="AV39" s="349">
        <v>0</v>
      </c>
      <c r="AW39" s="349"/>
      <c r="AX39" s="349">
        <f t="shared" si="7"/>
        <v>0</v>
      </c>
      <c r="AY39" s="494"/>
      <c r="AZ39" s="494"/>
      <c r="BA39" s="263" t="s">
        <v>2613</v>
      </c>
      <c r="BB39" s="731" t="s">
        <v>1017</v>
      </c>
      <c r="BC39" s="731" t="s">
        <v>944</v>
      </c>
      <c r="BD39" s="741" t="s">
        <v>2867</v>
      </c>
      <c r="BE39" s="732"/>
      <c r="BF39" s="464">
        <v>44134</v>
      </c>
      <c r="BG39" s="733"/>
      <c r="BH39" s="733"/>
      <c r="BI39" s="546" t="s">
        <v>2459</v>
      </c>
      <c r="BJ39" s="263">
        <v>44165</v>
      </c>
      <c r="BK39" s="546"/>
      <c r="BL39" s="263">
        <v>44195</v>
      </c>
      <c r="BM39" s="546"/>
      <c r="BN39" s="263">
        <v>44226</v>
      </c>
      <c r="BO39" s="735"/>
      <c r="BP39" s="763">
        <v>44591</v>
      </c>
      <c r="BQ39" s="735"/>
      <c r="BR39" s="736"/>
      <c r="BS39" s="736"/>
      <c r="BT39" s="728" t="s">
        <v>919</v>
      </c>
      <c r="BU39" s="728"/>
      <c r="BV39" s="728"/>
      <c r="BW39" s="728"/>
      <c r="BX39" s="728"/>
      <c r="BY39" s="728"/>
      <c r="BZ39" s="728"/>
      <c r="CA39" s="702">
        <v>0</v>
      </c>
      <c r="CB39" s="737"/>
      <c r="CC39" s="728" t="s">
        <v>2869</v>
      </c>
      <c r="CD39" s="738"/>
      <c r="CE39" s="738"/>
      <c r="CF39" s="729">
        <v>0</v>
      </c>
      <c r="CG39" s="293">
        <v>80</v>
      </c>
      <c r="CH39" s="689">
        <f t="shared" si="10"/>
        <v>0</v>
      </c>
      <c r="CI39" s="690">
        <f t="shared" si="11"/>
        <v>0</v>
      </c>
      <c r="CJ39" s="739">
        <v>1</v>
      </c>
      <c r="CK39" s="739">
        <v>3.2</v>
      </c>
      <c r="CL39" s="739">
        <v>1</v>
      </c>
      <c r="CM39" s="739">
        <v>0.8</v>
      </c>
      <c r="CN39" s="739"/>
      <c r="CO39" s="739"/>
      <c r="CP39" s="739"/>
      <c r="CQ39" s="577"/>
      <c r="CR39" s="577"/>
      <c r="CS39" s="577"/>
      <c r="CT39" s="577"/>
      <c r="CU39" s="577"/>
      <c r="CV39" s="577"/>
      <c r="CW39" s="578"/>
      <c r="CX39" s="578"/>
      <c r="CY39" s="578"/>
      <c r="CZ39" s="578"/>
      <c r="DA39" s="579"/>
      <c r="DB39" s="580"/>
      <c r="DC39" s="581"/>
      <c r="DD39" s="580"/>
      <c r="DE39" s="580"/>
      <c r="DF39" s="467" t="s">
        <v>3526</v>
      </c>
      <c r="DG39" s="882" t="s">
        <v>3527</v>
      </c>
      <c r="DH39" s="883" t="s">
        <v>3258</v>
      </c>
      <c r="DI39" s="883" t="s">
        <v>3258</v>
      </c>
      <c r="DJ39" s="883"/>
    </row>
    <row r="40" spans="1:114" ht="58.5">
      <c r="A40" s="470">
        <v>35</v>
      </c>
      <c r="B40" s="470" t="s">
        <v>1363</v>
      </c>
      <c r="C40" s="491" t="s">
        <v>1900</v>
      </c>
      <c r="D40" s="496" t="s">
        <v>1939</v>
      </c>
      <c r="E40" s="496" t="s">
        <v>1956</v>
      </c>
      <c r="F40" s="244" t="s">
        <v>356</v>
      </c>
      <c r="G40" s="471" t="s">
        <v>52</v>
      </c>
      <c r="H40" s="498" t="s">
        <v>1996</v>
      </c>
      <c r="I40" s="498" t="s">
        <v>1920</v>
      </c>
      <c r="J40" s="349">
        <f t="shared" si="2"/>
        <v>82000</v>
      </c>
      <c r="K40" s="349">
        <f t="shared" si="9"/>
        <v>72000</v>
      </c>
      <c r="L40" s="349">
        <f t="shared" si="4"/>
        <v>72000</v>
      </c>
      <c r="M40" s="349">
        <v>0</v>
      </c>
      <c r="N40" s="349"/>
      <c r="O40" s="349"/>
      <c r="P40" s="349">
        <v>2160</v>
      </c>
      <c r="Q40" s="349"/>
      <c r="R40" s="349"/>
      <c r="S40" s="349">
        <v>69840</v>
      </c>
      <c r="T40" s="349">
        <f t="shared" si="5"/>
        <v>7000</v>
      </c>
      <c r="U40" s="349">
        <v>0</v>
      </c>
      <c r="V40" s="349"/>
      <c r="W40" s="349"/>
      <c r="X40" s="349">
        <v>7000</v>
      </c>
      <c r="Y40" s="349"/>
      <c r="Z40" s="349"/>
      <c r="AA40" s="349">
        <v>0</v>
      </c>
      <c r="AB40" s="349">
        <v>300</v>
      </c>
      <c r="AC40" s="349"/>
      <c r="AD40" s="349"/>
      <c r="AE40" s="349">
        <v>2700</v>
      </c>
      <c r="AF40" s="349"/>
      <c r="AG40" s="349">
        <v>0</v>
      </c>
      <c r="AH40" s="349"/>
      <c r="AI40" s="349">
        <f t="shared" si="6"/>
        <v>0</v>
      </c>
      <c r="AJ40" s="349">
        <v>0</v>
      </c>
      <c r="AK40" s="349"/>
      <c r="AL40" s="349"/>
      <c r="AM40" s="349">
        <v>0</v>
      </c>
      <c r="AN40" s="349"/>
      <c r="AO40" s="349"/>
      <c r="AP40" s="349">
        <v>0</v>
      </c>
      <c r="AQ40" s="349">
        <v>0</v>
      </c>
      <c r="AR40" s="349"/>
      <c r="AS40" s="349"/>
      <c r="AT40" s="349">
        <v>0</v>
      </c>
      <c r="AU40" s="349"/>
      <c r="AV40" s="349">
        <v>0</v>
      </c>
      <c r="AW40" s="349"/>
      <c r="AX40" s="349">
        <f t="shared" si="7"/>
        <v>0</v>
      </c>
      <c r="AY40" s="494"/>
      <c r="AZ40" s="494"/>
      <c r="BA40" s="263" t="s">
        <v>2610</v>
      </c>
      <c r="BB40" s="731" t="s">
        <v>1017</v>
      </c>
      <c r="BC40" s="731" t="s">
        <v>944</v>
      </c>
      <c r="BD40" s="741">
        <v>44104</v>
      </c>
      <c r="BE40" s="732"/>
      <c r="BF40" s="464">
        <v>44134</v>
      </c>
      <c r="BG40" s="815"/>
      <c r="BH40" s="733"/>
      <c r="BI40" s="546" t="s">
        <v>2459</v>
      </c>
      <c r="BJ40" s="263">
        <v>44165</v>
      </c>
      <c r="BK40" s="735"/>
      <c r="BL40" s="263">
        <v>44195</v>
      </c>
      <c r="BM40" s="735"/>
      <c r="BN40" s="263">
        <v>44226</v>
      </c>
      <c r="BO40" s="735"/>
      <c r="BP40" s="805"/>
      <c r="BQ40" s="735"/>
      <c r="BR40" s="736"/>
      <c r="BS40" s="736"/>
      <c r="BT40" s="728" t="s">
        <v>2607</v>
      </c>
      <c r="BU40" s="728"/>
      <c r="BV40" s="728"/>
      <c r="BW40" s="728"/>
      <c r="BX40" s="728"/>
      <c r="BY40" s="728"/>
      <c r="BZ40" s="728"/>
      <c r="CA40" s="702">
        <v>0</v>
      </c>
      <c r="CB40" s="737"/>
      <c r="CC40" s="728" t="s">
        <v>2611</v>
      </c>
      <c r="CD40" s="738"/>
      <c r="CE40" s="738"/>
      <c r="CF40" s="729">
        <v>1200</v>
      </c>
      <c r="CG40" s="293">
        <v>50</v>
      </c>
      <c r="CH40" s="689">
        <f t="shared" si="10"/>
        <v>0</v>
      </c>
      <c r="CI40" s="690">
        <f t="shared" si="11"/>
        <v>0</v>
      </c>
      <c r="CJ40" s="739"/>
      <c r="CK40" s="739"/>
      <c r="CL40" s="739"/>
      <c r="CM40" s="739"/>
      <c r="CN40" s="739"/>
      <c r="CO40" s="739"/>
      <c r="CP40" s="739"/>
      <c r="CQ40" s="577"/>
      <c r="CR40" s="577"/>
      <c r="CS40" s="577"/>
      <c r="CT40" s="577"/>
      <c r="CU40" s="577"/>
      <c r="CV40" s="577"/>
      <c r="CW40" s="578"/>
      <c r="CX40" s="578"/>
      <c r="CY40" s="578"/>
      <c r="CZ40" s="578"/>
      <c r="DA40" s="608" t="s">
        <v>3591</v>
      </c>
      <c r="DB40" s="580"/>
      <c r="DC40" s="581"/>
      <c r="DD40" s="580"/>
      <c r="DE40" s="580"/>
      <c r="DF40" s="467" t="s">
        <v>3528</v>
      </c>
      <c r="DG40" s="882" t="s">
        <v>3529</v>
      </c>
      <c r="DH40" s="883" t="s">
        <v>3258</v>
      </c>
      <c r="DI40" s="883" t="s">
        <v>3258</v>
      </c>
      <c r="DJ40" s="883"/>
    </row>
    <row r="41" spans="1:114" ht="97.5">
      <c r="A41" s="470">
        <v>36</v>
      </c>
      <c r="B41" s="470" t="s">
        <v>1363</v>
      </c>
      <c r="C41" s="491" t="s">
        <v>1900</v>
      </c>
      <c r="D41" s="496" t="s">
        <v>1935</v>
      </c>
      <c r="E41" s="496" t="s">
        <v>1997</v>
      </c>
      <c r="F41" s="244" t="s">
        <v>365</v>
      </c>
      <c r="G41" s="471" t="s">
        <v>39</v>
      </c>
      <c r="H41" s="498" t="s">
        <v>1998</v>
      </c>
      <c r="I41" s="498" t="s">
        <v>1999</v>
      </c>
      <c r="J41" s="349">
        <f t="shared" si="2"/>
        <v>46000</v>
      </c>
      <c r="K41" s="349">
        <f t="shared" si="9"/>
        <v>46000</v>
      </c>
      <c r="L41" s="349">
        <f t="shared" si="4"/>
        <v>46000</v>
      </c>
      <c r="M41" s="349">
        <v>0</v>
      </c>
      <c r="N41" s="349"/>
      <c r="O41" s="349"/>
      <c r="P41" s="349">
        <v>1380</v>
      </c>
      <c r="Q41" s="349"/>
      <c r="R41" s="349"/>
      <c r="S41" s="349">
        <v>44620</v>
      </c>
      <c r="T41" s="349">
        <f t="shared" si="5"/>
        <v>0</v>
      </c>
      <c r="U41" s="349">
        <v>0</v>
      </c>
      <c r="V41" s="349"/>
      <c r="W41" s="349"/>
      <c r="X41" s="349">
        <v>0</v>
      </c>
      <c r="Y41" s="349"/>
      <c r="Z41" s="349"/>
      <c r="AA41" s="349">
        <v>0</v>
      </c>
      <c r="AB41" s="349">
        <v>0</v>
      </c>
      <c r="AC41" s="349"/>
      <c r="AD41" s="349"/>
      <c r="AE41" s="349">
        <v>0</v>
      </c>
      <c r="AF41" s="349"/>
      <c r="AG41" s="349">
        <v>0</v>
      </c>
      <c r="AH41" s="349"/>
      <c r="AI41" s="349">
        <f t="shared" si="6"/>
        <v>0</v>
      </c>
      <c r="AJ41" s="349">
        <v>0</v>
      </c>
      <c r="AK41" s="349"/>
      <c r="AL41" s="349"/>
      <c r="AM41" s="349">
        <v>0</v>
      </c>
      <c r="AN41" s="349"/>
      <c r="AO41" s="349"/>
      <c r="AP41" s="349">
        <v>0</v>
      </c>
      <c r="AQ41" s="349">
        <v>0</v>
      </c>
      <c r="AR41" s="349"/>
      <c r="AS41" s="349"/>
      <c r="AT41" s="349">
        <v>0</v>
      </c>
      <c r="AU41" s="349"/>
      <c r="AV41" s="349">
        <v>0</v>
      </c>
      <c r="AW41" s="349"/>
      <c r="AX41" s="349">
        <f t="shared" si="7"/>
        <v>0</v>
      </c>
      <c r="AY41" s="494"/>
      <c r="AZ41" s="494"/>
      <c r="BA41" s="743" t="s">
        <v>944</v>
      </c>
      <c r="BB41" s="731" t="s">
        <v>2462</v>
      </c>
      <c r="BC41" s="731" t="s">
        <v>944</v>
      </c>
      <c r="BD41" s="741">
        <v>43738</v>
      </c>
      <c r="BE41" s="732"/>
      <c r="BF41" s="464">
        <v>43768</v>
      </c>
      <c r="BG41" s="815"/>
      <c r="BH41" s="733"/>
      <c r="BI41" s="744" t="s">
        <v>944</v>
      </c>
      <c r="BJ41" s="263">
        <v>43799</v>
      </c>
      <c r="BK41" s="735"/>
      <c r="BL41" s="263">
        <v>43829</v>
      </c>
      <c r="BM41" s="735"/>
      <c r="BN41" s="263">
        <v>43860</v>
      </c>
      <c r="BO41" s="735"/>
      <c r="BP41" s="805"/>
      <c r="BQ41" s="735"/>
      <c r="BR41" s="736"/>
      <c r="BS41" s="736"/>
      <c r="BT41" s="728" t="s">
        <v>2607</v>
      </c>
      <c r="BU41" s="728"/>
      <c r="BV41" s="728"/>
      <c r="BW41" s="728"/>
      <c r="BX41" s="728"/>
      <c r="BY41" s="728"/>
      <c r="BZ41" s="728"/>
      <c r="CA41" s="702">
        <v>0</v>
      </c>
      <c r="CB41" s="737"/>
      <c r="CC41" s="728" t="s">
        <v>2614</v>
      </c>
      <c r="CD41" s="738"/>
      <c r="CE41" s="738"/>
      <c r="CF41" s="729">
        <v>0</v>
      </c>
      <c r="CG41" s="180">
        <v>220</v>
      </c>
      <c r="CH41" s="689">
        <f t="shared" si="10"/>
        <v>0</v>
      </c>
      <c r="CI41" s="690">
        <f t="shared" si="11"/>
        <v>0</v>
      </c>
      <c r="CJ41" s="739">
        <v>4</v>
      </c>
      <c r="CK41" s="739"/>
      <c r="CL41" s="739"/>
      <c r="CM41" s="739"/>
      <c r="CN41" s="739">
        <v>2</v>
      </c>
      <c r="CO41" s="739"/>
      <c r="CP41" s="739"/>
      <c r="CQ41" s="577"/>
      <c r="CR41" s="577"/>
      <c r="CS41" s="577"/>
      <c r="CT41" s="577"/>
      <c r="CU41" s="577"/>
      <c r="CV41" s="577"/>
      <c r="CW41" s="578"/>
      <c r="CX41" s="578"/>
      <c r="CY41" s="578"/>
      <c r="CZ41" s="578"/>
      <c r="DA41" s="298" t="s">
        <v>3594</v>
      </c>
      <c r="DB41" s="580"/>
      <c r="DC41" s="581"/>
      <c r="DD41" s="580"/>
      <c r="DE41" s="580"/>
      <c r="DF41" s="467" t="s">
        <v>3530</v>
      </c>
      <c r="DG41" s="882" t="s">
        <v>3531</v>
      </c>
      <c r="DH41" s="883" t="s">
        <v>3258</v>
      </c>
      <c r="DI41" s="883" t="s">
        <v>3258</v>
      </c>
      <c r="DJ41" s="883"/>
    </row>
    <row r="42" spans="1:114" ht="58.5">
      <c r="A42" s="470">
        <v>37</v>
      </c>
      <c r="B42" s="470" t="s">
        <v>1363</v>
      </c>
      <c r="C42" s="491" t="s">
        <v>1900</v>
      </c>
      <c r="D42" s="496" t="s">
        <v>1950</v>
      </c>
      <c r="E42" s="496" t="s">
        <v>1951</v>
      </c>
      <c r="F42" s="244" t="s">
        <v>359</v>
      </c>
      <c r="G42" s="471" t="s">
        <v>45</v>
      </c>
      <c r="H42" s="498" t="s">
        <v>2000</v>
      </c>
      <c r="I42" s="498" t="s">
        <v>2001</v>
      </c>
      <c r="J42" s="349">
        <f t="shared" si="2"/>
        <v>101000</v>
      </c>
      <c r="K42" s="349">
        <f t="shared" si="9"/>
        <v>91000</v>
      </c>
      <c r="L42" s="349">
        <f t="shared" si="4"/>
        <v>91000</v>
      </c>
      <c r="M42" s="349">
        <v>0</v>
      </c>
      <c r="N42" s="349"/>
      <c r="O42" s="349"/>
      <c r="P42" s="349">
        <v>2730</v>
      </c>
      <c r="Q42" s="349"/>
      <c r="R42" s="349"/>
      <c r="S42" s="349">
        <v>88270</v>
      </c>
      <c r="T42" s="349">
        <f t="shared" si="5"/>
        <v>7000</v>
      </c>
      <c r="U42" s="349">
        <v>0</v>
      </c>
      <c r="V42" s="349"/>
      <c r="W42" s="349"/>
      <c r="X42" s="349">
        <v>7000</v>
      </c>
      <c r="Y42" s="349"/>
      <c r="Z42" s="349"/>
      <c r="AA42" s="349">
        <v>0</v>
      </c>
      <c r="AB42" s="349">
        <v>300</v>
      </c>
      <c r="AC42" s="349"/>
      <c r="AD42" s="349"/>
      <c r="AE42" s="349">
        <v>2700</v>
      </c>
      <c r="AF42" s="349"/>
      <c r="AG42" s="349">
        <v>0</v>
      </c>
      <c r="AH42" s="349"/>
      <c r="AI42" s="349">
        <f t="shared" si="6"/>
        <v>0</v>
      </c>
      <c r="AJ42" s="349">
        <v>0</v>
      </c>
      <c r="AK42" s="349"/>
      <c r="AL42" s="349"/>
      <c r="AM42" s="349">
        <v>0</v>
      </c>
      <c r="AN42" s="349"/>
      <c r="AO42" s="349"/>
      <c r="AP42" s="349">
        <v>0</v>
      </c>
      <c r="AQ42" s="349">
        <v>0</v>
      </c>
      <c r="AR42" s="349"/>
      <c r="AS42" s="349"/>
      <c r="AT42" s="349">
        <v>0</v>
      </c>
      <c r="AU42" s="349"/>
      <c r="AV42" s="349">
        <v>0</v>
      </c>
      <c r="AW42" s="349"/>
      <c r="AX42" s="349">
        <f t="shared" si="7"/>
        <v>0</v>
      </c>
      <c r="AY42" s="494"/>
      <c r="AZ42" s="494"/>
      <c r="BA42" s="263" t="s">
        <v>2610</v>
      </c>
      <c r="BB42" s="731" t="s">
        <v>1017</v>
      </c>
      <c r="BC42" s="731" t="s">
        <v>944</v>
      </c>
      <c r="BD42" s="741">
        <v>44104</v>
      </c>
      <c r="BE42" s="732"/>
      <c r="BF42" s="464">
        <v>44134</v>
      </c>
      <c r="BG42" s="815"/>
      <c r="BH42" s="733"/>
      <c r="BI42" s="546" t="s">
        <v>2459</v>
      </c>
      <c r="BJ42" s="263">
        <v>44165</v>
      </c>
      <c r="BK42" s="546"/>
      <c r="BL42" s="263">
        <v>44195</v>
      </c>
      <c r="BM42" s="546"/>
      <c r="BN42" s="263">
        <v>44226</v>
      </c>
      <c r="BO42" s="735"/>
      <c r="BP42" s="805"/>
      <c r="BQ42" s="735"/>
      <c r="BR42" s="736"/>
      <c r="BS42" s="736"/>
      <c r="BT42" s="728" t="s">
        <v>2607</v>
      </c>
      <c r="BU42" s="728"/>
      <c r="BV42" s="728"/>
      <c r="BW42" s="728"/>
      <c r="BX42" s="728"/>
      <c r="BY42" s="728"/>
      <c r="BZ42" s="728"/>
      <c r="CA42" s="702">
        <v>0</v>
      </c>
      <c r="CB42" s="737"/>
      <c r="CC42" s="728" t="s">
        <v>2720</v>
      </c>
      <c r="CD42" s="738"/>
      <c r="CE42" s="738"/>
      <c r="CF42" s="729">
        <v>600</v>
      </c>
      <c r="CG42" s="293">
        <v>10</v>
      </c>
      <c r="CH42" s="689">
        <f t="shared" si="10"/>
        <v>0</v>
      </c>
      <c r="CI42" s="690">
        <f t="shared" si="11"/>
        <v>0</v>
      </c>
      <c r="CJ42" s="739"/>
      <c r="CK42" s="739"/>
      <c r="CL42" s="739"/>
      <c r="CM42" s="739"/>
      <c r="CN42" s="739"/>
      <c r="CO42" s="739"/>
      <c r="CP42" s="739"/>
      <c r="CQ42" s="577"/>
      <c r="CR42" s="577"/>
      <c r="CS42" s="577"/>
      <c r="CT42" s="577"/>
      <c r="CU42" s="577"/>
      <c r="CV42" s="577"/>
      <c r="CW42" s="578"/>
      <c r="CX42" s="578"/>
      <c r="CY42" s="578"/>
      <c r="CZ42" s="578"/>
      <c r="DA42" s="886" t="s">
        <v>3592</v>
      </c>
      <c r="DB42" s="580"/>
      <c r="DC42" s="581"/>
      <c r="DD42" s="580"/>
      <c r="DE42" s="580"/>
      <c r="DF42" s="467" t="s">
        <v>3532</v>
      </c>
      <c r="DG42" s="882" t="s">
        <v>3533</v>
      </c>
      <c r="DH42" s="883" t="s">
        <v>3258</v>
      </c>
      <c r="DI42" s="883" t="s">
        <v>3258</v>
      </c>
      <c r="DJ42" s="883"/>
    </row>
    <row r="43" spans="1:114" ht="58.5">
      <c r="A43" s="473">
        <v>1</v>
      </c>
      <c r="B43" s="470" t="s">
        <v>1417</v>
      </c>
      <c r="C43" s="491" t="s">
        <v>1902</v>
      </c>
      <c r="D43" s="496" t="s">
        <v>2002</v>
      </c>
      <c r="E43" s="496" t="s">
        <v>2003</v>
      </c>
      <c r="F43" s="505" t="s">
        <v>2051</v>
      </c>
      <c r="G43" s="471" t="s">
        <v>2466</v>
      </c>
      <c r="H43" s="493" t="s">
        <v>3455</v>
      </c>
      <c r="I43" s="493" t="s">
        <v>2004</v>
      </c>
      <c r="J43" s="349">
        <f t="shared" si="2"/>
        <v>780000</v>
      </c>
      <c r="K43" s="349">
        <f t="shared" si="9"/>
        <v>450000</v>
      </c>
      <c r="L43" s="349">
        <f t="shared" si="4"/>
        <v>450000</v>
      </c>
      <c r="M43" s="349">
        <v>0</v>
      </c>
      <c r="N43" s="349"/>
      <c r="O43" s="349"/>
      <c r="P43" s="349">
        <v>450000</v>
      </c>
      <c r="Q43" s="349"/>
      <c r="R43" s="349"/>
      <c r="S43" s="349">
        <v>0</v>
      </c>
      <c r="T43" s="349">
        <f t="shared" si="5"/>
        <v>207900</v>
      </c>
      <c r="U43" s="349">
        <v>0</v>
      </c>
      <c r="V43" s="349"/>
      <c r="W43" s="349"/>
      <c r="X43" s="349">
        <v>10395</v>
      </c>
      <c r="Y43" s="349"/>
      <c r="Z43" s="349"/>
      <c r="AA43" s="349">
        <v>197505</v>
      </c>
      <c r="AB43" s="349">
        <v>0</v>
      </c>
      <c r="AC43" s="349"/>
      <c r="AD43" s="349"/>
      <c r="AE43" s="349">
        <f>0.05*122100</f>
        <v>6105</v>
      </c>
      <c r="AF43" s="349"/>
      <c r="AG43" s="349">
        <f>122100-AE43</f>
        <v>115995</v>
      </c>
      <c r="AH43" s="349"/>
      <c r="AI43" s="349">
        <f t="shared" si="6"/>
        <v>0</v>
      </c>
      <c r="AJ43" s="349">
        <v>0</v>
      </c>
      <c r="AK43" s="349"/>
      <c r="AL43" s="349"/>
      <c r="AM43" s="349">
        <v>0</v>
      </c>
      <c r="AN43" s="349"/>
      <c r="AO43" s="349"/>
      <c r="AP43" s="349">
        <v>0</v>
      </c>
      <c r="AQ43" s="349">
        <v>0</v>
      </c>
      <c r="AR43" s="349"/>
      <c r="AS43" s="349"/>
      <c r="AT43" s="349">
        <v>0</v>
      </c>
      <c r="AU43" s="349"/>
      <c r="AV43" s="349">
        <v>0</v>
      </c>
      <c r="AW43" s="349"/>
      <c r="AX43" s="349">
        <f t="shared" si="7"/>
        <v>0</v>
      </c>
      <c r="AY43" s="494"/>
      <c r="AZ43" s="494"/>
      <c r="BA43" s="263" t="s">
        <v>2645</v>
      </c>
      <c r="BB43" s="731" t="s">
        <v>1017</v>
      </c>
      <c r="BC43" s="731" t="s">
        <v>944</v>
      </c>
      <c r="BD43" s="741">
        <v>43861</v>
      </c>
      <c r="BE43" s="732"/>
      <c r="BF43" s="464">
        <v>44012</v>
      </c>
      <c r="BG43" s="733"/>
      <c r="BH43" s="546" t="s">
        <v>2459</v>
      </c>
      <c r="BI43" s="733"/>
      <c r="BJ43" s="263">
        <v>44286</v>
      </c>
      <c r="BK43" s="546"/>
      <c r="BL43" s="263">
        <v>44316</v>
      </c>
      <c r="BM43" s="546"/>
      <c r="BN43" s="263">
        <v>44347</v>
      </c>
      <c r="BO43" s="735"/>
      <c r="BP43" s="546">
        <v>45565</v>
      </c>
      <c r="BQ43" s="735"/>
      <c r="BR43" s="736"/>
      <c r="BS43" s="736"/>
      <c r="BT43" s="550" t="s">
        <v>2970</v>
      </c>
      <c r="BU43" s="550"/>
      <c r="BV43" s="550"/>
      <c r="BW43" s="550"/>
      <c r="BX43" s="550"/>
      <c r="BY43" s="550"/>
      <c r="BZ43" s="550"/>
      <c r="CA43" s="702">
        <v>0</v>
      </c>
      <c r="CB43" s="737"/>
      <c r="CC43" s="762" t="s">
        <v>2971</v>
      </c>
      <c r="CD43" s="738"/>
      <c r="CE43" s="738"/>
      <c r="CF43" s="729">
        <v>5125</v>
      </c>
      <c r="CG43" s="729">
        <v>30</v>
      </c>
      <c r="CH43" s="689">
        <f t="shared" si="10"/>
        <v>0</v>
      </c>
      <c r="CI43" s="690">
        <f t="shared" si="11"/>
        <v>0</v>
      </c>
      <c r="CJ43" s="739"/>
      <c r="CK43" s="739"/>
      <c r="CL43" s="739"/>
      <c r="CM43" s="739"/>
      <c r="CN43" s="739"/>
      <c r="CO43" s="739"/>
      <c r="CP43" s="739"/>
      <c r="CQ43" s="445">
        <v>450000000</v>
      </c>
      <c r="CR43" s="577"/>
      <c r="CS43" s="577"/>
      <c r="CT43" s="577"/>
      <c r="CU43" s="577"/>
      <c r="CV43" s="577"/>
      <c r="CW43" s="578"/>
      <c r="CX43" s="578"/>
      <c r="CY43" s="578"/>
      <c r="CZ43" s="578"/>
      <c r="DA43" s="579"/>
      <c r="DB43" s="580"/>
      <c r="DC43" s="581"/>
      <c r="DD43" s="580"/>
      <c r="DE43" s="580"/>
      <c r="DF43" s="468" t="s">
        <v>3534</v>
      </c>
      <c r="DG43" s="882" t="s">
        <v>3535</v>
      </c>
      <c r="DH43" s="883" t="s">
        <v>3258</v>
      </c>
      <c r="DI43" s="883" t="s">
        <v>3258</v>
      </c>
      <c r="DJ43" s="883"/>
    </row>
    <row r="44" spans="1:114" ht="78">
      <c r="A44" s="473">
        <v>2</v>
      </c>
      <c r="B44" s="470" t="s">
        <v>1417</v>
      </c>
      <c r="C44" s="491" t="s">
        <v>1902</v>
      </c>
      <c r="D44" s="496" t="s">
        <v>2005</v>
      </c>
      <c r="E44" s="496" t="s">
        <v>2006</v>
      </c>
      <c r="F44" s="244" t="s">
        <v>1788</v>
      </c>
      <c r="G44" s="471" t="s">
        <v>1903</v>
      </c>
      <c r="H44" s="493" t="s">
        <v>2007</v>
      </c>
      <c r="I44" s="493" t="s">
        <v>2008</v>
      </c>
      <c r="J44" s="349">
        <f t="shared" si="2"/>
        <v>480800</v>
      </c>
      <c r="K44" s="349">
        <f t="shared" si="9"/>
        <v>270800</v>
      </c>
      <c r="L44" s="349">
        <f t="shared" si="4"/>
        <v>270800</v>
      </c>
      <c r="M44" s="349">
        <v>0</v>
      </c>
      <c r="N44" s="349"/>
      <c r="O44" s="349"/>
      <c r="P44" s="349">
        <v>270800</v>
      </c>
      <c r="Q44" s="349"/>
      <c r="R44" s="349"/>
      <c r="S44" s="349">
        <v>0</v>
      </c>
      <c r="T44" s="349">
        <f t="shared" si="5"/>
        <v>132300</v>
      </c>
      <c r="U44" s="349">
        <v>0</v>
      </c>
      <c r="V44" s="349"/>
      <c r="W44" s="349"/>
      <c r="X44" s="349">
        <v>6615</v>
      </c>
      <c r="Y44" s="349"/>
      <c r="Z44" s="349"/>
      <c r="AA44" s="349">
        <v>125685</v>
      </c>
      <c r="AB44" s="349">
        <v>0</v>
      </c>
      <c r="AC44" s="349"/>
      <c r="AD44" s="349"/>
      <c r="AE44" s="349">
        <f>77700*0.05</f>
        <v>3885</v>
      </c>
      <c r="AF44" s="349"/>
      <c r="AG44" s="349">
        <f>77700-AE44</f>
        <v>73815</v>
      </c>
      <c r="AH44" s="349"/>
      <c r="AI44" s="349">
        <f t="shared" si="6"/>
        <v>0</v>
      </c>
      <c r="AJ44" s="349">
        <v>0</v>
      </c>
      <c r="AK44" s="349"/>
      <c r="AL44" s="349"/>
      <c r="AM44" s="349">
        <v>0</v>
      </c>
      <c r="AN44" s="349"/>
      <c r="AO44" s="349"/>
      <c r="AP44" s="349">
        <v>0</v>
      </c>
      <c r="AQ44" s="349">
        <v>0</v>
      </c>
      <c r="AR44" s="349"/>
      <c r="AS44" s="349"/>
      <c r="AT44" s="349">
        <v>0</v>
      </c>
      <c r="AU44" s="349"/>
      <c r="AV44" s="349">
        <v>0</v>
      </c>
      <c r="AW44" s="349"/>
      <c r="AX44" s="349">
        <f t="shared" si="7"/>
        <v>0</v>
      </c>
      <c r="AY44" s="494"/>
      <c r="AZ44" s="494"/>
      <c r="BA44" s="263" t="s">
        <v>2646</v>
      </c>
      <c r="BB44" s="731" t="s">
        <v>1017</v>
      </c>
      <c r="BC44" s="731" t="s">
        <v>2455</v>
      </c>
      <c r="BD44" s="741">
        <v>43861</v>
      </c>
      <c r="BE44" s="732"/>
      <c r="BF44" s="464">
        <v>44135</v>
      </c>
      <c r="BG44" s="733"/>
      <c r="BH44" s="546" t="s">
        <v>2459</v>
      </c>
      <c r="BI44" s="733"/>
      <c r="BJ44" s="263">
        <v>44408</v>
      </c>
      <c r="BK44" s="546"/>
      <c r="BL44" s="263">
        <v>44439</v>
      </c>
      <c r="BM44" s="546"/>
      <c r="BN44" s="263">
        <v>44469</v>
      </c>
      <c r="BO44" s="735"/>
      <c r="BP44" s="546">
        <v>45565</v>
      </c>
      <c r="BQ44" s="735"/>
      <c r="BR44" s="736"/>
      <c r="BS44" s="736"/>
      <c r="BT44" s="550" t="s">
        <v>2970</v>
      </c>
      <c r="BU44" s="550"/>
      <c r="BV44" s="550"/>
      <c r="BW44" s="550"/>
      <c r="BX44" s="550"/>
      <c r="BY44" s="550"/>
      <c r="BZ44" s="550"/>
      <c r="CA44" s="702">
        <v>0</v>
      </c>
      <c r="CB44" s="737"/>
      <c r="CC44" s="762" t="s">
        <v>2972</v>
      </c>
      <c r="CD44" s="738"/>
      <c r="CE44" s="738"/>
      <c r="CF44" s="729">
        <v>1717</v>
      </c>
      <c r="CG44" s="729">
        <v>200</v>
      </c>
      <c r="CH44" s="689">
        <f t="shared" si="10"/>
        <v>0</v>
      </c>
      <c r="CI44" s="690">
        <f t="shared" si="11"/>
        <v>0</v>
      </c>
      <c r="CJ44" s="739"/>
      <c r="CK44" s="739"/>
      <c r="CL44" s="739"/>
      <c r="CM44" s="739"/>
      <c r="CN44" s="739"/>
      <c r="CO44" s="739"/>
      <c r="CP44" s="739"/>
      <c r="CQ44" s="445">
        <v>270800000</v>
      </c>
      <c r="CR44" s="577"/>
      <c r="CS44" s="577"/>
      <c r="CT44" s="577"/>
      <c r="CU44" s="577"/>
      <c r="CV44" s="577"/>
      <c r="CW44" s="578"/>
      <c r="CX44" s="578"/>
      <c r="CY44" s="578"/>
      <c r="CZ44" s="578"/>
      <c r="DA44" s="579"/>
      <c r="DB44" s="580"/>
      <c r="DC44" s="581"/>
      <c r="DD44" s="580"/>
      <c r="DE44" s="580"/>
      <c r="DF44" s="468" t="s">
        <v>3536</v>
      </c>
      <c r="DG44" s="882" t="s">
        <v>3537</v>
      </c>
      <c r="DH44" s="883" t="s">
        <v>3258</v>
      </c>
      <c r="DI44" s="883" t="s">
        <v>3258</v>
      </c>
      <c r="DJ44" s="883"/>
    </row>
    <row r="45" spans="1:114" ht="58.5">
      <c r="A45" s="473">
        <v>3</v>
      </c>
      <c r="B45" s="470" t="s">
        <v>1417</v>
      </c>
      <c r="C45" s="491" t="s">
        <v>1902</v>
      </c>
      <c r="D45" s="496" t="s">
        <v>2009</v>
      </c>
      <c r="E45" s="504" t="s">
        <v>2052</v>
      </c>
      <c r="F45" s="244" t="s">
        <v>393</v>
      </c>
      <c r="G45" s="471" t="s">
        <v>1903</v>
      </c>
      <c r="H45" s="493" t="s">
        <v>2011</v>
      </c>
      <c r="I45" s="493" t="s">
        <v>2513</v>
      </c>
      <c r="J45" s="349">
        <f t="shared" si="2"/>
        <v>50000</v>
      </c>
      <c r="K45" s="349">
        <f t="shared" si="9"/>
        <v>50000</v>
      </c>
      <c r="L45" s="349">
        <f t="shared" si="4"/>
        <v>50000</v>
      </c>
      <c r="M45" s="349">
        <v>0</v>
      </c>
      <c r="N45" s="349"/>
      <c r="O45" s="349"/>
      <c r="P45" s="349">
        <v>50000</v>
      </c>
      <c r="Q45" s="349"/>
      <c r="R45" s="349"/>
      <c r="S45" s="349">
        <v>0</v>
      </c>
      <c r="T45" s="349">
        <f t="shared" si="5"/>
        <v>0</v>
      </c>
      <c r="U45" s="349">
        <v>0</v>
      </c>
      <c r="V45" s="349"/>
      <c r="W45" s="349"/>
      <c r="X45" s="349">
        <v>0</v>
      </c>
      <c r="Y45" s="349"/>
      <c r="Z45" s="349"/>
      <c r="AA45" s="349">
        <v>0</v>
      </c>
      <c r="AB45" s="349">
        <v>0</v>
      </c>
      <c r="AC45" s="349"/>
      <c r="AD45" s="349"/>
      <c r="AE45" s="349">
        <v>0</v>
      </c>
      <c r="AF45" s="349"/>
      <c r="AG45" s="349">
        <v>0</v>
      </c>
      <c r="AH45" s="349"/>
      <c r="AI45" s="349">
        <f t="shared" si="6"/>
        <v>0</v>
      </c>
      <c r="AJ45" s="349">
        <v>0</v>
      </c>
      <c r="AK45" s="349"/>
      <c r="AL45" s="349"/>
      <c r="AM45" s="349">
        <v>0</v>
      </c>
      <c r="AN45" s="349"/>
      <c r="AO45" s="349"/>
      <c r="AP45" s="349">
        <v>0</v>
      </c>
      <c r="AQ45" s="349">
        <v>0</v>
      </c>
      <c r="AR45" s="349"/>
      <c r="AS45" s="349"/>
      <c r="AT45" s="349">
        <v>0</v>
      </c>
      <c r="AU45" s="349"/>
      <c r="AV45" s="349">
        <v>0</v>
      </c>
      <c r="AW45" s="349"/>
      <c r="AX45" s="349">
        <f t="shared" si="7"/>
        <v>0</v>
      </c>
      <c r="AY45" s="494"/>
      <c r="AZ45" s="494"/>
      <c r="BA45" s="740" t="s">
        <v>944</v>
      </c>
      <c r="BB45" s="731" t="s">
        <v>944</v>
      </c>
      <c r="BC45" s="731" t="s">
        <v>944</v>
      </c>
      <c r="BD45" s="741">
        <v>43139</v>
      </c>
      <c r="BE45" s="891">
        <v>43139</v>
      </c>
      <c r="BF45" s="464">
        <v>43388</v>
      </c>
      <c r="BG45" s="733"/>
      <c r="BH45" s="554" t="s">
        <v>883</v>
      </c>
      <c r="BI45" s="554" t="s">
        <v>883</v>
      </c>
      <c r="BJ45" s="263">
        <v>43496</v>
      </c>
      <c r="BK45" s="546"/>
      <c r="BL45" s="263">
        <v>43539</v>
      </c>
      <c r="BM45" s="546"/>
      <c r="BN45" s="263">
        <v>43570</v>
      </c>
      <c r="BO45" s="735"/>
      <c r="BP45" s="546">
        <v>43951</v>
      </c>
      <c r="BQ45" s="735"/>
      <c r="BR45" s="736"/>
      <c r="BS45" s="736"/>
      <c r="BT45" s="550" t="s">
        <v>2970</v>
      </c>
      <c r="BU45" s="550"/>
      <c r="BV45" s="550"/>
      <c r="BW45" s="550"/>
      <c r="BX45" s="550"/>
      <c r="BY45" s="550"/>
      <c r="BZ45" s="550"/>
      <c r="CA45" s="702">
        <v>0</v>
      </c>
      <c r="CB45" s="737" t="s">
        <v>3895</v>
      </c>
      <c r="CC45" s="762" t="s">
        <v>2721</v>
      </c>
      <c r="CD45" s="892">
        <v>43524</v>
      </c>
      <c r="CE45" s="738"/>
      <c r="CF45" s="628">
        <v>0</v>
      </c>
      <c r="CG45" s="729">
        <v>10</v>
      </c>
      <c r="CH45" s="689">
        <f t="shared" si="10"/>
        <v>0</v>
      </c>
      <c r="CI45" s="690">
        <f t="shared" si="11"/>
        <v>0</v>
      </c>
      <c r="CJ45" s="739"/>
      <c r="CK45" s="739"/>
      <c r="CL45" s="739"/>
      <c r="CM45" s="739"/>
      <c r="CN45" s="739"/>
      <c r="CO45" s="739"/>
      <c r="CP45" s="281" t="s">
        <v>2647</v>
      </c>
      <c r="CQ45" s="445">
        <v>50000000</v>
      </c>
      <c r="CR45" s="577"/>
      <c r="CS45" s="577"/>
      <c r="CT45" s="577"/>
      <c r="CU45" s="577"/>
      <c r="CV45" s="577"/>
      <c r="CW45" s="578"/>
      <c r="CX45" s="578"/>
      <c r="CY45" s="578"/>
      <c r="CZ45" s="578"/>
      <c r="DA45" s="579"/>
      <c r="DB45" s="580"/>
      <c r="DC45" s="581"/>
      <c r="DD45" s="580"/>
      <c r="DE45" s="580"/>
      <c r="DF45" s="468" t="s">
        <v>3538</v>
      </c>
      <c r="DG45" s="882" t="s">
        <v>3539</v>
      </c>
      <c r="DH45" s="883" t="s">
        <v>3258</v>
      </c>
      <c r="DI45" s="883" t="s">
        <v>3258</v>
      </c>
      <c r="DJ45" s="883"/>
    </row>
    <row r="46" spans="1:114" ht="58.5">
      <c r="A46" s="473">
        <v>4</v>
      </c>
      <c r="B46" s="470" t="s">
        <v>1417</v>
      </c>
      <c r="C46" s="491" t="s">
        <v>1902</v>
      </c>
      <c r="D46" s="496" t="s">
        <v>2012</v>
      </c>
      <c r="E46" s="496" t="s">
        <v>2010</v>
      </c>
      <c r="F46" s="244" t="s">
        <v>393</v>
      </c>
      <c r="G46" s="471" t="s">
        <v>1903</v>
      </c>
      <c r="H46" s="493" t="s">
        <v>2013</v>
      </c>
      <c r="I46" s="493" t="s">
        <v>2014</v>
      </c>
      <c r="J46" s="349">
        <f t="shared" si="2"/>
        <v>23500</v>
      </c>
      <c r="K46" s="349">
        <f t="shared" si="9"/>
        <v>23500</v>
      </c>
      <c r="L46" s="349">
        <f t="shared" si="4"/>
        <v>23500</v>
      </c>
      <c r="M46" s="349">
        <v>0</v>
      </c>
      <c r="N46" s="349"/>
      <c r="O46" s="349"/>
      <c r="P46" s="349">
        <v>23500</v>
      </c>
      <c r="Q46" s="349"/>
      <c r="R46" s="349"/>
      <c r="S46" s="349">
        <v>0</v>
      </c>
      <c r="T46" s="349">
        <f t="shared" si="5"/>
        <v>0</v>
      </c>
      <c r="U46" s="349">
        <v>0</v>
      </c>
      <c r="V46" s="349"/>
      <c r="W46" s="349"/>
      <c r="X46" s="349">
        <v>0</v>
      </c>
      <c r="Y46" s="349"/>
      <c r="Z46" s="349"/>
      <c r="AA46" s="349">
        <v>0</v>
      </c>
      <c r="AB46" s="349">
        <v>0</v>
      </c>
      <c r="AC46" s="349"/>
      <c r="AD46" s="349"/>
      <c r="AE46" s="349">
        <v>0</v>
      </c>
      <c r="AF46" s="349"/>
      <c r="AG46" s="349">
        <v>0</v>
      </c>
      <c r="AH46" s="349"/>
      <c r="AI46" s="349">
        <f t="shared" si="6"/>
        <v>0</v>
      </c>
      <c r="AJ46" s="349">
        <v>0</v>
      </c>
      <c r="AK46" s="349"/>
      <c r="AL46" s="349"/>
      <c r="AM46" s="349">
        <v>0</v>
      </c>
      <c r="AN46" s="349"/>
      <c r="AO46" s="349"/>
      <c r="AP46" s="349">
        <v>0</v>
      </c>
      <c r="AQ46" s="349">
        <v>0</v>
      </c>
      <c r="AR46" s="349"/>
      <c r="AS46" s="349"/>
      <c r="AT46" s="349">
        <v>0</v>
      </c>
      <c r="AU46" s="349"/>
      <c r="AV46" s="349">
        <v>0</v>
      </c>
      <c r="AW46" s="349"/>
      <c r="AX46" s="349">
        <f t="shared" si="7"/>
        <v>0</v>
      </c>
      <c r="AY46" s="494"/>
      <c r="AZ46" s="494"/>
      <c r="BA46" s="740" t="s">
        <v>944</v>
      </c>
      <c r="BB46" s="731" t="s">
        <v>944</v>
      </c>
      <c r="BC46" s="731" t="s">
        <v>944</v>
      </c>
      <c r="BD46" s="741">
        <v>43167</v>
      </c>
      <c r="BE46" s="891">
        <v>43167</v>
      </c>
      <c r="BF46" s="464">
        <v>43388</v>
      </c>
      <c r="BG46" s="733"/>
      <c r="BH46" s="554" t="s">
        <v>883</v>
      </c>
      <c r="BI46" s="554" t="s">
        <v>883</v>
      </c>
      <c r="BJ46" s="263">
        <v>43496</v>
      </c>
      <c r="BK46" s="546"/>
      <c r="BL46" s="263">
        <v>43539</v>
      </c>
      <c r="BM46" s="546"/>
      <c r="BN46" s="263">
        <v>43570</v>
      </c>
      <c r="BO46" s="735"/>
      <c r="BP46" s="546">
        <v>43769</v>
      </c>
      <c r="BQ46" s="735"/>
      <c r="BR46" s="736"/>
      <c r="BS46" s="736"/>
      <c r="BT46" s="550" t="s">
        <v>2970</v>
      </c>
      <c r="BU46" s="550"/>
      <c r="BV46" s="550"/>
      <c r="BW46" s="550"/>
      <c r="BX46" s="550"/>
      <c r="BY46" s="550"/>
      <c r="BZ46" s="550"/>
      <c r="CA46" s="702">
        <v>0</v>
      </c>
      <c r="CB46" s="737" t="s">
        <v>3895</v>
      </c>
      <c r="CC46" s="762" t="s">
        <v>2973</v>
      </c>
      <c r="CD46" s="892">
        <v>43524</v>
      </c>
      <c r="CE46" s="738"/>
      <c r="CF46" s="729">
        <v>610</v>
      </c>
      <c r="CG46" s="729">
        <v>5</v>
      </c>
      <c r="CH46" s="689">
        <f t="shared" si="10"/>
        <v>0</v>
      </c>
      <c r="CI46" s="690">
        <f t="shared" si="11"/>
        <v>0</v>
      </c>
      <c r="CJ46" s="739"/>
      <c r="CK46" s="739"/>
      <c r="CL46" s="739"/>
      <c r="CM46" s="739"/>
      <c r="CN46" s="739"/>
      <c r="CO46" s="739"/>
      <c r="CP46" s="739" t="s">
        <v>2648</v>
      </c>
      <c r="CQ46" s="445">
        <v>23500000</v>
      </c>
      <c r="CR46" s="577"/>
      <c r="CS46" s="577"/>
      <c r="CT46" s="577"/>
      <c r="CU46" s="577"/>
      <c r="CV46" s="577"/>
      <c r="CW46" s="578"/>
      <c r="CX46" s="578"/>
      <c r="CY46" s="578"/>
      <c r="CZ46" s="578"/>
      <c r="DA46" s="579"/>
      <c r="DB46" s="580"/>
      <c r="DC46" s="581"/>
      <c r="DD46" s="580"/>
      <c r="DE46" s="580"/>
      <c r="DF46" s="468" t="s">
        <v>3540</v>
      </c>
      <c r="DG46" s="882" t="s">
        <v>3541</v>
      </c>
      <c r="DH46" s="883" t="s">
        <v>3258</v>
      </c>
      <c r="DI46" s="883" t="s">
        <v>3258</v>
      </c>
      <c r="DJ46" s="883"/>
    </row>
    <row r="47" spans="1:114" ht="58.5">
      <c r="A47" s="473">
        <v>5</v>
      </c>
      <c r="B47" s="470" t="s">
        <v>1417</v>
      </c>
      <c r="C47" s="491" t="s">
        <v>1902</v>
      </c>
      <c r="D47" s="496" t="s">
        <v>2015</v>
      </c>
      <c r="E47" s="504" t="s">
        <v>1899</v>
      </c>
      <c r="F47" s="505" t="s">
        <v>2051</v>
      </c>
      <c r="G47" s="471" t="s">
        <v>1903</v>
      </c>
      <c r="H47" s="493" t="s">
        <v>2016</v>
      </c>
      <c r="I47" s="493" t="s">
        <v>2017</v>
      </c>
      <c r="J47" s="349">
        <f t="shared" si="2"/>
        <v>20700</v>
      </c>
      <c r="K47" s="349">
        <f t="shared" si="9"/>
        <v>20700</v>
      </c>
      <c r="L47" s="349">
        <f t="shared" si="4"/>
        <v>20700</v>
      </c>
      <c r="M47" s="349">
        <v>0</v>
      </c>
      <c r="N47" s="349"/>
      <c r="O47" s="349"/>
      <c r="P47" s="349">
        <v>20700</v>
      </c>
      <c r="Q47" s="349"/>
      <c r="R47" s="349"/>
      <c r="S47" s="349">
        <v>0</v>
      </c>
      <c r="T47" s="349">
        <f t="shared" si="5"/>
        <v>0</v>
      </c>
      <c r="U47" s="349">
        <v>0</v>
      </c>
      <c r="V47" s="349"/>
      <c r="W47" s="349"/>
      <c r="X47" s="349">
        <v>0</v>
      </c>
      <c r="Y47" s="349"/>
      <c r="Z47" s="349"/>
      <c r="AA47" s="349">
        <v>0</v>
      </c>
      <c r="AB47" s="349">
        <v>0</v>
      </c>
      <c r="AC47" s="349"/>
      <c r="AD47" s="349"/>
      <c r="AE47" s="349">
        <v>0</v>
      </c>
      <c r="AF47" s="349"/>
      <c r="AG47" s="349">
        <v>0</v>
      </c>
      <c r="AH47" s="349"/>
      <c r="AI47" s="349">
        <f t="shared" si="6"/>
        <v>0</v>
      </c>
      <c r="AJ47" s="349">
        <v>0</v>
      </c>
      <c r="AK47" s="349"/>
      <c r="AL47" s="349"/>
      <c r="AM47" s="349">
        <v>0</v>
      </c>
      <c r="AN47" s="349"/>
      <c r="AO47" s="349"/>
      <c r="AP47" s="349">
        <v>0</v>
      </c>
      <c r="AQ47" s="349">
        <v>0</v>
      </c>
      <c r="AR47" s="349"/>
      <c r="AS47" s="349"/>
      <c r="AT47" s="349">
        <v>0</v>
      </c>
      <c r="AU47" s="349"/>
      <c r="AV47" s="349">
        <v>0</v>
      </c>
      <c r="AW47" s="349"/>
      <c r="AX47" s="349">
        <f t="shared" si="7"/>
        <v>0</v>
      </c>
      <c r="AY47" s="494"/>
      <c r="AZ47" s="494"/>
      <c r="BA47" s="740" t="s">
        <v>944</v>
      </c>
      <c r="BB47" s="731" t="s">
        <v>944</v>
      </c>
      <c r="BC47" s="731" t="s">
        <v>944</v>
      </c>
      <c r="BD47" s="741">
        <v>43216</v>
      </c>
      <c r="BE47" s="891">
        <v>43216</v>
      </c>
      <c r="BF47" s="464">
        <v>43375</v>
      </c>
      <c r="BG47" s="732">
        <v>43375</v>
      </c>
      <c r="BH47" s="554" t="s">
        <v>883</v>
      </c>
      <c r="BI47" s="554" t="s">
        <v>883</v>
      </c>
      <c r="BJ47" s="263">
        <v>43496</v>
      </c>
      <c r="BK47" s="546"/>
      <c r="BL47" s="263">
        <v>43539</v>
      </c>
      <c r="BM47" s="546"/>
      <c r="BN47" s="263">
        <v>43570</v>
      </c>
      <c r="BO47" s="735"/>
      <c r="BP47" s="546">
        <v>43738</v>
      </c>
      <c r="BQ47" s="735"/>
      <c r="BR47" s="736"/>
      <c r="BS47" s="736"/>
      <c r="BT47" s="550" t="s">
        <v>2970</v>
      </c>
      <c r="BU47" s="550"/>
      <c r="BV47" s="550"/>
      <c r="BW47" s="550"/>
      <c r="BX47" s="550"/>
      <c r="BY47" s="550"/>
      <c r="BZ47" s="550"/>
      <c r="CA47" s="702">
        <v>0</v>
      </c>
      <c r="CB47" s="737" t="s">
        <v>3895</v>
      </c>
      <c r="CC47" s="762" t="s">
        <v>2721</v>
      </c>
      <c r="CD47" s="892">
        <v>43524</v>
      </c>
      <c r="CE47" s="738"/>
      <c r="CF47" s="729">
        <v>0</v>
      </c>
      <c r="CG47" s="729">
        <v>5</v>
      </c>
      <c r="CH47" s="689">
        <f t="shared" si="10"/>
        <v>0</v>
      </c>
      <c r="CI47" s="690">
        <f t="shared" si="11"/>
        <v>0</v>
      </c>
      <c r="CJ47" s="739"/>
      <c r="CK47" s="739"/>
      <c r="CL47" s="739"/>
      <c r="CM47" s="739"/>
      <c r="CN47" s="739"/>
      <c r="CO47" s="739"/>
      <c r="CP47" s="742" t="s">
        <v>2649</v>
      </c>
      <c r="CQ47" s="445">
        <v>20700000</v>
      </c>
      <c r="CR47" s="577"/>
      <c r="CS47" s="577"/>
      <c r="CT47" s="577"/>
      <c r="CU47" s="577"/>
      <c r="CV47" s="577"/>
      <c r="CW47" s="578"/>
      <c r="CX47" s="578"/>
      <c r="CY47" s="578"/>
      <c r="CZ47" s="578"/>
      <c r="DA47" s="579"/>
      <c r="DB47" s="580"/>
      <c r="DC47" s="581"/>
      <c r="DD47" s="580"/>
      <c r="DE47" s="580"/>
      <c r="DF47" s="468" t="s">
        <v>3542</v>
      </c>
      <c r="DG47" s="882" t="s">
        <v>3543</v>
      </c>
      <c r="DH47" s="883" t="s">
        <v>3258</v>
      </c>
      <c r="DI47" s="883" t="s">
        <v>3258</v>
      </c>
      <c r="DJ47" s="883"/>
    </row>
    <row r="48" spans="1:114" ht="78">
      <c r="A48" s="473">
        <v>6</v>
      </c>
      <c r="B48" s="470" t="s">
        <v>1417</v>
      </c>
      <c r="C48" s="491" t="s">
        <v>1902</v>
      </c>
      <c r="D48" s="496" t="s">
        <v>2005</v>
      </c>
      <c r="E48" s="496" t="s">
        <v>2006</v>
      </c>
      <c r="F48" s="244" t="s">
        <v>1788</v>
      </c>
      <c r="G48" s="471" t="s">
        <v>1903</v>
      </c>
      <c r="H48" s="493" t="s">
        <v>3456</v>
      </c>
      <c r="I48" s="493" t="s">
        <v>2018</v>
      </c>
      <c r="J48" s="349">
        <f t="shared" si="2"/>
        <v>250000</v>
      </c>
      <c r="K48" s="349">
        <f t="shared" si="9"/>
        <v>110000</v>
      </c>
      <c r="L48" s="349">
        <f t="shared" si="4"/>
        <v>110000</v>
      </c>
      <c r="M48" s="349">
        <v>0</v>
      </c>
      <c r="N48" s="349"/>
      <c r="O48" s="349"/>
      <c r="P48" s="349">
        <v>110000</v>
      </c>
      <c r="Q48" s="349"/>
      <c r="R48" s="349"/>
      <c r="S48" s="349">
        <v>0</v>
      </c>
      <c r="T48" s="349">
        <f t="shared" si="5"/>
        <v>88200</v>
      </c>
      <c r="U48" s="349">
        <v>0</v>
      </c>
      <c r="V48" s="349"/>
      <c r="W48" s="349"/>
      <c r="X48" s="349">
        <v>88200</v>
      </c>
      <c r="Y48" s="349"/>
      <c r="Z48" s="349"/>
      <c r="AA48" s="349">
        <v>0</v>
      </c>
      <c r="AB48" s="349">
        <f>51800*0.05</f>
        <v>2590</v>
      </c>
      <c r="AC48" s="349"/>
      <c r="AD48" s="349"/>
      <c r="AE48" s="349">
        <f>51800-AB48</f>
        <v>49210</v>
      </c>
      <c r="AF48" s="349"/>
      <c r="AG48" s="349">
        <v>0</v>
      </c>
      <c r="AH48" s="349"/>
      <c r="AI48" s="349">
        <f t="shared" si="6"/>
        <v>0</v>
      </c>
      <c r="AJ48" s="349">
        <v>0</v>
      </c>
      <c r="AK48" s="349"/>
      <c r="AL48" s="349"/>
      <c r="AM48" s="349">
        <v>0</v>
      </c>
      <c r="AN48" s="349"/>
      <c r="AO48" s="349"/>
      <c r="AP48" s="349">
        <v>0</v>
      </c>
      <c r="AQ48" s="349">
        <v>0</v>
      </c>
      <c r="AR48" s="349"/>
      <c r="AS48" s="349"/>
      <c r="AT48" s="349">
        <v>0</v>
      </c>
      <c r="AU48" s="349"/>
      <c r="AV48" s="349">
        <v>0</v>
      </c>
      <c r="AW48" s="349"/>
      <c r="AX48" s="349">
        <f t="shared" si="7"/>
        <v>0</v>
      </c>
      <c r="AY48" s="494"/>
      <c r="AZ48" s="494"/>
      <c r="BA48" s="263" t="s">
        <v>2646</v>
      </c>
      <c r="BB48" s="731" t="s">
        <v>1017</v>
      </c>
      <c r="BC48" s="731" t="s">
        <v>2455</v>
      </c>
      <c r="BD48" s="741">
        <v>43861</v>
      </c>
      <c r="BE48" s="744"/>
      <c r="BF48" s="464">
        <v>44135</v>
      </c>
      <c r="BG48" s="733"/>
      <c r="BH48" s="546" t="s">
        <v>2459</v>
      </c>
      <c r="BI48" s="733"/>
      <c r="BJ48" s="263">
        <v>44408</v>
      </c>
      <c r="BK48" s="546"/>
      <c r="BL48" s="263">
        <v>44439</v>
      </c>
      <c r="BM48" s="546"/>
      <c r="BN48" s="263">
        <v>44469</v>
      </c>
      <c r="BO48" s="735"/>
      <c r="BP48" s="546">
        <v>45565</v>
      </c>
      <c r="BQ48" s="735"/>
      <c r="BR48" s="736"/>
      <c r="BS48" s="736"/>
      <c r="BT48" s="550" t="s">
        <v>2970</v>
      </c>
      <c r="BU48" s="550"/>
      <c r="BV48" s="550"/>
      <c r="BW48" s="550"/>
      <c r="BX48" s="550"/>
      <c r="BY48" s="550"/>
      <c r="BZ48" s="550"/>
      <c r="CA48" s="702">
        <v>0</v>
      </c>
      <c r="CB48" s="737"/>
      <c r="CC48" s="762" t="s">
        <v>2974</v>
      </c>
      <c r="CD48" s="738"/>
      <c r="CE48" s="738"/>
      <c r="CF48" s="729">
        <v>640</v>
      </c>
      <c r="CG48" s="729">
        <v>60</v>
      </c>
      <c r="CH48" s="689">
        <f t="shared" si="10"/>
        <v>0</v>
      </c>
      <c r="CI48" s="690">
        <f t="shared" si="11"/>
        <v>0</v>
      </c>
      <c r="CJ48" s="739"/>
      <c r="CK48" s="739"/>
      <c r="CL48" s="739"/>
      <c r="CM48" s="739"/>
      <c r="CN48" s="739"/>
      <c r="CO48" s="739"/>
      <c r="CP48" s="739"/>
      <c r="CQ48" s="445">
        <v>110000000</v>
      </c>
      <c r="CR48" s="577"/>
      <c r="CS48" s="577"/>
      <c r="CT48" s="577"/>
      <c r="CU48" s="577"/>
      <c r="CV48" s="577"/>
      <c r="CW48" s="578"/>
      <c r="CX48" s="578"/>
      <c r="CY48" s="578"/>
      <c r="CZ48" s="578"/>
      <c r="DA48" s="579"/>
      <c r="DB48" s="580"/>
      <c r="DC48" s="581"/>
      <c r="DD48" s="580"/>
      <c r="DE48" s="580"/>
      <c r="DF48" s="468" t="s">
        <v>3544</v>
      </c>
      <c r="DG48" s="882" t="s">
        <v>3545</v>
      </c>
      <c r="DH48" s="883" t="s">
        <v>3258</v>
      </c>
      <c r="DI48" s="883" t="s">
        <v>3258</v>
      </c>
      <c r="DJ48" s="883"/>
    </row>
    <row r="49" spans="1:114" ht="78">
      <c r="A49" s="473">
        <v>7</v>
      </c>
      <c r="B49" s="470" t="s">
        <v>1417</v>
      </c>
      <c r="C49" s="491" t="s">
        <v>1902</v>
      </c>
      <c r="D49" s="496" t="s">
        <v>2019</v>
      </c>
      <c r="E49" s="496" t="s">
        <v>2020</v>
      </c>
      <c r="F49" s="244" t="s">
        <v>388</v>
      </c>
      <c r="G49" s="471" t="s">
        <v>1903</v>
      </c>
      <c r="H49" s="493" t="s">
        <v>2021</v>
      </c>
      <c r="I49" s="493" t="s">
        <v>2022</v>
      </c>
      <c r="J49" s="349">
        <f t="shared" si="2"/>
        <v>100000</v>
      </c>
      <c r="K49" s="349">
        <f t="shared" si="9"/>
        <v>10000</v>
      </c>
      <c r="L49" s="349">
        <f t="shared" si="4"/>
        <v>10000</v>
      </c>
      <c r="M49" s="349">
        <v>0</v>
      </c>
      <c r="N49" s="349"/>
      <c r="O49" s="349"/>
      <c r="P49" s="349">
        <v>10000</v>
      </c>
      <c r="Q49" s="349"/>
      <c r="R49" s="349"/>
      <c r="S49" s="349">
        <v>0</v>
      </c>
      <c r="T49" s="349">
        <f t="shared" si="5"/>
        <v>56700</v>
      </c>
      <c r="U49" s="349">
        <v>0</v>
      </c>
      <c r="V49" s="349"/>
      <c r="W49" s="349"/>
      <c r="X49" s="349">
        <v>56700</v>
      </c>
      <c r="Y49" s="349"/>
      <c r="Z49" s="349"/>
      <c r="AA49" s="349">
        <v>0</v>
      </c>
      <c r="AB49" s="349">
        <f>33300*0.05</f>
        <v>1665</v>
      </c>
      <c r="AC49" s="349"/>
      <c r="AD49" s="349"/>
      <c r="AE49" s="349">
        <f>33300-AB49</f>
        <v>31635</v>
      </c>
      <c r="AF49" s="349"/>
      <c r="AG49" s="349">
        <v>0</v>
      </c>
      <c r="AH49" s="349"/>
      <c r="AI49" s="349">
        <f t="shared" si="6"/>
        <v>0</v>
      </c>
      <c r="AJ49" s="349">
        <v>0</v>
      </c>
      <c r="AK49" s="349"/>
      <c r="AL49" s="349"/>
      <c r="AM49" s="349">
        <v>0</v>
      </c>
      <c r="AN49" s="349"/>
      <c r="AO49" s="349"/>
      <c r="AP49" s="349">
        <v>0</v>
      </c>
      <c r="AQ49" s="349">
        <v>0</v>
      </c>
      <c r="AR49" s="349"/>
      <c r="AS49" s="349"/>
      <c r="AT49" s="349">
        <v>0</v>
      </c>
      <c r="AU49" s="349"/>
      <c r="AV49" s="349">
        <v>0</v>
      </c>
      <c r="AW49" s="349"/>
      <c r="AX49" s="349">
        <f t="shared" si="7"/>
        <v>0</v>
      </c>
      <c r="AY49" s="494"/>
      <c r="AZ49" s="494"/>
      <c r="BA49" s="263" t="s">
        <v>2645</v>
      </c>
      <c r="BB49" s="731" t="s">
        <v>1017</v>
      </c>
      <c r="BC49" s="731" t="s">
        <v>944</v>
      </c>
      <c r="BD49" s="741">
        <v>43861</v>
      </c>
      <c r="BE49" s="744"/>
      <c r="BF49" s="464">
        <v>44012</v>
      </c>
      <c r="BG49" s="733"/>
      <c r="BH49" s="546" t="s">
        <v>2459</v>
      </c>
      <c r="BI49" s="733"/>
      <c r="BJ49" s="263">
        <v>44286</v>
      </c>
      <c r="BK49" s="546"/>
      <c r="BL49" s="263">
        <v>44316</v>
      </c>
      <c r="BM49" s="546"/>
      <c r="BN49" s="263">
        <v>44347</v>
      </c>
      <c r="BO49" s="735"/>
      <c r="BP49" s="546">
        <v>45199</v>
      </c>
      <c r="BQ49" s="735"/>
      <c r="BR49" s="736"/>
      <c r="BS49" s="736"/>
      <c r="BT49" s="550" t="s">
        <v>2970</v>
      </c>
      <c r="BU49" s="550"/>
      <c r="BV49" s="550"/>
      <c r="BW49" s="550"/>
      <c r="BX49" s="550"/>
      <c r="BY49" s="550"/>
      <c r="BZ49" s="550"/>
      <c r="CA49" s="702">
        <v>0</v>
      </c>
      <c r="CB49" s="737"/>
      <c r="CC49" s="762" t="s">
        <v>2975</v>
      </c>
      <c r="CD49" s="738"/>
      <c r="CE49" s="738"/>
      <c r="CF49" s="729">
        <v>8864</v>
      </c>
      <c r="CG49" s="729">
        <v>2600</v>
      </c>
      <c r="CH49" s="689">
        <f t="shared" si="10"/>
        <v>0</v>
      </c>
      <c r="CI49" s="690">
        <f t="shared" si="11"/>
        <v>0</v>
      </c>
      <c r="CJ49" s="739"/>
      <c r="CK49" s="739"/>
      <c r="CL49" s="739"/>
      <c r="CM49" s="739"/>
      <c r="CN49" s="739"/>
      <c r="CO49" s="739"/>
      <c r="CP49" s="739"/>
      <c r="CQ49" s="445">
        <v>10000000</v>
      </c>
      <c r="CR49" s="577"/>
      <c r="CS49" s="577"/>
      <c r="CT49" s="577"/>
      <c r="CU49" s="577"/>
      <c r="CV49" s="577"/>
      <c r="CW49" s="578"/>
      <c r="CX49" s="578"/>
      <c r="CY49" s="578"/>
      <c r="CZ49" s="578"/>
      <c r="DA49" s="579"/>
      <c r="DB49" s="580"/>
      <c r="DC49" s="581"/>
      <c r="DD49" s="580"/>
      <c r="DE49" s="580"/>
      <c r="DF49" s="468" t="s">
        <v>3546</v>
      </c>
      <c r="DG49" s="882" t="s">
        <v>3547</v>
      </c>
      <c r="DH49" s="883" t="s">
        <v>3258</v>
      </c>
      <c r="DI49" s="883" t="s">
        <v>3258</v>
      </c>
      <c r="DJ49" s="883"/>
    </row>
    <row r="50" spans="1:114" ht="58.5">
      <c r="A50" s="473">
        <v>8</v>
      </c>
      <c r="B50" s="470" t="s">
        <v>1417</v>
      </c>
      <c r="C50" s="491" t="s">
        <v>1904</v>
      </c>
      <c r="D50" s="493" t="s">
        <v>1481</v>
      </c>
      <c r="E50" s="495" t="s">
        <v>2023</v>
      </c>
      <c r="F50" s="495" t="s">
        <v>2023</v>
      </c>
      <c r="G50" s="471" t="s">
        <v>1905</v>
      </c>
      <c r="H50" s="493" t="s">
        <v>2024</v>
      </c>
      <c r="I50" s="493" t="s">
        <v>2025</v>
      </c>
      <c r="J50" s="349">
        <f t="shared" si="2"/>
        <v>5200</v>
      </c>
      <c r="K50" s="349">
        <f>L50+AI50</f>
        <v>5200</v>
      </c>
      <c r="L50" s="349">
        <f t="shared" si="4"/>
        <v>5200</v>
      </c>
      <c r="M50" s="349">
        <v>2408</v>
      </c>
      <c r="N50" s="349"/>
      <c r="O50" s="349"/>
      <c r="P50" s="349">
        <v>2792</v>
      </c>
      <c r="Q50" s="349"/>
      <c r="R50" s="349"/>
      <c r="S50" s="349">
        <v>0</v>
      </c>
      <c r="T50" s="349">
        <f t="shared" si="5"/>
        <v>0</v>
      </c>
      <c r="U50" s="349">
        <v>0</v>
      </c>
      <c r="V50" s="349"/>
      <c r="W50" s="349"/>
      <c r="X50" s="349">
        <v>0</v>
      </c>
      <c r="Y50" s="349"/>
      <c r="Z50" s="349"/>
      <c r="AA50" s="349">
        <v>0</v>
      </c>
      <c r="AB50" s="349">
        <v>0</v>
      </c>
      <c r="AC50" s="349"/>
      <c r="AD50" s="349"/>
      <c r="AE50" s="349">
        <v>0</v>
      </c>
      <c r="AF50" s="349"/>
      <c r="AG50" s="349">
        <v>0</v>
      </c>
      <c r="AH50" s="349"/>
      <c r="AI50" s="349">
        <f t="shared" si="6"/>
        <v>0</v>
      </c>
      <c r="AJ50" s="349">
        <v>0</v>
      </c>
      <c r="AK50" s="349"/>
      <c r="AL50" s="349"/>
      <c r="AM50" s="349">
        <v>0</v>
      </c>
      <c r="AN50" s="349"/>
      <c r="AO50" s="349"/>
      <c r="AP50" s="349">
        <v>0</v>
      </c>
      <c r="AQ50" s="349">
        <v>0</v>
      </c>
      <c r="AR50" s="349"/>
      <c r="AS50" s="349"/>
      <c r="AT50" s="349">
        <v>0</v>
      </c>
      <c r="AU50" s="349"/>
      <c r="AV50" s="349">
        <v>0</v>
      </c>
      <c r="AW50" s="349"/>
      <c r="AX50" s="349">
        <f t="shared" si="7"/>
        <v>0</v>
      </c>
      <c r="AY50" s="494"/>
      <c r="AZ50" s="494"/>
      <c r="BA50" s="740" t="s">
        <v>2634</v>
      </c>
      <c r="BB50" s="731" t="s">
        <v>920</v>
      </c>
      <c r="BC50" s="731" t="s">
        <v>920</v>
      </c>
      <c r="BD50" s="743" t="s">
        <v>2650</v>
      </c>
      <c r="BE50" s="744" t="s">
        <v>2640</v>
      </c>
      <c r="BF50" s="464">
        <v>43363</v>
      </c>
      <c r="BG50" s="765" t="s">
        <v>2641</v>
      </c>
      <c r="BH50" s="731" t="s">
        <v>944</v>
      </c>
      <c r="BI50" s="731" t="s">
        <v>944</v>
      </c>
      <c r="BJ50" s="263">
        <v>43382</v>
      </c>
      <c r="BK50" s="546">
        <v>43396</v>
      </c>
      <c r="BL50" s="263">
        <v>43389</v>
      </c>
      <c r="BM50" s="546">
        <v>43417</v>
      </c>
      <c r="BN50" s="263">
        <v>43405</v>
      </c>
      <c r="BO50" s="735"/>
      <c r="BP50" s="263">
        <v>43464</v>
      </c>
      <c r="BQ50" s="735"/>
      <c r="BR50" s="736"/>
      <c r="BS50" s="736"/>
      <c r="BT50" s="728" t="s">
        <v>1016</v>
      </c>
      <c r="BU50" s="728" t="s">
        <v>3737</v>
      </c>
      <c r="BV50" s="728" t="s">
        <v>3738</v>
      </c>
      <c r="BW50" s="728">
        <v>189910</v>
      </c>
      <c r="BX50" s="728">
        <v>2505436</v>
      </c>
      <c r="BY50" s="728" t="s">
        <v>3735</v>
      </c>
      <c r="BZ50" s="728" t="s">
        <v>3736</v>
      </c>
      <c r="CA50" s="702">
        <v>0.5</v>
      </c>
      <c r="CB50" s="737"/>
      <c r="CC50" s="762" t="s">
        <v>2722</v>
      </c>
      <c r="CD50" s="738"/>
      <c r="CE50" s="738"/>
      <c r="CF50" s="729">
        <v>193</v>
      </c>
      <c r="CG50" s="766">
        <v>1</v>
      </c>
      <c r="CH50" s="689">
        <f t="shared" si="10"/>
        <v>0</v>
      </c>
      <c r="CI50" s="690">
        <f t="shared" si="11"/>
        <v>0</v>
      </c>
      <c r="CJ50" s="739"/>
      <c r="CK50" s="739"/>
      <c r="CL50" s="739"/>
      <c r="CM50" s="739"/>
      <c r="CN50" s="739"/>
      <c r="CO50" s="739"/>
      <c r="CP50" s="257" t="s">
        <v>2631</v>
      </c>
      <c r="CQ50" s="577"/>
      <c r="CR50" s="577"/>
      <c r="CS50" s="577"/>
      <c r="CT50" s="577"/>
      <c r="CU50" s="577"/>
      <c r="CV50" s="577"/>
      <c r="CW50" s="578"/>
      <c r="CX50" s="578"/>
      <c r="CY50" s="578"/>
      <c r="CZ50" s="578"/>
      <c r="DA50" s="579"/>
      <c r="DB50" s="580"/>
      <c r="DC50" s="581"/>
      <c r="DD50" s="580"/>
      <c r="DE50" s="580"/>
      <c r="DF50" s="468" t="s">
        <v>3548</v>
      </c>
      <c r="DG50" s="882" t="s">
        <v>3549</v>
      </c>
      <c r="DH50" s="883" t="s">
        <v>3258</v>
      </c>
      <c r="DI50" s="883" t="s">
        <v>3258</v>
      </c>
      <c r="DJ50" s="883"/>
    </row>
    <row r="51" spans="1:114" ht="78">
      <c r="A51" s="473">
        <v>9</v>
      </c>
      <c r="B51" s="470" t="s">
        <v>1417</v>
      </c>
      <c r="C51" s="491" t="s">
        <v>1904</v>
      </c>
      <c r="D51" s="493" t="s">
        <v>1474</v>
      </c>
      <c r="E51" s="495" t="s">
        <v>2026</v>
      </c>
      <c r="F51" s="244" t="s">
        <v>420</v>
      </c>
      <c r="G51" s="471" t="s">
        <v>1905</v>
      </c>
      <c r="H51" s="493" t="s">
        <v>2027</v>
      </c>
      <c r="I51" s="493" t="s">
        <v>2028</v>
      </c>
      <c r="J51" s="349">
        <f t="shared" si="2"/>
        <v>28500</v>
      </c>
      <c r="K51" s="349">
        <f>L51+AI51</f>
        <v>25739</v>
      </c>
      <c r="L51" s="349">
        <f t="shared" si="4"/>
        <v>15950</v>
      </c>
      <c r="M51" s="349">
        <v>479</v>
      </c>
      <c r="N51" s="349"/>
      <c r="O51" s="349"/>
      <c r="P51" s="349">
        <v>15471</v>
      </c>
      <c r="Q51" s="349"/>
      <c r="R51" s="349"/>
      <c r="S51" s="349">
        <v>0</v>
      </c>
      <c r="T51" s="349">
        <f t="shared" si="5"/>
        <v>0</v>
      </c>
      <c r="U51" s="349">
        <v>0</v>
      </c>
      <c r="V51" s="349"/>
      <c r="W51" s="349"/>
      <c r="X51" s="349">
        <v>0</v>
      </c>
      <c r="Y51" s="349"/>
      <c r="Z51" s="349"/>
      <c r="AA51" s="349">
        <v>0</v>
      </c>
      <c r="AB51" s="349">
        <v>0</v>
      </c>
      <c r="AC51" s="349"/>
      <c r="AD51" s="349"/>
      <c r="AE51" s="349">
        <v>0</v>
      </c>
      <c r="AF51" s="349"/>
      <c r="AG51" s="349">
        <v>0</v>
      </c>
      <c r="AH51" s="349"/>
      <c r="AI51" s="349">
        <f t="shared" si="6"/>
        <v>9789</v>
      </c>
      <c r="AJ51" s="349">
        <v>0</v>
      </c>
      <c r="AK51" s="349"/>
      <c r="AL51" s="349"/>
      <c r="AM51" s="349">
        <v>9789</v>
      </c>
      <c r="AN51" s="349"/>
      <c r="AO51" s="349"/>
      <c r="AP51" s="349">
        <v>0</v>
      </c>
      <c r="AQ51" s="349">
        <v>220</v>
      </c>
      <c r="AR51" s="349"/>
      <c r="AS51" s="349"/>
      <c r="AT51" s="349">
        <v>2541</v>
      </c>
      <c r="AU51" s="349"/>
      <c r="AV51" s="349">
        <v>0</v>
      </c>
      <c r="AW51" s="349"/>
      <c r="AX51" s="349">
        <f t="shared" si="7"/>
        <v>12550</v>
      </c>
      <c r="AY51" s="494"/>
      <c r="AZ51" s="494"/>
      <c r="BA51" s="740" t="s">
        <v>2634</v>
      </c>
      <c r="BB51" s="731" t="s">
        <v>920</v>
      </c>
      <c r="BC51" s="731" t="s">
        <v>920</v>
      </c>
      <c r="BD51" s="741">
        <v>43371</v>
      </c>
      <c r="BE51" s="763" t="s">
        <v>2642</v>
      </c>
      <c r="BF51" s="464">
        <v>43403</v>
      </c>
      <c r="BG51" s="731" t="s">
        <v>2643</v>
      </c>
      <c r="BH51" s="731" t="s">
        <v>944</v>
      </c>
      <c r="BI51" s="731" t="s">
        <v>944</v>
      </c>
      <c r="BJ51" s="263">
        <v>43434</v>
      </c>
      <c r="BK51" s="546"/>
      <c r="BL51" s="263">
        <v>43465</v>
      </c>
      <c r="BM51" s="546"/>
      <c r="BN51" s="263">
        <v>43496</v>
      </c>
      <c r="BO51" s="735"/>
      <c r="BP51" s="263">
        <v>43830</v>
      </c>
      <c r="BQ51" s="735"/>
      <c r="BR51" s="736"/>
      <c r="BS51" s="736"/>
      <c r="BT51" s="728" t="s">
        <v>1016</v>
      </c>
      <c r="BU51" s="728"/>
      <c r="BV51" s="728"/>
      <c r="BW51" s="728"/>
      <c r="BX51" s="728"/>
      <c r="BY51" s="728"/>
      <c r="BZ51" s="728"/>
      <c r="CA51" s="702" t="s">
        <v>2730</v>
      </c>
      <c r="CB51" s="737"/>
      <c r="CC51" s="762" t="s">
        <v>2723</v>
      </c>
      <c r="CD51" s="738"/>
      <c r="CE51" s="738"/>
      <c r="CF51" s="729">
        <v>200</v>
      </c>
      <c r="CG51" s="766">
        <v>20</v>
      </c>
      <c r="CH51" s="689">
        <f t="shared" si="10"/>
        <v>0</v>
      </c>
      <c r="CI51" s="690">
        <f t="shared" si="11"/>
        <v>0</v>
      </c>
      <c r="CJ51" s="739"/>
      <c r="CK51" s="739"/>
      <c r="CL51" s="739"/>
      <c r="CM51" s="739"/>
      <c r="CN51" s="739"/>
      <c r="CO51" s="739">
        <v>2</v>
      </c>
      <c r="CP51" s="739"/>
      <c r="CQ51" s="577"/>
      <c r="CR51" s="577"/>
      <c r="CS51" s="577"/>
      <c r="CT51" s="577"/>
      <c r="CU51" s="577"/>
      <c r="CV51" s="577"/>
      <c r="CW51" s="578"/>
      <c r="CX51" s="578"/>
      <c r="CY51" s="578"/>
      <c r="CZ51" s="578"/>
      <c r="DA51" s="579"/>
      <c r="DB51" s="580"/>
      <c r="DC51" s="581"/>
      <c r="DD51" s="580"/>
      <c r="DE51" s="580"/>
      <c r="DF51" s="468" t="s">
        <v>3550</v>
      </c>
      <c r="DG51" s="882" t="s">
        <v>3551</v>
      </c>
      <c r="DH51" s="883" t="s">
        <v>3552</v>
      </c>
      <c r="DI51" s="883" t="s">
        <v>3553</v>
      </c>
      <c r="DJ51" s="883"/>
    </row>
    <row r="52" spans="1:114" ht="58.5">
      <c r="A52" s="473">
        <v>10</v>
      </c>
      <c r="B52" s="470" t="s">
        <v>1417</v>
      </c>
      <c r="C52" s="491" t="s">
        <v>1904</v>
      </c>
      <c r="D52" s="493" t="s">
        <v>1474</v>
      </c>
      <c r="E52" s="495" t="s">
        <v>2026</v>
      </c>
      <c r="F52" s="244" t="s">
        <v>420</v>
      </c>
      <c r="G52" s="471" t="s">
        <v>1905</v>
      </c>
      <c r="H52" s="493" t="s">
        <v>2029</v>
      </c>
      <c r="I52" s="493" t="s">
        <v>2030</v>
      </c>
      <c r="J52" s="349">
        <f t="shared" si="2"/>
        <v>43400</v>
      </c>
      <c r="K52" s="349">
        <f>L52+AI52</f>
        <v>43400</v>
      </c>
      <c r="L52" s="349">
        <f t="shared" si="4"/>
        <v>43400</v>
      </c>
      <c r="M52" s="349">
        <v>1302</v>
      </c>
      <c r="N52" s="349"/>
      <c r="O52" s="349"/>
      <c r="P52" s="349">
        <v>42098</v>
      </c>
      <c r="Q52" s="349"/>
      <c r="R52" s="349"/>
      <c r="S52" s="349">
        <v>0</v>
      </c>
      <c r="T52" s="349">
        <f t="shared" si="5"/>
        <v>0</v>
      </c>
      <c r="U52" s="349">
        <v>0</v>
      </c>
      <c r="V52" s="349"/>
      <c r="W52" s="349"/>
      <c r="X52" s="349">
        <v>0</v>
      </c>
      <c r="Y52" s="349"/>
      <c r="Z52" s="349"/>
      <c r="AA52" s="349">
        <v>0</v>
      </c>
      <c r="AB52" s="349">
        <v>0</v>
      </c>
      <c r="AC52" s="349"/>
      <c r="AD52" s="349"/>
      <c r="AE52" s="349">
        <v>0</v>
      </c>
      <c r="AF52" s="349"/>
      <c r="AG52" s="349">
        <v>0</v>
      </c>
      <c r="AH52" s="349"/>
      <c r="AI52" s="349">
        <f t="shared" si="6"/>
        <v>0</v>
      </c>
      <c r="AJ52" s="349">
        <v>0</v>
      </c>
      <c r="AK52" s="349"/>
      <c r="AL52" s="349"/>
      <c r="AM52" s="349">
        <v>0</v>
      </c>
      <c r="AN52" s="349"/>
      <c r="AO52" s="349"/>
      <c r="AP52" s="349">
        <v>0</v>
      </c>
      <c r="AQ52" s="349">
        <v>0</v>
      </c>
      <c r="AR52" s="349"/>
      <c r="AS52" s="349"/>
      <c r="AT52" s="349">
        <v>0</v>
      </c>
      <c r="AU52" s="349"/>
      <c r="AV52" s="349">
        <v>0</v>
      </c>
      <c r="AW52" s="349"/>
      <c r="AX52" s="349">
        <f t="shared" si="7"/>
        <v>0</v>
      </c>
      <c r="AY52" s="494"/>
      <c r="AZ52" s="494"/>
      <c r="BA52" s="740" t="s">
        <v>2634</v>
      </c>
      <c r="BB52" s="731" t="s">
        <v>920</v>
      </c>
      <c r="BC52" s="731" t="s">
        <v>920</v>
      </c>
      <c r="BD52" s="741">
        <v>43371</v>
      </c>
      <c r="BE52" s="763" t="s">
        <v>2642</v>
      </c>
      <c r="BF52" s="464">
        <v>43403</v>
      </c>
      <c r="BG52" s="731" t="s">
        <v>2643</v>
      </c>
      <c r="BH52" s="731" t="s">
        <v>944</v>
      </c>
      <c r="BI52" s="731" t="s">
        <v>944</v>
      </c>
      <c r="BJ52" s="263">
        <v>43434</v>
      </c>
      <c r="BK52" s="546"/>
      <c r="BL52" s="263">
        <v>43465</v>
      </c>
      <c r="BM52" s="546"/>
      <c r="BN52" s="263">
        <v>43496</v>
      </c>
      <c r="BO52" s="735"/>
      <c r="BP52" s="263">
        <v>43830</v>
      </c>
      <c r="BQ52" s="735"/>
      <c r="BR52" s="736"/>
      <c r="BS52" s="736"/>
      <c r="BT52" s="728" t="s">
        <v>1016</v>
      </c>
      <c r="BU52" s="728"/>
      <c r="BV52" s="728"/>
      <c r="BW52" s="728"/>
      <c r="BX52" s="728"/>
      <c r="BY52" s="728"/>
      <c r="BZ52" s="728"/>
      <c r="CA52" s="702" t="s">
        <v>2730</v>
      </c>
      <c r="CB52" s="737"/>
      <c r="CC52" s="762" t="s">
        <v>2724</v>
      </c>
      <c r="CD52" s="738"/>
      <c r="CE52" s="738"/>
      <c r="CF52" s="729">
        <v>520</v>
      </c>
      <c r="CG52" s="766">
        <v>50</v>
      </c>
      <c r="CH52" s="689">
        <f t="shared" si="10"/>
        <v>0</v>
      </c>
      <c r="CI52" s="690">
        <f t="shared" si="11"/>
        <v>0</v>
      </c>
      <c r="CJ52" s="739"/>
      <c r="CK52" s="739"/>
      <c r="CL52" s="739"/>
      <c r="CM52" s="739"/>
      <c r="CN52" s="739">
        <v>1</v>
      </c>
      <c r="CO52" s="739"/>
      <c r="CP52" s="742" t="s">
        <v>2631</v>
      </c>
      <c r="CQ52" s="577"/>
      <c r="CR52" s="577"/>
      <c r="CS52" s="577"/>
      <c r="CT52" s="577"/>
      <c r="CU52" s="577"/>
      <c r="CV52" s="577"/>
      <c r="CW52" s="578"/>
      <c r="CX52" s="578"/>
      <c r="CY52" s="578"/>
      <c r="CZ52" s="578"/>
      <c r="DA52" s="579"/>
      <c r="DB52" s="580"/>
      <c r="DC52" s="581"/>
      <c r="DD52" s="580"/>
      <c r="DE52" s="580"/>
      <c r="DF52" s="468" t="s">
        <v>3554</v>
      </c>
      <c r="DG52" s="882" t="s">
        <v>3555</v>
      </c>
      <c r="DH52" s="883" t="s">
        <v>3258</v>
      </c>
      <c r="DI52" s="883" t="s">
        <v>3258</v>
      </c>
      <c r="DJ52" s="883"/>
    </row>
    <row r="53" spans="1:114" ht="58.5">
      <c r="A53" s="473">
        <v>11</v>
      </c>
      <c r="B53" s="470" t="s">
        <v>1417</v>
      </c>
      <c r="C53" s="491" t="s">
        <v>1904</v>
      </c>
      <c r="D53" s="477" t="s">
        <v>1495</v>
      </c>
      <c r="E53" s="495" t="s">
        <v>2031</v>
      </c>
      <c r="F53" s="244" t="s">
        <v>427</v>
      </c>
      <c r="G53" s="471" t="s">
        <v>1905</v>
      </c>
      <c r="H53" s="493" t="s">
        <v>2032</v>
      </c>
      <c r="I53" s="493" t="s">
        <v>2033</v>
      </c>
      <c r="J53" s="349">
        <f t="shared" si="2"/>
        <v>80000</v>
      </c>
      <c r="K53" s="349">
        <f>L53+AI53</f>
        <v>80000</v>
      </c>
      <c r="L53" s="349">
        <f t="shared" si="4"/>
        <v>80000</v>
      </c>
      <c r="M53" s="349">
        <v>0</v>
      </c>
      <c r="N53" s="349"/>
      <c r="O53" s="349"/>
      <c r="P53" s="349">
        <v>80000</v>
      </c>
      <c r="Q53" s="349"/>
      <c r="R53" s="349"/>
      <c r="S53" s="349">
        <v>0</v>
      </c>
      <c r="T53" s="349">
        <f t="shared" si="5"/>
        <v>0</v>
      </c>
      <c r="U53" s="349">
        <v>0</v>
      </c>
      <c r="V53" s="349"/>
      <c r="W53" s="349"/>
      <c r="X53" s="349">
        <v>0</v>
      </c>
      <c r="Y53" s="349"/>
      <c r="Z53" s="349"/>
      <c r="AA53" s="349">
        <v>0</v>
      </c>
      <c r="AB53" s="349">
        <v>0</v>
      </c>
      <c r="AC53" s="349"/>
      <c r="AD53" s="349"/>
      <c r="AE53" s="349">
        <v>0</v>
      </c>
      <c r="AF53" s="349"/>
      <c r="AG53" s="349">
        <v>0</v>
      </c>
      <c r="AH53" s="349"/>
      <c r="AI53" s="349">
        <f t="shared" si="6"/>
        <v>0</v>
      </c>
      <c r="AJ53" s="349">
        <v>0</v>
      </c>
      <c r="AK53" s="349"/>
      <c r="AL53" s="349"/>
      <c r="AM53" s="349">
        <v>0</v>
      </c>
      <c r="AN53" s="349"/>
      <c r="AO53" s="349"/>
      <c r="AP53" s="349">
        <v>0</v>
      </c>
      <c r="AQ53" s="349">
        <v>0</v>
      </c>
      <c r="AR53" s="349"/>
      <c r="AS53" s="349"/>
      <c r="AT53" s="349">
        <v>0</v>
      </c>
      <c r="AU53" s="349"/>
      <c r="AV53" s="349">
        <v>0</v>
      </c>
      <c r="AW53" s="349"/>
      <c r="AX53" s="349">
        <f t="shared" si="7"/>
        <v>0</v>
      </c>
      <c r="AY53" s="494"/>
      <c r="AZ53" s="494"/>
      <c r="BA53" s="740" t="s">
        <v>2634</v>
      </c>
      <c r="BB53" s="731" t="s">
        <v>920</v>
      </c>
      <c r="BC53" s="731" t="s">
        <v>920</v>
      </c>
      <c r="BD53" s="741">
        <v>43524</v>
      </c>
      <c r="BE53" s="744"/>
      <c r="BF53" s="464">
        <v>43555</v>
      </c>
      <c r="BG53" s="731"/>
      <c r="BH53" s="731" t="s">
        <v>944</v>
      </c>
      <c r="BI53" s="731" t="s">
        <v>944</v>
      </c>
      <c r="BJ53" s="263">
        <v>43585</v>
      </c>
      <c r="BK53" s="546"/>
      <c r="BL53" s="263">
        <v>43616</v>
      </c>
      <c r="BM53" s="546"/>
      <c r="BN53" s="263">
        <v>43646</v>
      </c>
      <c r="BO53" s="735"/>
      <c r="BP53" s="263">
        <v>44196</v>
      </c>
      <c r="BQ53" s="735"/>
      <c r="BR53" s="736"/>
      <c r="BS53" s="736"/>
      <c r="BT53" s="728" t="s">
        <v>1016</v>
      </c>
      <c r="BU53" s="728"/>
      <c r="BV53" s="728"/>
      <c r="BW53" s="728"/>
      <c r="BX53" s="728"/>
      <c r="BY53" s="728"/>
      <c r="BZ53" s="728"/>
      <c r="CA53" s="702">
        <v>0</v>
      </c>
      <c r="CB53" s="737"/>
      <c r="CC53" s="762" t="s">
        <v>2725</v>
      </c>
      <c r="CD53" s="738"/>
      <c r="CE53" s="738"/>
      <c r="CF53" s="729">
        <v>500</v>
      </c>
      <c r="CG53" s="767">
        <v>5</v>
      </c>
      <c r="CH53" s="689">
        <f t="shared" si="10"/>
        <v>0</v>
      </c>
      <c r="CI53" s="690">
        <f t="shared" si="11"/>
        <v>0</v>
      </c>
      <c r="CJ53" s="739"/>
      <c r="CK53" s="739"/>
      <c r="CL53" s="739"/>
      <c r="CM53" s="739"/>
      <c r="CN53" s="739"/>
      <c r="CO53" s="739"/>
      <c r="CP53" s="257" t="s">
        <v>2631</v>
      </c>
      <c r="CQ53" s="577"/>
      <c r="CR53" s="577"/>
      <c r="CS53" s="577"/>
      <c r="CT53" s="577"/>
      <c r="CU53" s="577"/>
      <c r="CV53" s="577"/>
      <c r="CW53" s="578"/>
      <c r="CX53" s="578"/>
      <c r="CY53" s="578"/>
      <c r="CZ53" s="578"/>
      <c r="DA53" s="579"/>
      <c r="DB53" s="580"/>
      <c r="DC53" s="581"/>
      <c r="DD53" s="580"/>
      <c r="DE53" s="580"/>
      <c r="DF53" s="468" t="s">
        <v>3556</v>
      </c>
      <c r="DG53" s="882" t="s">
        <v>3557</v>
      </c>
      <c r="DH53" s="883" t="s">
        <v>3258</v>
      </c>
      <c r="DI53" s="883" t="s">
        <v>3258</v>
      </c>
      <c r="DJ53" s="883"/>
    </row>
    <row r="54" spans="1:114" ht="58.5">
      <c r="A54" s="473">
        <v>12</v>
      </c>
      <c r="B54" s="470" t="s">
        <v>1417</v>
      </c>
      <c r="C54" s="491" t="s">
        <v>1904</v>
      </c>
      <c r="D54" s="493" t="s">
        <v>1511</v>
      </c>
      <c r="E54" s="495" t="s">
        <v>1485</v>
      </c>
      <c r="F54" s="244" t="s">
        <v>416</v>
      </c>
      <c r="G54" s="471" t="s">
        <v>1905</v>
      </c>
      <c r="H54" s="493" t="s">
        <v>2034</v>
      </c>
      <c r="I54" s="489" t="s">
        <v>1898</v>
      </c>
      <c r="J54" s="349">
        <f t="shared" si="2"/>
        <v>10000</v>
      </c>
      <c r="K54" s="349">
        <f t="shared" si="9"/>
        <v>10000</v>
      </c>
      <c r="L54" s="349">
        <f t="shared" si="4"/>
        <v>10000</v>
      </c>
      <c r="M54" s="349">
        <v>300</v>
      </c>
      <c r="N54" s="349"/>
      <c r="O54" s="349"/>
      <c r="P54" s="349">
        <v>9700</v>
      </c>
      <c r="Q54" s="349"/>
      <c r="R54" s="349"/>
      <c r="S54" s="349">
        <v>0</v>
      </c>
      <c r="T54" s="349">
        <f t="shared" si="5"/>
        <v>0</v>
      </c>
      <c r="U54" s="349">
        <v>0</v>
      </c>
      <c r="V54" s="349"/>
      <c r="W54" s="349"/>
      <c r="X54" s="349">
        <v>0</v>
      </c>
      <c r="Y54" s="349"/>
      <c r="Z54" s="349"/>
      <c r="AA54" s="349">
        <v>0</v>
      </c>
      <c r="AB54" s="349">
        <v>0</v>
      </c>
      <c r="AC54" s="349"/>
      <c r="AD54" s="349"/>
      <c r="AE54" s="349">
        <v>0</v>
      </c>
      <c r="AF54" s="349"/>
      <c r="AG54" s="349">
        <v>0</v>
      </c>
      <c r="AH54" s="349"/>
      <c r="AI54" s="349">
        <f t="shared" si="6"/>
        <v>0</v>
      </c>
      <c r="AJ54" s="349">
        <v>0</v>
      </c>
      <c r="AK54" s="349"/>
      <c r="AL54" s="349"/>
      <c r="AM54" s="349">
        <v>0</v>
      </c>
      <c r="AN54" s="349"/>
      <c r="AO54" s="349"/>
      <c r="AP54" s="349">
        <v>0</v>
      </c>
      <c r="AQ54" s="349">
        <v>0</v>
      </c>
      <c r="AR54" s="349"/>
      <c r="AS54" s="349"/>
      <c r="AT54" s="349">
        <v>0</v>
      </c>
      <c r="AU54" s="349"/>
      <c r="AV54" s="349">
        <v>0</v>
      </c>
      <c r="AW54" s="349"/>
      <c r="AX54" s="349">
        <f t="shared" si="7"/>
        <v>0</v>
      </c>
      <c r="AY54" s="494"/>
      <c r="AZ54" s="494"/>
      <c r="BA54" s="740" t="s">
        <v>2634</v>
      </c>
      <c r="BB54" s="731" t="s">
        <v>920</v>
      </c>
      <c r="BC54" s="731" t="s">
        <v>920</v>
      </c>
      <c r="BD54" s="743" t="s">
        <v>2651</v>
      </c>
      <c r="BE54" s="744" t="s">
        <v>2644</v>
      </c>
      <c r="BF54" s="464">
        <v>43393</v>
      </c>
      <c r="BG54" s="731" t="s">
        <v>2652</v>
      </c>
      <c r="BH54" s="731" t="s">
        <v>944</v>
      </c>
      <c r="BI54" s="731" t="s">
        <v>944</v>
      </c>
      <c r="BJ54" s="263">
        <v>43434</v>
      </c>
      <c r="BK54" s="546"/>
      <c r="BL54" s="263">
        <v>43465</v>
      </c>
      <c r="BM54" s="546">
        <v>43462</v>
      </c>
      <c r="BN54" s="263">
        <v>43496</v>
      </c>
      <c r="BO54" s="735"/>
      <c r="BP54" s="263">
        <v>43708</v>
      </c>
      <c r="BQ54" s="735"/>
      <c r="BR54" s="736"/>
      <c r="BS54" s="736"/>
      <c r="BT54" s="728" t="s">
        <v>1016</v>
      </c>
      <c r="BU54" s="728"/>
      <c r="BV54" s="728"/>
      <c r="BW54" s="728"/>
      <c r="BX54" s="728"/>
      <c r="BY54" s="728"/>
      <c r="BZ54" s="728"/>
      <c r="CA54" s="702" t="s">
        <v>2730</v>
      </c>
      <c r="CB54" s="737"/>
      <c r="CC54" s="762" t="s">
        <v>2726</v>
      </c>
      <c r="CD54" s="738"/>
      <c r="CE54" s="738"/>
      <c r="CF54" s="729">
        <v>0</v>
      </c>
      <c r="CG54" s="767">
        <v>5</v>
      </c>
      <c r="CH54" s="689">
        <f t="shared" si="10"/>
        <v>0</v>
      </c>
      <c r="CI54" s="690">
        <f t="shared" si="11"/>
        <v>0</v>
      </c>
      <c r="CJ54" s="739"/>
      <c r="CK54" s="739"/>
      <c r="CL54" s="739"/>
      <c r="CM54" s="739"/>
      <c r="CN54" s="739"/>
      <c r="CO54" s="739"/>
      <c r="CP54" s="742" t="s">
        <v>2653</v>
      </c>
      <c r="CQ54" s="577"/>
      <c r="CR54" s="577"/>
      <c r="CS54" s="577"/>
      <c r="CT54" s="577"/>
      <c r="CU54" s="577"/>
      <c r="CV54" s="577"/>
      <c r="CW54" s="578"/>
      <c r="CX54" s="578"/>
      <c r="CY54" s="578"/>
      <c r="CZ54" s="578"/>
      <c r="DA54" s="579"/>
      <c r="DB54" s="580"/>
      <c r="DC54" s="581"/>
      <c r="DD54" s="580"/>
      <c r="DE54" s="580"/>
      <c r="DF54" s="468" t="s">
        <v>3558</v>
      </c>
      <c r="DG54" s="882" t="s">
        <v>3559</v>
      </c>
      <c r="DH54" s="883" t="s">
        <v>3258</v>
      </c>
      <c r="DI54" s="883" t="s">
        <v>3258</v>
      </c>
      <c r="DJ54" s="883"/>
    </row>
    <row r="55" spans="1:114" ht="58.5">
      <c r="A55" s="473">
        <v>13</v>
      </c>
      <c r="B55" s="470" t="s">
        <v>1417</v>
      </c>
      <c r="C55" s="491" t="s">
        <v>1904</v>
      </c>
      <c r="D55" s="477" t="s">
        <v>1495</v>
      </c>
      <c r="E55" s="495" t="s">
        <v>2031</v>
      </c>
      <c r="F55" s="244" t="s">
        <v>427</v>
      </c>
      <c r="G55" s="471" t="s">
        <v>1905</v>
      </c>
      <c r="H55" s="493" t="s">
        <v>3457</v>
      </c>
      <c r="I55" s="493" t="s">
        <v>2035</v>
      </c>
      <c r="J55" s="349">
        <f t="shared" si="2"/>
        <v>30200</v>
      </c>
      <c r="K55" s="349">
        <f t="shared" si="9"/>
        <v>22056</v>
      </c>
      <c r="L55" s="349">
        <f t="shared" si="4"/>
        <v>18000</v>
      </c>
      <c r="M55" s="349">
        <v>540</v>
      </c>
      <c r="N55" s="349"/>
      <c r="O55" s="349"/>
      <c r="P55" s="349">
        <v>17460</v>
      </c>
      <c r="Q55" s="349"/>
      <c r="R55" s="349"/>
      <c r="S55" s="349">
        <v>0</v>
      </c>
      <c r="T55" s="349">
        <f t="shared" si="5"/>
        <v>4410</v>
      </c>
      <c r="U55" s="349">
        <v>0</v>
      </c>
      <c r="V55" s="349"/>
      <c r="W55" s="349"/>
      <c r="X55" s="349">
        <v>4410</v>
      </c>
      <c r="Y55" s="349"/>
      <c r="Z55" s="349"/>
      <c r="AA55" s="349">
        <v>0</v>
      </c>
      <c r="AB55" s="349">
        <v>370</v>
      </c>
      <c r="AC55" s="349"/>
      <c r="AD55" s="349"/>
      <c r="AE55" s="349">
        <v>2220</v>
      </c>
      <c r="AF55" s="349"/>
      <c r="AG55" s="349">
        <v>0</v>
      </c>
      <c r="AH55" s="349"/>
      <c r="AI55" s="349">
        <f t="shared" si="6"/>
        <v>4056</v>
      </c>
      <c r="AJ55" s="349">
        <v>0</v>
      </c>
      <c r="AK55" s="349"/>
      <c r="AL55" s="349"/>
      <c r="AM55" s="349">
        <v>4056</v>
      </c>
      <c r="AN55" s="349"/>
      <c r="AO55" s="349"/>
      <c r="AP55" s="349">
        <v>0</v>
      </c>
      <c r="AQ55" s="349">
        <v>220</v>
      </c>
      <c r="AR55" s="349"/>
      <c r="AS55" s="349"/>
      <c r="AT55" s="349">
        <v>924</v>
      </c>
      <c r="AU55" s="349"/>
      <c r="AV55" s="349">
        <v>0</v>
      </c>
      <c r="AW55" s="349"/>
      <c r="AX55" s="349">
        <f t="shared" si="7"/>
        <v>5200</v>
      </c>
      <c r="AY55" s="494"/>
      <c r="AZ55" s="494"/>
      <c r="BA55" s="263" t="s">
        <v>2654</v>
      </c>
      <c r="BB55" s="731"/>
      <c r="BC55" s="731" t="s">
        <v>920</v>
      </c>
      <c r="BD55" s="741">
        <v>43524</v>
      </c>
      <c r="BE55" s="744"/>
      <c r="BF55" s="464">
        <v>43555</v>
      </c>
      <c r="BG55" s="731"/>
      <c r="BH55" s="731" t="s">
        <v>944</v>
      </c>
      <c r="BI55" s="731" t="s">
        <v>944</v>
      </c>
      <c r="BJ55" s="263">
        <v>43585</v>
      </c>
      <c r="BK55" s="546"/>
      <c r="BL55" s="263">
        <v>43616</v>
      </c>
      <c r="BM55" s="546"/>
      <c r="BN55" s="263">
        <v>43646</v>
      </c>
      <c r="BO55" s="735"/>
      <c r="BP55" s="263">
        <v>43830</v>
      </c>
      <c r="BQ55" s="735"/>
      <c r="BR55" s="736"/>
      <c r="BS55" s="736"/>
      <c r="BT55" s="728" t="s">
        <v>1016</v>
      </c>
      <c r="BU55" s="728"/>
      <c r="BV55" s="728"/>
      <c r="BW55" s="728"/>
      <c r="BX55" s="728"/>
      <c r="BY55" s="728"/>
      <c r="BZ55" s="728"/>
      <c r="CA55" s="702" t="s">
        <v>2730</v>
      </c>
      <c r="CB55" s="737"/>
      <c r="CC55" s="762" t="s">
        <v>2727</v>
      </c>
      <c r="CD55" s="738"/>
      <c r="CE55" s="738"/>
      <c r="CF55" s="729">
        <v>100</v>
      </c>
      <c r="CG55" s="767">
        <v>5</v>
      </c>
      <c r="CH55" s="689">
        <f t="shared" si="10"/>
        <v>0</v>
      </c>
      <c r="CI55" s="690">
        <f t="shared" si="11"/>
        <v>0</v>
      </c>
      <c r="CJ55" s="739"/>
      <c r="CK55" s="739"/>
      <c r="CL55" s="739"/>
      <c r="CM55" s="739"/>
      <c r="CN55" s="739"/>
      <c r="CO55" s="739">
        <v>1</v>
      </c>
      <c r="CP55" s="739"/>
      <c r="CQ55" s="577"/>
      <c r="CR55" s="577"/>
      <c r="CS55" s="577"/>
      <c r="CT55" s="577"/>
      <c r="CU55" s="577"/>
      <c r="CV55" s="577"/>
      <c r="CW55" s="578"/>
      <c r="CX55" s="578"/>
      <c r="CY55" s="578"/>
      <c r="CZ55" s="578"/>
      <c r="DA55" s="579"/>
      <c r="DB55" s="580"/>
      <c r="DC55" s="581"/>
      <c r="DD55" s="580"/>
      <c r="DE55" s="580"/>
      <c r="DF55" s="468" t="s">
        <v>3560</v>
      </c>
      <c r="DG55" s="882" t="s">
        <v>3561</v>
      </c>
      <c r="DH55" s="883" t="s">
        <v>3562</v>
      </c>
      <c r="DI55" s="883" t="s">
        <v>3563</v>
      </c>
      <c r="DJ55" s="883"/>
    </row>
    <row r="56" spans="1:114" ht="136.5">
      <c r="A56" s="473">
        <v>14</v>
      </c>
      <c r="B56" s="470" t="s">
        <v>1417</v>
      </c>
      <c r="C56" s="491" t="s">
        <v>1904</v>
      </c>
      <c r="D56" s="493" t="s">
        <v>1511</v>
      </c>
      <c r="E56" s="495" t="s">
        <v>1491</v>
      </c>
      <c r="F56" s="247" t="s">
        <v>418</v>
      </c>
      <c r="G56" s="471" t="s">
        <v>1905</v>
      </c>
      <c r="H56" s="493" t="s">
        <v>2036</v>
      </c>
      <c r="I56" s="493" t="s">
        <v>2514</v>
      </c>
      <c r="J56" s="349">
        <f t="shared" si="2"/>
        <v>23700</v>
      </c>
      <c r="K56" s="349">
        <f t="shared" si="9"/>
        <v>23700</v>
      </c>
      <c r="L56" s="349">
        <f t="shared" si="4"/>
        <v>23700</v>
      </c>
      <c r="M56" s="349">
        <v>711</v>
      </c>
      <c r="N56" s="349"/>
      <c r="O56" s="349"/>
      <c r="P56" s="349">
        <v>22989</v>
      </c>
      <c r="Q56" s="349"/>
      <c r="R56" s="349"/>
      <c r="S56" s="349">
        <v>0</v>
      </c>
      <c r="T56" s="349">
        <f t="shared" si="5"/>
        <v>0</v>
      </c>
      <c r="U56" s="349">
        <v>0</v>
      </c>
      <c r="V56" s="349"/>
      <c r="W56" s="349"/>
      <c r="X56" s="349">
        <v>0</v>
      </c>
      <c r="Y56" s="349"/>
      <c r="Z56" s="349"/>
      <c r="AA56" s="349">
        <v>0</v>
      </c>
      <c r="AB56" s="349">
        <v>0</v>
      </c>
      <c r="AC56" s="349"/>
      <c r="AD56" s="349"/>
      <c r="AE56" s="349">
        <v>0</v>
      </c>
      <c r="AF56" s="349"/>
      <c r="AG56" s="349">
        <v>0</v>
      </c>
      <c r="AH56" s="349"/>
      <c r="AI56" s="349">
        <f t="shared" si="6"/>
        <v>0</v>
      </c>
      <c r="AJ56" s="349">
        <v>0</v>
      </c>
      <c r="AK56" s="349"/>
      <c r="AL56" s="349"/>
      <c r="AM56" s="349">
        <v>0</v>
      </c>
      <c r="AN56" s="349"/>
      <c r="AO56" s="349"/>
      <c r="AP56" s="349">
        <v>0</v>
      </c>
      <c r="AQ56" s="349">
        <v>0</v>
      </c>
      <c r="AR56" s="349"/>
      <c r="AS56" s="349"/>
      <c r="AT56" s="349">
        <v>0</v>
      </c>
      <c r="AU56" s="349"/>
      <c r="AV56" s="349">
        <v>0</v>
      </c>
      <c r="AW56" s="349"/>
      <c r="AX56" s="349">
        <f t="shared" si="7"/>
        <v>0</v>
      </c>
      <c r="AY56" s="494"/>
      <c r="AZ56" s="494"/>
      <c r="BA56" s="740" t="s">
        <v>2634</v>
      </c>
      <c r="BB56" s="731" t="s">
        <v>920</v>
      </c>
      <c r="BC56" s="731" t="s">
        <v>920</v>
      </c>
      <c r="BD56" s="741">
        <v>43312</v>
      </c>
      <c r="BE56" s="763">
        <v>43312</v>
      </c>
      <c r="BF56" s="464">
        <v>43371</v>
      </c>
      <c r="BG56" s="765">
        <v>43371</v>
      </c>
      <c r="BH56" s="768">
        <v>40148</v>
      </c>
      <c r="BI56" s="733"/>
      <c r="BJ56" s="263">
        <v>43524</v>
      </c>
      <c r="BK56" s="546"/>
      <c r="BL56" s="263">
        <v>43555</v>
      </c>
      <c r="BM56" s="546"/>
      <c r="BN56" s="263">
        <v>43616</v>
      </c>
      <c r="BO56" s="735"/>
      <c r="BP56" s="263">
        <v>43830</v>
      </c>
      <c r="BQ56" s="735"/>
      <c r="BR56" s="736"/>
      <c r="BS56" s="736"/>
      <c r="BT56" s="728" t="s">
        <v>1016</v>
      </c>
      <c r="BU56" s="728"/>
      <c r="BV56" s="728"/>
      <c r="BW56" s="728"/>
      <c r="BX56" s="728"/>
      <c r="BY56" s="728"/>
      <c r="BZ56" s="728"/>
      <c r="CA56" s="702" t="s">
        <v>2730</v>
      </c>
      <c r="CB56" s="737"/>
      <c r="CC56" s="762" t="s">
        <v>2728</v>
      </c>
      <c r="CD56" s="738"/>
      <c r="CE56" s="738"/>
      <c r="CF56" s="729">
        <v>1400</v>
      </c>
      <c r="CG56" s="766">
        <v>10</v>
      </c>
      <c r="CH56" s="689">
        <f t="shared" si="10"/>
        <v>0</v>
      </c>
      <c r="CI56" s="690">
        <f t="shared" si="11"/>
        <v>0</v>
      </c>
      <c r="CJ56" s="739"/>
      <c r="CK56" s="739"/>
      <c r="CL56" s="739"/>
      <c r="CM56" s="739"/>
      <c r="CN56" s="739">
        <v>3</v>
      </c>
      <c r="CO56" s="739"/>
      <c r="CP56" s="180" t="s">
        <v>2655</v>
      </c>
      <c r="CQ56" s="577"/>
      <c r="CR56" s="577"/>
      <c r="CS56" s="577"/>
      <c r="CT56" s="577"/>
      <c r="CU56" s="577"/>
      <c r="CV56" s="577"/>
      <c r="CW56" s="578"/>
      <c r="CX56" s="578"/>
      <c r="CY56" s="578"/>
      <c r="CZ56" s="578"/>
      <c r="DA56" s="579"/>
      <c r="DB56" s="580"/>
      <c r="DC56" s="581"/>
      <c r="DD56" s="580"/>
      <c r="DE56" s="580"/>
      <c r="DF56" s="468" t="s">
        <v>3564</v>
      </c>
      <c r="DG56" s="882" t="s">
        <v>3565</v>
      </c>
      <c r="DH56" s="883" t="s">
        <v>3258</v>
      </c>
      <c r="DI56" s="883" t="s">
        <v>3258</v>
      </c>
      <c r="DJ56" s="883"/>
    </row>
    <row r="57" spans="1:114" ht="58.5">
      <c r="A57" s="470">
        <v>1</v>
      </c>
      <c r="B57" s="491" t="s">
        <v>1906</v>
      </c>
      <c r="C57" s="491" t="s">
        <v>1907</v>
      </c>
      <c r="D57" s="491" t="s">
        <v>1908</v>
      </c>
      <c r="E57" s="499" t="s">
        <v>2037</v>
      </c>
      <c r="F57" s="248" t="s">
        <v>438</v>
      </c>
      <c r="G57" s="471" t="s">
        <v>59</v>
      </c>
      <c r="H57" s="500" t="s">
        <v>2038</v>
      </c>
      <c r="I57" s="501" t="s">
        <v>2039</v>
      </c>
      <c r="J57" s="349">
        <f t="shared" si="2"/>
        <v>173000</v>
      </c>
      <c r="K57" s="349">
        <f t="shared" si="9"/>
        <v>140000</v>
      </c>
      <c r="L57" s="349">
        <f t="shared" si="4"/>
        <v>140000</v>
      </c>
      <c r="M57" s="349">
        <v>0</v>
      </c>
      <c r="N57" s="349"/>
      <c r="O57" s="349"/>
      <c r="P57" s="349">
        <v>70000</v>
      </c>
      <c r="Q57" s="349"/>
      <c r="R57" s="349"/>
      <c r="S57" s="349">
        <v>70000</v>
      </c>
      <c r="T57" s="349">
        <f t="shared" si="5"/>
        <v>23100</v>
      </c>
      <c r="U57" s="349">
        <v>0</v>
      </c>
      <c r="V57" s="349"/>
      <c r="W57" s="349"/>
      <c r="X57" s="349">
        <v>23100</v>
      </c>
      <c r="Y57" s="349"/>
      <c r="Z57" s="349"/>
      <c r="AA57" s="349">
        <v>0</v>
      </c>
      <c r="AB57" s="349">
        <v>495</v>
      </c>
      <c r="AC57" s="349"/>
      <c r="AD57" s="349"/>
      <c r="AE57" s="349">
        <v>9405</v>
      </c>
      <c r="AF57" s="349"/>
      <c r="AG57" s="349">
        <v>0</v>
      </c>
      <c r="AH57" s="349"/>
      <c r="AI57" s="349">
        <f t="shared" si="6"/>
        <v>0</v>
      </c>
      <c r="AJ57" s="349">
        <v>0</v>
      </c>
      <c r="AK57" s="349"/>
      <c r="AL57" s="349"/>
      <c r="AM57" s="349">
        <v>0</v>
      </c>
      <c r="AN57" s="349"/>
      <c r="AO57" s="349"/>
      <c r="AP57" s="349">
        <v>0</v>
      </c>
      <c r="AQ57" s="349">
        <v>0</v>
      </c>
      <c r="AR57" s="349"/>
      <c r="AS57" s="349"/>
      <c r="AT57" s="349">
        <v>0</v>
      </c>
      <c r="AU57" s="349"/>
      <c r="AV57" s="349">
        <v>0</v>
      </c>
      <c r="AW57" s="349"/>
      <c r="AX57" s="349">
        <f t="shared" si="7"/>
        <v>0</v>
      </c>
      <c r="AY57" s="494"/>
      <c r="AZ57" s="494"/>
      <c r="BA57" s="263" t="s">
        <v>2665</v>
      </c>
      <c r="BB57" s="731"/>
      <c r="BC57" s="731" t="s">
        <v>2996</v>
      </c>
      <c r="BD57" s="741">
        <v>43465</v>
      </c>
      <c r="BE57" s="744"/>
      <c r="BF57" s="464">
        <v>43465</v>
      </c>
      <c r="BG57" s="731"/>
      <c r="BH57" s="816">
        <v>43646</v>
      </c>
      <c r="BI57" s="817"/>
      <c r="BJ57" s="263">
        <v>43981</v>
      </c>
      <c r="BK57" s="818"/>
      <c r="BL57" s="263">
        <v>44012</v>
      </c>
      <c r="BM57" s="818"/>
      <c r="BN57" s="263">
        <v>44042</v>
      </c>
      <c r="BO57" s="735"/>
      <c r="BP57" s="263">
        <v>44772</v>
      </c>
      <c r="BQ57" s="735"/>
      <c r="BR57" s="736"/>
      <c r="BS57" s="736"/>
      <c r="BT57" s="728" t="s">
        <v>2667</v>
      </c>
      <c r="BU57" s="728"/>
      <c r="BV57" s="728"/>
      <c r="BW57" s="728"/>
      <c r="BX57" s="728"/>
      <c r="BY57" s="728"/>
      <c r="BZ57" s="728"/>
      <c r="CA57" s="819">
        <v>0</v>
      </c>
      <c r="CB57" s="737" t="s">
        <v>3896</v>
      </c>
      <c r="CC57" s="762" t="s">
        <v>2729</v>
      </c>
      <c r="CD57" s="738"/>
      <c r="CE57" s="738"/>
      <c r="CF57" s="729">
        <v>1750</v>
      </c>
      <c r="CG57" s="729">
        <v>9</v>
      </c>
      <c r="CH57" s="689">
        <f t="shared" si="10"/>
        <v>0</v>
      </c>
      <c r="CI57" s="690">
        <f t="shared" si="11"/>
        <v>0</v>
      </c>
      <c r="CJ57" s="739"/>
      <c r="CK57" s="739"/>
      <c r="CL57" s="739"/>
      <c r="CM57" s="739"/>
      <c r="CN57" s="739"/>
      <c r="CO57" s="739"/>
      <c r="CP57" s="739"/>
      <c r="CQ57" s="577"/>
      <c r="CR57" s="577"/>
      <c r="CS57" s="577"/>
      <c r="CT57" s="577"/>
      <c r="CU57" s="577"/>
      <c r="CV57" s="577"/>
      <c r="CW57" s="578"/>
      <c r="CX57" s="578"/>
      <c r="CY57" s="578"/>
      <c r="CZ57" s="578"/>
      <c r="DA57" s="298" t="s">
        <v>3595</v>
      </c>
      <c r="DB57" s="580"/>
      <c r="DC57" s="581"/>
      <c r="DD57" s="580"/>
      <c r="DE57" s="580"/>
      <c r="DF57" s="467" t="s">
        <v>3566</v>
      </c>
      <c r="DG57" s="882" t="s">
        <v>3567</v>
      </c>
      <c r="DH57" s="883" t="s">
        <v>3258</v>
      </c>
      <c r="DI57" s="883" t="s">
        <v>3258</v>
      </c>
      <c r="DJ57" s="883"/>
    </row>
    <row r="58" spans="1:114" ht="58.5">
      <c r="A58" s="470">
        <v>2</v>
      </c>
      <c r="B58" s="491" t="s">
        <v>1906</v>
      </c>
      <c r="C58" s="491" t="s">
        <v>1907</v>
      </c>
      <c r="D58" s="491" t="s">
        <v>1908</v>
      </c>
      <c r="E58" s="499" t="s">
        <v>2037</v>
      </c>
      <c r="F58" s="248" t="s">
        <v>438</v>
      </c>
      <c r="G58" s="471" t="s">
        <v>59</v>
      </c>
      <c r="H58" s="500" t="s">
        <v>2040</v>
      </c>
      <c r="I58" s="501" t="s">
        <v>2041</v>
      </c>
      <c r="J58" s="349">
        <f t="shared" si="2"/>
        <v>21000</v>
      </c>
      <c r="K58" s="349">
        <f t="shared" si="9"/>
        <v>18900</v>
      </c>
      <c r="L58" s="349">
        <f t="shared" si="4"/>
        <v>0</v>
      </c>
      <c r="M58" s="349">
        <v>0</v>
      </c>
      <c r="N58" s="349"/>
      <c r="O58" s="349"/>
      <c r="P58" s="349">
        <v>0</v>
      </c>
      <c r="Q58" s="349"/>
      <c r="R58" s="349"/>
      <c r="S58" s="349">
        <v>0</v>
      </c>
      <c r="T58" s="349">
        <f t="shared" si="5"/>
        <v>0</v>
      </c>
      <c r="U58" s="349">
        <v>0</v>
      </c>
      <c r="V58" s="349"/>
      <c r="W58" s="349"/>
      <c r="X58" s="349">
        <v>0</v>
      </c>
      <c r="Y58" s="349"/>
      <c r="Z58" s="349"/>
      <c r="AA58" s="349">
        <v>0</v>
      </c>
      <c r="AB58" s="349">
        <v>0</v>
      </c>
      <c r="AC58" s="349"/>
      <c r="AD58" s="349"/>
      <c r="AE58" s="349">
        <v>0</v>
      </c>
      <c r="AF58" s="349"/>
      <c r="AG58" s="349">
        <v>0</v>
      </c>
      <c r="AH58" s="349"/>
      <c r="AI58" s="349">
        <f t="shared" si="6"/>
        <v>18900</v>
      </c>
      <c r="AJ58" s="349">
        <v>0</v>
      </c>
      <c r="AK58" s="349"/>
      <c r="AL58" s="349"/>
      <c r="AM58" s="349">
        <v>9450</v>
      </c>
      <c r="AN58" s="349"/>
      <c r="AO58" s="349"/>
      <c r="AP58" s="349">
        <v>9450</v>
      </c>
      <c r="AQ58" s="349">
        <v>0</v>
      </c>
      <c r="AR58" s="349"/>
      <c r="AS58" s="349"/>
      <c r="AT58" s="349">
        <v>100</v>
      </c>
      <c r="AU58" s="349"/>
      <c r="AV58" s="349">
        <v>2000</v>
      </c>
      <c r="AW58" s="349"/>
      <c r="AX58" s="349">
        <f t="shared" si="7"/>
        <v>21000</v>
      </c>
      <c r="AY58" s="494"/>
      <c r="AZ58" s="494"/>
      <c r="BA58" s="740" t="s">
        <v>2666</v>
      </c>
      <c r="BB58" s="731"/>
      <c r="BC58" s="731" t="s">
        <v>2996</v>
      </c>
      <c r="BD58" s="741">
        <v>43465</v>
      </c>
      <c r="BE58" s="744"/>
      <c r="BF58" s="464">
        <v>43465</v>
      </c>
      <c r="BG58" s="731"/>
      <c r="BH58" s="816">
        <v>43646</v>
      </c>
      <c r="BI58" s="817"/>
      <c r="BJ58" s="263">
        <v>43981</v>
      </c>
      <c r="BK58" s="818"/>
      <c r="BL58" s="263">
        <v>44012</v>
      </c>
      <c r="BM58" s="818"/>
      <c r="BN58" s="263">
        <v>44042</v>
      </c>
      <c r="BO58" s="735"/>
      <c r="BP58" s="263">
        <v>44772</v>
      </c>
      <c r="BQ58" s="735"/>
      <c r="BR58" s="736"/>
      <c r="BS58" s="736"/>
      <c r="BT58" s="728" t="s">
        <v>2667</v>
      </c>
      <c r="BU58" s="728"/>
      <c r="BV58" s="728"/>
      <c r="BW58" s="728"/>
      <c r="BX58" s="728"/>
      <c r="BY58" s="728"/>
      <c r="BZ58" s="728"/>
      <c r="CA58" s="819">
        <v>0</v>
      </c>
      <c r="CB58" s="737" t="s">
        <v>3896</v>
      </c>
      <c r="CC58" s="762" t="s">
        <v>2729</v>
      </c>
      <c r="CD58" s="738"/>
      <c r="CE58" s="738"/>
      <c r="CF58" s="729">
        <v>0</v>
      </c>
      <c r="CG58" s="729">
        <v>1</v>
      </c>
      <c r="CH58" s="689">
        <f t="shared" si="10"/>
        <v>0</v>
      </c>
      <c r="CI58" s="690">
        <f t="shared" si="11"/>
        <v>0</v>
      </c>
      <c r="CJ58" s="739"/>
      <c r="CK58" s="739"/>
      <c r="CL58" s="739"/>
      <c r="CM58" s="739"/>
      <c r="CN58" s="739"/>
      <c r="CO58" s="739">
        <v>4</v>
      </c>
      <c r="CP58" s="739"/>
      <c r="CQ58" s="577"/>
      <c r="CR58" s="577"/>
      <c r="CS58" s="577"/>
      <c r="CT58" s="577"/>
      <c r="CU58" s="577"/>
      <c r="CV58" s="577"/>
      <c r="CW58" s="578"/>
      <c r="CX58" s="578"/>
      <c r="CY58" s="578"/>
      <c r="CZ58" s="578"/>
      <c r="DA58" s="298" t="s">
        <v>3596</v>
      </c>
      <c r="DB58" s="580"/>
      <c r="DC58" s="581"/>
      <c r="DD58" s="580"/>
      <c r="DE58" s="580"/>
      <c r="DF58" s="467" t="s">
        <v>3568</v>
      </c>
      <c r="DG58" s="882" t="s">
        <v>3569</v>
      </c>
      <c r="DH58" s="883" t="s">
        <v>3258</v>
      </c>
      <c r="DI58" s="883" t="s">
        <v>3258</v>
      </c>
      <c r="DJ58" s="883"/>
    </row>
    <row r="59" spans="1:114" ht="77.25">
      <c r="A59" s="470">
        <v>3</v>
      </c>
      <c r="B59" s="491" t="s">
        <v>1906</v>
      </c>
      <c r="C59" s="491" t="s">
        <v>1907</v>
      </c>
      <c r="D59" s="502" t="s">
        <v>2042</v>
      </c>
      <c r="E59" s="500" t="s">
        <v>2043</v>
      </c>
      <c r="F59" s="244" t="s">
        <v>439</v>
      </c>
      <c r="G59" s="492" t="s">
        <v>1909</v>
      </c>
      <c r="H59" s="500" t="s">
        <v>2044</v>
      </c>
      <c r="I59" s="501" t="s">
        <v>2045</v>
      </c>
      <c r="J59" s="349">
        <f t="shared" si="2"/>
        <v>145000</v>
      </c>
      <c r="K59" s="349">
        <f t="shared" si="9"/>
        <v>110000</v>
      </c>
      <c r="L59" s="349">
        <f t="shared" si="4"/>
        <v>110000</v>
      </c>
      <c r="M59" s="349">
        <v>0</v>
      </c>
      <c r="N59" s="349"/>
      <c r="O59" s="349"/>
      <c r="P59" s="349">
        <v>55000</v>
      </c>
      <c r="Q59" s="349"/>
      <c r="R59" s="349"/>
      <c r="S59" s="349">
        <v>55000</v>
      </c>
      <c r="T59" s="349">
        <f t="shared" si="5"/>
        <v>24500</v>
      </c>
      <c r="U59" s="349">
        <v>0</v>
      </c>
      <c r="V59" s="349"/>
      <c r="W59" s="349"/>
      <c r="X59" s="349">
        <v>24500</v>
      </c>
      <c r="Y59" s="349"/>
      <c r="Z59" s="349"/>
      <c r="AA59" s="349">
        <v>0</v>
      </c>
      <c r="AB59" s="349">
        <v>525</v>
      </c>
      <c r="AC59" s="349"/>
      <c r="AD59" s="349"/>
      <c r="AE59" s="349">
        <v>9975</v>
      </c>
      <c r="AF59" s="349"/>
      <c r="AG59" s="349">
        <v>0</v>
      </c>
      <c r="AH59" s="349"/>
      <c r="AI59" s="349">
        <f t="shared" si="6"/>
        <v>0</v>
      </c>
      <c r="AJ59" s="349">
        <v>0</v>
      </c>
      <c r="AK59" s="349"/>
      <c r="AL59" s="349"/>
      <c r="AM59" s="349">
        <v>0</v>
      </c>
      <c r="AN59" s="349"/>
      <c r="AO59" s="349"/>
      <c r="AP59" s="349">
        <v>0</v>
      </c>
      <c r="AQ59" s="349">
        <v>0</v>
      </c>
      <c r="AR59" s="349"/>
      <c r="AS59" s="349"/>
      <c r="AT59" s="349">
        <v>0</v>
      </c>
      <c r="AU59" s="349"/>
      <c r="AV59" s="349">
        <v>0</v>
      </c>
      <c r="AW59" s="349"/>
      <c r="AX59" s="349">
        <f t="shared" si="7"/>
        <v>0</v>
      </c>
      <c r="AY59" s="494"/>
      <c r="AZ59" s="494"/>
      <c r="BA59" s="263" t="s">
        <v>2665</v>
      </c>
      <c r="BB59" s="731"/>
      <c r="BC59" s="731" t="s">
        <v>2996</v>
      </c>
      <c r="BD59" s="741">
        <v>43465</v>
      </c>
      <c r="BE59" s="744"/>
      <c r="BF59" s="764">
        <v>43465</v>
      </c>
      <c r="BG59" s="731"/>
      <c r="BH59" s="816">
        <v>43646</v>
      </c>
      <c r="BI59" s="817"/>
      <c r="BJ59" s="263">
        <v>43981</v>
      </c>
      <c r="BK59" s="818"/>
      <c r="BL59" s="263">
        <v>44012</v>
      </c>
      <c r="BM59" s="818"/>
      <c r="BN59" s="263">
        <v>44042</v>
      </c>
      <c r="BO59" s="735"/>
      <c r="BP59" s="263">
        <v>44772</v>
      </c>
      <c r="BQ59" s="735"/>
      <c r="BR59" s="736"/>
      <c r="BS59" s="736"/>
      <c r="BT59" s="728" t="s">
        <v>2667</v>
      </c>
      <c r="BU59" s="728"/>
      <c r="BV59" s="728"/>
      <c r="BW59" s="728"/>
      <c r="BX59" s="728"/>
      <c r="BY59" s="728"/>
      <c r="BZ59" s="728"/>
      <c r="CA59" s="819">
        <v>0</v>
      </c>
      <c r="CB59" s="737" t="s">
        <v>3897</v>
      </c>
      <c r="CC59" s="762" t="s">
        <v>2729</v>
      </c>
      <c r="CD59" s="738"/>
      <c r="CE59" s="738"/>
      <c r="CF59" s="729">
        <v>1363</v>
      </c>
      <c r="CG59" s="729">
        <v>12</v>
      </c>
      <c r="CH59" s="689">
        <f t="shared" si="10"/>
        <v>0</v>
      </c>
      <c r="CI59" s="690">
        <f t="shared" si="11"/>
        <v>0</v>
      </c>
      <c r="CJ59" s="739"/>
      <c r="CK59" s="739"/>
      <c r="CL59" s="739"/>
      <c r="CM59" s="739"/>
      <c r="CN59" s="739"/>
      <c r="CO59" s="739"/>
      <c r="CP59" s="742" t="s">
        <v>2668</v>
      </c>
      <c r="CQ59" s="577"/>
      <c r="CR59" s="577"/>
      <c r="CS59" s="577"/>
      <c r="CT59" s="577"/>
      <c r="CU59" s="577"/>
      <c r="CV59" s="577"/>
      <c r="CW59" s="578"/>
      <c r="CX59" s="578"/>
      <c r="CY59" s="578"/>
      <c r="CZ59" s="578"/>
      <c r="DA59" s="579"/>
      <c r="DB59" s="580"/>
      <c r="DC59" s="581"/>
      <c r="DD59" s="580"/>
      <c r="DE59" s="580"/>
      <c r="DF59" s="467" t="s">
        <v>3570</v>
      </c>
      <c r="DG59" s="882" t="s">
        <v>3571</v>
      </c>
      <c r="DH59" s="883" t="s">
        <v>3258</v>
      </c>
      <c r="DI59" s="883" t="s">
        <v>3258</v>
      </c>
      <c r="DJ59" s="883"/>
    </row>
    <row r="60" spans="1:114" ht="58.5">
      <c r="A60" s="490">
        <v>4</v>
      </c>
      <c r="B60" s="491" t="s">
        <v>1906</v>
      </c>
      <c r="C60" s="491" t="s">
        <v>1907</v>
      </c>
      <c r="D60" s="491" t="s">
        <v>1910</v>
      </c>
      <c r="E60" s="499" t="s">
        <v>2046</v>
      </c>
      <c r="F60" s="248" t="s">
        <v>1803</v>
      </c>
      <c r="G60" s="492" t="s">
        <v>1909</v>
      </c>
      <c r="H60" s="500" t="s">
        <v>2047</v>
      </c>
      <c r="I60" s="501" t="s">
        <v>2048</v>
      </c>
      <c r="J60" s="349">
        <f t="shared" si="2"/>
        <v>113000</v>
      </c>
      <c r="K60" s="349">
        <f t="shared" si="9"/>
        <v>88000</v>
      </c>
      <c r="L60" s="349">
        <f t="shared" si="4"/>
        <v>88000</v>
      </c>
      <c r="M60" s="349">
        <v>0</v>
      </c>
      <c r="N60" s="349"/>
      <c r="O60" s="349"/>
      <c r="P60" s="349">
        <v>44000</v>
      </c>
      <c r="Q60" s="349"/>
      <c r="R60" s="349"/>
      <c r="S60" s="349">
        <v>44000</v>
      </c>
      <c r="T60" s="349">
        <f t="shared" si="5"/>
        <v>17500</v>
      </c>
      <c r="U60" s="349">
        <v>0</v>
      </c>
      <c r="V60" s="349"/>
      <c r="W60" s="349"/>
      <c r="X60" s="349">
        <v>17500</v>
      </c>
      <c r="Y60" s="349"/>
      <c r="Z60" s="349"/>
      <c r="AA60" s="349">
        <v>0</v>
      </c>
      <c r="AB60" s="349">
        <v>375</v>
      </c>
      <c r="AC60" s="349"/>
      <c r="AD60" s="349"/>
      <c r="AE60" s="349">
        <v>7125</v>
      </c>
      <c r="AF60" s="349"/>
      <c r="AG60" s="349">
        <v>0</v>
      </c>
      <c r="AH60" s="349"/>
      <c r="AI60" s="349">
        <f t="shared" si="6"/>
        <v>0</v>
      </c>
      <c r="AJ60" s="349">
        <v>0</v>
      </c>
      <c r="AK60" s="349"/>
      <c r="AL60" s="349"/>
      <c r="AM60" s="349">
        <v>0</v>
      </c>
      <c r="AN60" s="349"/>
      <c r="AO60" s="349"/>
      <c r="AP60" s="349">
        <v>0</v>
      </c>
      <c r="AQ60" s="349">
        <v>0</v>
      </c>
      <c r="AR60" s="349"/>
      <c r="AS60" s="349"/>
      <c r="AT60" s="349">
        <v>0</v>
      </c>
      <c r="AU60" s="349"/>
      <c r="AV60" s="349">
        <v>0</v>
      </c>
      <c r="AW60" s="349"/>
      <c r="AX60" s="349">
        <f t="shared" si="7"/>
        <v>0</v>
      </c>
      <c r="AY60" s="494"/>
      <c r="AZ60" s="494"/>
      <c r="BA60" s="263" t="s">
        <v>2665</v>
      </c>
      <c r="BB60" s="731"/>
      <c r="BC60" s="731" t="s">
        <v>2996</v>
      </c>
      <c r="BD60" s="741">
        <v>43465</v>
      </c>
      <c r="BE60" s="744"/>
      <c r="BF60" s="764">
        <v>43465</v>
      </c>
      <c r="BG60" s="731"/>
      <c r="BH60" s="816">
        <v>43646</v>
      </c>
      <c r="BI60" s="817"/>
      <c r="BJ60" s="263">
        <v>43981</v>
      </c>
      <c r="BK60" s="818"/>
      <c r="BL60" s="263">
        <v>44012</v>
      </c>
      <c r="BM60" s="818"/>
      <c r="BN60" s="263">
        <v>44042</v>
      </c>
      <c r="BO60" s="735"/>
      <c r="BP60" s="263">
        <v>44772</v>
      </c>
      <c r="BQ60" s="735"/>
      <c r="BR60" s="736"/>
      <c r="BS60" s="736"/>
      <c r="BT60" s="728" t="s">
        <v>2667</v>
      </c>
      <c r="BU60" s="728"/>
      <c r="BV60" s="728"/>
      <c r="BW60" s="728"/>
      <c r="BX60" s="728"/>
      <c r="BY60" s="728"/>
      <c r="BZ60" s="728"/>
      <c r="CA60" s="819">
        <v>0</v>
      </c>
      <c r="CB60" s="737" t="s">
        <v>3896</v>
      </c>
      <c r="CC60" s="762" t="s">
        <v>2729</v>
      </c>
      <c r="CD60" s="738"/>
      <c r="CE60" s="738"/>
      <c r="CF60" s="729">
        <v>1766</v>
      </c>
      <c r="CG60" s="729">
        <v>45</v>
      </c>
      <c r="CH60" s="689">
        <f t="shared" si="10"/>
        <v>0</v>
      </c>
      <c r="CI60" s="690">
        <f t="shared" si="11"/>
        <v>0</v>
      </c>
      <c r="CJ60" s="739"/>
      <c r="CK60" s="739"/>
      <c r="CL60" s="739"/>
      <c r="CM60" s="739"/>
      <c r="CN60" s="739">
        <v>1</v>
      </c>
      <c r="CO60" s="739"/>
      <c r="CP60" s="739"/>
      <c r="CQ60" s="577"/>
      <c r="CR60" s="577"/>
      <c r="CS60" s="577"/>
      <c r="CT60" s="577"/>
      <c r="CU60" s="577"/>
      <c r="CV60" s="577"/>
      <c r="CW60" s="578"/>
      <c r="CX60" s="578"/>
      <c r="CY60" s="578"/>
      <c r="CZ60" s="578"/>
      <c r="DA60" s="579"/>
      <c r="DB60" s="580"/>
      <c r="DC60" s="581"/>
      <c r="DD60" s="580"/>
      <c r="DE60" s="580"/>
      <c r="DF60" s="467" t="s">
        <v>3572</v>
      </c>
      <c r="DG60" s="882" t="s">
        <v>3573</v>
      </c>
      <c r="DH60" s="883" t="s">
        <v>3258</v>
      </c>
      <c r="DI60" s="883" t="s">
        <v>3258</v>
      </c>
      <c r="DJ60" s="883"/>
    </row>
  </sheetData>
  <sheetProtection autoFilter="0"/>
  <autoFilter ref="A5:AMP60"/>
  <mergeCells count="80">
    <mergeCell ref="DH2:DH4"/>
    <mergeCell ref="DI2:DI4"/>
    <mergeCell ref="DJ2:DJ4"/>
    <mergeCell ref="DB2:DB4"/>
    <mergeCell ref="DC2:DC4"/>
    <mergeCell ref="DD2:DD4"/>
    <mergeCell ref="DE2:DE4"/>
    <mergeCell ref="DF2:DF4"/>
    <mergeCell ref="DG2:DG4"/>
    <mergeCell ref="CY2:CY4"/>
    <mergeCell ref="CZ2:CZ4"/>
    <mergeCell ref="DA2:DA4"/>
    <mergeCell ref="CQ2:CQ4"/>
    <mergeCell ref="CR2:CR4"/>
    <mergeCell ref="CS2:CS4"/>
    <mergeCell ref="CU2:CU4"/>
    <mergeCell ref="CT2:CT4"/>
    <mergeCell ref="CV2:CV4"/>
    <mergeCell ref="CW2:CW4"/>
    <mergeCell ref="CX2:CX4"/>
    <mergeCell ref="CI2:CI4"/>
    <mergeCell ref="BQ2:BQ4"/>
    <mergeCell ref="BR2:BR4"/>
    <mergeCell ref="BS2:BS4"/>
    <mergeCell ref="BT2:BT4"/>
    <mergeCell ref="CB2:CB4"/>
    <mergeCell ref="CC2:CC4"/>
    <mergeCell ref="CD2:CD4"/>
    <mergeCell ref="CE2:CE4"/>
    <mergeCell ref="CF2:CF4"/>
    <mergeCell ref="CG2:CG4"/>
    <mergeCell ref="CH2:CH4"/>
    <mergeCell ref="CA2:CA4"/>
    <mergeCell ref="BZ2:BZ4"/>
    <mergeCell ref="BW2:BW4"/>
    <mergeCell ref="BX2:BX4"/>
    <mergeCell ref="CJ2:CP4"/>
    <mergeCell ref="L2:L4"/>
    <mergeCell ref="A2:A4"/>
    <mergeCell ref="B2:B4"/>
    <mergeCell ref="C2:C4"/>
    <mergeCell ref="D2:D4"/>
    <mergeCell ref="E2:E4"/>
    <mergeCell ref="F2:F4"/>
    <mergeCell ref="G2:G4"/>
    <mergeCell ref="H2:H4"/>
    <mergeCell ref="I2:I4"/>
    <mergeCell ref="J2:J4"/>
    <mergeCell ref="K2:K4"/>
    <mergeCell ref="BD2:BD4"/>
    <mergeCell ref="T2:T4"/>
    <mergeCell ref="AI2:AI4"/>
    <mergeCell ref="M2:S3"/>
    <mergeCell ref="U2:AH2"/>
    <mergeCell ref="U3:AA3"/>
    <mergeCell ref="AB3:AH3"/>
    <mergeCell ref="AJ2:AW2"/>
    <mergeCell ref="AJ3:AP3"/>
    <mergeCell ref="AQ3:AW3"/>
    <mergeCell ref="AX2:AX4"/>
    <mergeCell ref="AY2:AY4"/>
    <mergeCell ref="AZ2:AZ4"/>
    <mergeCell ref="BA2:BA4"/>
    <mergeCell ref="BB2:BB4"/>
    <mergeCell ref="BY2:BY4"/>
    <mergeCell ref="BC2:BC4"/>
    <mergeCell ref="BP2:BP4"/>
    <mergeCell ref="BE2:BE4"/>
    <mergeCell ref="BU2:BU4"/>
    <mergeCell ref="BV2:BV4"/>
    <mergeCell ref="BF2:BF4"/>
    <mergeCell ref="BG2:BG4"/>
    <mergeCell ref="BH2:BH4"/>
    <mergeCell ref="BI2:BI4"/>
    <mergeCell ref="BJ2:BJ4"/>
    <mergeCell ref="BK2:BK4"/>
    <mergeCell ref="BL2:BL4"/>
    <mergeCell ref="BM2:BM4"/>
    <mergeCell ref="BN2:BN4"/>
    <mergeCell ref="BO2:BO4"/>
  </mergeCells>
  <phoneticPr fontId="18" type="noConversion"/>
  <printOptions horizontalCentered="1"/>
  <pageMargins left="0.19685039370078741" right="0.19685039370078741" top="0.19685039370078741" bottom="0.19685039370078741" header="0.39370078740157483" footer="0"/>
  <pageSetup paperSize="8" scale="60" fitToWidth="0" orientation="landscape" r:id="rId1"/>
  <headerFooter alignWithMargins="0">
    <oddFooter>第 &amp;P 頁，共 &amp;N 頁</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tabColor theme="6" tint="0.39997558519241921"/>
  </sheetPr>
  <dimension ref="A1:AB20"/>
  <sheetViews>
    <sheetView view="pageBreakPreview" topLeftCell="E1" zoomScale="70" zoomScaleNormal="100" zoomScaleSheetLayoutView="70" workbookViewId="0">
      <selection activeCell="A2" sqref="A2:Y20"/>
    </sheetView>
  </sheetViews>
  <sheetFormatPr defaultColWidth="8.875" defaultRowHeight="16.5"/>
  <cols>
    <col min="1" max="1" width="8.875" style="82"/>
    <col min="2" max="2" width="12" style="84" customWidth="1"/>
    <col min="3" max="3" width="34.625" style="84" customWidth="1"/>
    <col min="4" max="4" width="61.25" style="84" customWidth="1"/>
    <col min="5" max="5" width="11.875" style="82" customWidth="1"/>
    <col min="6" max="6" width="14.125" style="82" customWidth="1"/>
    <col min="7" max="7" width="12.625" style="82" customWidth="1"/>
    <col min="8" max="8" width="15.875" style="85" customWidth="1"/>
    <col min="9" max="9" width="15.875" style="821" customWidth="1"/>
    <col min="10" max="10" width="14.125" style="85" customWidth="1"/>
    <col min="11" max="11" width="15.125" style="821" customWidth="1"/>
    <col min="12" max="12" width="19.5" style="821" hidden="1" customWidth="1"/>
    <col min="13" max="13" width="19.125" style="821" hidden="1" customWidth="1"/>
    <col min="14" max="15" width="15.875" style="821" hidden="1" customWidth="1"/>
    <col min="16" max="16" width="14.25" style="821" customWidth="1"/>
    <col min="17" max="17" width="13.375" style="821" customWidth="1"/>
    <col min="18" max="18" width="15.875" style="85" customWidth="1"/>
    <col min="19" max="19" width="15.875" style="821" customWidth="1"/>
    <col min="20" max="20" width="15.875" style="85" customWidth="1"/>
    <col min="21" max="21" width="15.875" style="821" customWidth="1"/>
    <col min="22" max="22" width="15.875" style="85" customWidth="1"/>
    <col min="23" max="23" width="15.875" style="821" customWidth="1"/>
    <col min="24" max="24" width="32.375" style="83" customWidth="1"/>
    <col min="25" max="25" width="48.125" style="824" customWidth="1"/>
    <col min="26" max="26" width="15.875" style="82" hidden="1" customWidth="1"/>
    <col min="27" max="27" width="20.875" style="82" hidden="1" customWidth="1"/>
    <col min="28" max="28" width="19" style="84" customWidth="1"/>
    <col min="29" max="16384" width="8.875" style="82"/>
  </cols>
  <sheetData>
    <row r="1" spans="1:28" s="86" customFormat="1" ht="45.6" customHeight="1">
      <c r="A1" s="90" t="s">
        <v>3880</v>
      </c>
      <c r="C1" s="137"/>
      <c r="D1" s="137"/>
      <c r="E1" s="137"/>
      <c r="F1" s="137"/>
      <c r="G1" s="137"/>
      <c r="H1" s="137"/>
      <c r="I1" s="820"/>
      <c r="J1" s="137"/>
      <c r="K1" s="820"/>
      <c r="L1" s="820"/>
      <c r="M1" s="820"/>
      <c r="N1" s="820"/>
      <c r="O1" s="820"/>
      <c r="P1" s="820"/>
      <c r="Q1" s="820"/>
      <c r="R1" s="137"/>
      <c r="S1" s="820"/>
      <c r="T1" s="137"/>
      <c r="U1" s="820"/>
      <c r="V1" s="137"/>
      <c r="W1" s="820"/>
      <c r="X1" s="139"/>
      <c r="Y1" s="823"/>
      <c r="AB1" s="138"/>
    </row>
    <row r="2" spans="1:28" s="86" customFormat="1" ht="17.100000000000001" customHeight="1">
      <c r="A2" s="1050" t="s">
        <v>1003</v>
      </c>
      <c r="B2" s="1051" t="s">
        <v>1004</v>
      </c>
      <c r="C2" s="1051" t="s">
        <v>1005</v>
      </c>
      <c r="D2" s="1051" t="s">
        <v>1006</v>
      </c>
      <c r="E2" s="1044" t="s">
        <v>1007</v>
      </c>
      <c r="F2" s="1044" t="s">
        <v>2756</v>
      </c>
      <c r="G2" s="1044" t="s">
        <v>2757</v>
      </c>
      <c r="H2" s="1046" t="s">
        <v>1008</v>
      </c>
      <c r="I2" s="1048" t="s">
        <v>1009</v>
      </c>
      <c r="J2" s="1046" t="s">
        <v>1010</v>
      </c>
      <c r="K2" s="1048" t="s">
        <v>1011</v>
      </c>
      <c r="L2" s="1048" t="s">
        <v>1012</v>
      </c>
      <c r="M2" s="1048" t="s">
        <v>1013</v>
      </c>
      <c r="N2" s="1048" t="s">
        <v>1014</v>
      </c>
      <c r="O2" s="1048" t="s">
        <v>1015</v>
      </c>
      <c r="P2" s="1042" t="s">
        <v>2441</v>
      </c>
      <c r="Q2" s="1042" t="s">
        <v>2442</v>
      </c>
      <c r="R2" s="1043" t="s">
        <v>2443</v>
      </c>
      <c r="S2" s="1042" t="s">
        <v>2444</v>
      </c>
      <c r="T2" s="1043" t="s">
        <v>2445</v>
      </c>
      <c r="U2" s="1042" t="s">
        <v>2446</v>
      </c>
      <c r="V2" s="1043" t="s">
        <v>2447</v>
      </c>
      <c r="W2" s="1042" t="s">
        <v>2448</v>
      </c>
      <c r="X2" s="1036" t="s">
        <v>895</v>
      </c>
      <c r="Y2" s="1038" t="s">
        <v>2731</v>
      </c>
      <c r="Z2" s="1041" t="s">
        <v>1022</v>
      </c>
      <c r="AA2" s="1041" t="s">
        <v>1023</v>
      </c>
      <c r="AB2" s="138"/>
    </row>
    <row r="3" spans="1:28" s="86" customFormat="1" ht="17.100000000000001" customHeight="1">
      <c r="A3" s="1050"/>
      <c r="B3" s="1051"/>
      <c r="C3" s="1051"/>
      <c r="D3" s="1051"/>
      <c r="E3" s="1045"/>
      <c r="F3" s="1045"/>
      <c r="G3" s="1045"/>
      <c r="H3" s="1047"/>
      <c r="I3" s="1049"/>
      <c r="J3" s="1047"/>
      <c r="K3" s="1049"/>
      <c r="L3" s="1049"/>
      <c r="M3" s="1049"/>
      <c r="N3" s="1049"/>
      <c r="O3" s="1049"/>
      <c r="P3" s="1042"/>
      <c r="Q3" s="1042"/>
      <c r="R3" s="1043"/>
      <c r="S3" s="1042"/>
      <c r="T3" s="1043"/>
      <c r="U3" s="1042"/>
      <c r="V3" s="1043"/>
      <c r="W3" s="1042"/>
      <c r="X3" s="1037"/>
      <c r="Y3" s="1039"/>
      <c r="Z3" s="1041"/>
      <c r="AA3" s="1041"/>
      <c r="AB3" s="138"/>
    </row>
    <row r="4" spans="1:28" s="86" customFormat="1" ht="30.6" customHeight="1">
      <c r="A4" s="1050"/>
      <c r="B4" s="1051"/>
      <c r="C4" s="1051"/>
      <c r="D4" s="1051"/>
      <c r="E4" s="1045"/>
      <c r="F4" s="1045"/>
      <c r="G4" s="1045"/>
      <c r="H4" s="1047"/>
      <c r="I4" s="1049"/>
      <c r="J4" s="1047"/>
      <c r="K4" s="1049"/>
      <c r="L4" s="1049"/>
      <c r="M4" s="1049"/>
      <c r="N4" s="1049"/>
      <c r="O4" s="1049"/>
      <c r="P4" s="1042"/>
      <c r="Q4" s="1042"/>
      <c r="R4" s="1043"/>
      <c r="S4" s="1042"/>
      <c r="T4" s="1043"/>
      <c r="U4" s="1042"/>
      <c r="V4" s="1043"/>
      <c r="W4" s="1042"/>
      <c r="X4" s="1037"/>
      <c r="Y4" s="1040"/>
      <c r="Z4" s="1041"/>
      <c r="AA4" s="1041"/>
      <c r="AB4" s="138"/>
    </row>
    <row r="5" spans="1:28" s="864" customFormat="1" ht="45" customHeight="1">
      <c r="A5" s="856">
        <v>1</v>
      </c>
      <c r="B5" s="700" t="s">
        <v>934</v>
      </c>
      <c r="C5" s="857" t="s">
        <v>3608</v>
      </c>
      <c r="D5" s="865" t="s">
        <v>3609</v>
      </c>
      <c r="E5" s="858">
        <v>5000</v>
      </c>
      <c r="F5" s="866">
        <v>4100</v>
      </c>
      <c r="G5" s="867">
        <v>900</v>
      </c>
      <c r="H5" s="860">
        <v>43555</v>
      </c>
      <c r="I5" s="868"/>
      <c r="J5" s="859">
        <v>43585</v>
      </c>
      <c r="K5" s="868"/>
      <c r="L5" s="869"/>
      <c r="M5" s="869"/>
      <c r="N5" s="869"/>
      <c r="O5" s="869"/>
      <c r="P5" s="870"/>
      <c r="Q5" s="869"/>
      <c r="R5" s="859">
        <v>43616</v>
      </c>
      <c r="S5" s="868"/>
      <c r="T5" s="859">
        <v>43677</v>
      </c>
      <c r="U5" s="868"/>
      <c r="V5" s="859">
        <v>43830</v>
      </c>
      <c r="W5" s="868"/>
      <c r="X5" s="861" t="s">
        <v>3881</v>
      </c>
      <c r="Y5" s="862" t="s">
        <v>3640</v>
      </c>
      <c r="Z5" s="701"/>
      <c r="AA5" s="701" t="s">
        <v>1820</v>
      </c>
      <c r="AB5" s="863"/>
    </row>
    <row r="6" spans="1:28" s="446" customFormat="1" ht="42.75" customHeight="1">
      <c r="A6" s="269">
        <v>2</v>
      </c>
      <c r="B6" s="270" t="s">
        <v>3023</v>
      </c>
      <c r="C6" s="271" t="s">
        <v>3610</v>
      </c>
      <c r="D6" s="844" t="s">
        <v>3611</v>
      </c>
      <c r="E6" s="272">
        <v>1794</v>
      </c>
      <c r="F6" s="845">
        <v>1400</v>
      </c>
      <c r="G6" s="846">
        <v>394</v>
      </c>
      <c r="H6" s="860">
        <v>43555</v>
      </c>
      <c r="I6" s="868"/>
      <c r="J6" s="859">
        <v>43585</v>
      </c>
      <c r="K6" s="822"/>
      <c r="L6" s="837"/>
      <c r="M6" s="838"/>
      <c r="N6" s="837"/>
      <c r="O6" s="838"/>
      <c r="P6" s="838"/>
      <c r="Q6" s="838"/>
      <c r="R6" s="708">
        <v>43647</v>
      </c>
      <c r="S6" s="839"/>
      <c r="T6" s="708">
        <v>43709</v>
      </c>
      <c r="U6" s="822"/>
      <c r="V6" s="710">
        <v>43800</v>
      </c>
      <c r="W6" s="822"/>
      <c r="X6" s="861" t="s">
        <v>3881</v>
      </c>
      <c r="Y6" s="862" t="s">
        <v>3640</v>
      </c>
      <c r="Z6" s="275"/>
      <c r="AB6" s="447"/>
    </row>
    <row r="7" spans="1:28" s="446" customFormat="1" ht="42">
      <c r="A7" s="269">
        <v>3</v>
      </c>
      <c r="B7" s="270" t="s">
        <v>3024</v>
      </c>
      <c r="C7" s="271" t="s">
        <v>3612</v>
      </c>
      <c r="D7" s="844" t="s">
        <v>3613</v>
      </c>
      <c r="E7" s="272">
        <v>5720</v>
      </c>
      <c r="F7" s="845">
        <v>4000</v>
      </c>
      <c r="G7" s="846">
        <v>1720</v>
      </c>
      <c r="H7" s="860">
        <v>43555</v>
      </c>
      <c r="I7" s="868"/>
      <c r="J7" s="859">
        <v>43585</v>
      </c>
      <c r="K7" s="822"/>
      <c r="L7" s="837"/>
      <c r="M7" s="838"/>
      <c r="N7" s="837"/>
      <c r="O7" s="838"/>
      <c r="P7" s="838"/>
      <c r="Q7" s="838"/>
      <c r="R7" s="708">
        <v>43647</v>
      </c>
      <c r="S7" s="839"/>
      <c r="T7" s="708">
        <v>43709</v>
      </c>
      <c r="U7" s="822"/>
      <c r="V7" s="710">
        <v>43800</v>
      </c>
      <c r="W7" s="836"/>
      <c r="X7" s="861" t="s">
        <v>3881</v>
      </c>
      <c r="Y7" s="862" t="s">
        <v>3640</v>
      </c>
      <c r="Z7" s="275"/>
      <c r="AA7" s="275"/>
      <c r="AB7" s="447"/>
    </row>
    <row r="8" spans="1:28" s="446" customFormat="1" ht="42">
      <c r="A8" s="269">
        <v>4</v>
      </c>
      <c r="B8" s="270" t="s">
        <v>2801</v>
      </c>
      <c r="C8" s="271" t="s">
        <v>3614</v>
      </c>
      <c r="D8" s="844" t="s">
        <v>3615</v>
      </c>
      <c r="E8" s="272">
        <v>5720</v>
      </c>
      <c r="F8" s="845">
        <v>4000</v>
      </c>
      <c r="G8" s="846">
        <v>1720</v>
      </c>
      <c r="H8" s="709" t="s">
        <v>2807</v>
      </c>
      <c r="I8" s="822"/>
      <c r="J8" s="847">
        <v>43511</v>
      </c>
      <c r="K8" s="822"/>
      <c r="L8" s="837"/>
      <c r="M8" s="838"/>
      <c r="N8" s="837"/>
      <c r="O8" s="838"/>
      <c r="P8" s="838"/>
      <c r="Q8" s="838"/>
      <c r="R8" s="710">
        <v>43539</v>
      </c>
      <c r="S8" s="836"/>
      <c r="T8" s="710">
        <v>43723</v>
      </c>
      <c r="U8" s="836"/>
      <c r="V8" s="710">
        <v>43784</v>
      </c>
      <c r="W8" s="836"/>
      <c r="X8" s="861" t="s">
        <v>3881</v>
      </c>
      <c r="Y8" s="711" t="s">
        <v>2808</v>
      </c>
      <c r="Z8" s="275"/>
      <c r="AA8" s="275"/>
      <c r="AB8" s="447"/>
    </row>
    <row r="9" spans="1:28" s="446" customFormat="1" ht="42">
      <c r="A9" s="269">
        <v>5</v>
      </c>
      <c r="B9" s="270" t="s">
        <v>2802</v>
      </c>
      <c r="C9" s="271" t="s">
        <v>3616</v>
      </c>
      <c r="D9" s="844" t="s">
        <v>3617</v>
      </c>
      <c r="E9" s="272">
        <v>2564</v>
      </c>
      <c r="F9" s="845">
        <v>2000</v>
      </c>
      <c r="G9" s="846">
        <v>564</v>
      </c>
      <c r="H9" s="709">
        <v>43514</v>
      </c>
      <c r="I9" s="822"/>
      <c r="J9" s="847">
        <v>43553</v>
      </c>
      <c r="K9" s="822"/>
      <c r="L9" s="837"/>
      <c r="M9" s="838"/>
      <c r="N9" s="837"/>
      <c r="O9" s="838"/>
      <c r="P9" s="838"/>
      <c r="Q9" s="838"/>
      <c r="R9" s="710">
        <v>43600</v>
      </c>
      <c r="S9" s="836"/>
      <c r="T9" s="710">
        <v>43723</v>
      </c>
      <c r="U9" s="836"/>
      <c r="V9" s="710">
        <v>43784</v>
      </c>
      <c r="W9" s="836"/>
      <c r="X9" s="861" t="s">
        <v>3881</v>
      </c>
      <c r="Y9" s="712" t="s">
        <v>2809</v>
      </c>
      <c r="Z9" s="275"/>
      <c r="AA9" s="275" t="s">
        <v>2803</v>
      </c>
      <c r="AB9" s="447"/>
    </row>
    <row r="10" spans="1:28" s="446" customFormat="1" ht="42">
      <c r="A10" s="269">
        <v>6</v>
      </c>
      <c r="B10" s="270" t="s">
        <v>2804</v>
      </c>
      <c r="C10" s="271" t="s">
        <v>3618</v>
      </c>
      <c r="D10" s="844" t="s">
        <v>3619</v>
      </c>
      <c r="E10" s="272">
        <v>2564</v>
      </c>
      <c r="F10" s="845">
        <v>2000</v>
      </c>
      <c r="G10" s="846">
        <v>564</v>
      </c>
      <c r="H10" s="709">
        <v>43514</v>
      </c>
      <c r="I10" s="822"/>
      <c r="J10" s="847">
        <v>43553</v>
      </c>
      <c r="K10" s="822"/>
      <c r="L10" s="837"/>
      <c r="M10" s="838"/>
      <c r="N10" s="837"/>
      <c r="O10" s="838"/>
      <c r="P10" s="838"/>
      <c r="Q10" s="838"/>
      <c r="R10" s="710">
        <v>43600</v>
      </c>
      <c r="S10" s="836"/>
      <c r="T10" s="710">
        <v>43723</v>
      </c>
      <c r="U10" s="836"/>
      <c r="V10" s="710">
        <v>43784</v>
      </c>
      <c r="W10" s="836"/>
      <c r="X10" s="861" t="s">
        <v>3881</v>
      </c>
      <c r="Y10" s="712" t="s">
        <v>2809</v>
      </c>
      <c r="Z10" s="275"/>
      <c r="AA10" s="275" t="s">
        <v>2805</v>
      </c>
      <c r="AB10" s="447"/>
    </row>
    <row r="11" spans="1:28" s="446" customFormat="1" ht="42">
      <c r="A11" s="269">
        <v>7</v>
      </c>
      <c r="B11" s="270" t="s">
        <v>2806</v>
      </c>
      <c r="C11" s="271" t="s">
        <v>3620</v>
      </c>
      <c r="D11" s="848" t="s">
        <v>3621</v>
      </c>
      <c r="E11" s="272">
        <v>4444</v>
      </c>
      <c r="F11" s="845">
        <v>4000</v>
      </c>
      <c r="G11" s="846">
        <v>444</v>
      </c>
      <c r="H11" s="709">
        <v>43514</v>
      </c>
      <c r="I11" s="822"/>
      <c r="J11" s="847">
        <v>43553</v>
      </c>
      <c r="K11" s="822"/>
      <c r="L11" s="837"/>
      <c r="M11" s="838"/>
      <c r="N11" s="837"/>
      <c r="O11" s="838"/>
      <c r="P11" s="838"/>
      <c r="Q11" s="838"/>
      <c r="R11" s="710">
        <v>43600</v>
      </c>
      <c r="S11" s="836"/>
      <c r="T11" s="710">
        <v>43723</v>
      </c>
      <c r="U11" s="836"/>
      <c r="V11" s="710">
        <v>43784</v>
      </c>
      <c r="W11" s="836"/>
      <c r="X11" s="861" t="s">
        <v>3881</v>
      </c>
      <c r="Y11" s="712" t="s">
        <v>2809</v>
      </c>
      <c r="Z11" s="275"/>
      <c r="AA11" s="275"/>
      <c r="AB11" s="447"/>
    </row>
    <row r="12" spans="1:28" s="446" customFormat="1" ht="42">
      <c r="A12" s="269">
        <v>8</v>
      </c>
      <c r="B12" s="270" t="s">
        <v>1024</v>
      </c>
      <c r="C12" s="271" t="s">
        <v>3622</v>
      </c>
      <c r="D12" s="848" t="s">
        <v>3623</v>
      </c>
      <c r="E12" s="272">
        <v>4286</v>
      </c>
      <c r="F12" s="845">
        <v>3000</v>
      </c>
      <c r="G12" s="846">
        <v>1286</v>
      </c>
      <c r="H12" s="709">
        <v>43525</v>
      </c>
      <c r="I12" s="822"/>
      <c r="J12" s="847">
        <v>43555</v>
      </c>
      <c r="K12" s="822"/>
      <c r="L12" s="837"/>
      <c r="M12" s="838"/>
      <c r="N12" s="837"/>
      <c r="O12" s="838"/>
      <c r="P12" s="838"/>
      <c r="Q12" s="838"/>
      <c r="R12" s="710">
        <v>43646</v>
      </c>
      <c r="S12" s="836"/>
      <c r="T12" s="710">
        <v>43830</v>
      </c>
      <c r="U12" s="836"/>
      <c r="V12" s="710">
        <v>44135</v>
      </c>
      <c r="W12" s="836"/>
      <c r="X12" s="273"/>
      <c r="Y12" s="862" t="s">
        <v>3640</v>
      </c>
      <c r="Z12" s="275"/>
      <c r="AA12" s="275"/>
      <c r="AB12" s="447"/>
    </row>
    <row r="13" spans="1:28" s="446" customFormat="1" ht="42">
      <c r="A13" s="269">
        <v>9</v>
      </c>
      <c r="B13" s="270" t="s">
        <v>2930</v>
      </c>
      <c r="C13" s="271" t="s">
        <v>3624</v>
      </c>
      <c r="D13" s="848" t="s">
        <v>3625</v>
      </c>
      <c r="E13" s="272">
        <v>14634</v>
      </c>
      <c r="F13" s="845">
        <v>12000</v>
      </c>
      <c r="G13" s="846">
        <v>2634</v>
      </c>
      <c r="H13" s="709">
        <v>43529</v>
      </c>
      <c r="I13" s="822"/>
      <c r="J13" s="847">
        <v>43554</v>
      </c>
      <c r="K13" s="822"/>
      <c r="L13" s="837"/>
      <c r="M13" s="838"/>
      <c r="N13" s="837"/>
      <c r="O13" s="838"/>
      <c r="P13" s="838"/>
      <c r="Q13" s="838"/>
      <c r="R13" s="710">
        <v>43738</v>
      </c>
      <c r="S13" s="836"/>
      <c r="T13" s="710">
        <v>43829</v>
      </c>
      <c r="U13" s="836"/>
      <c r="V13" s="710">
        <v>43920</v>
      </c>
      <c r="W13" s="836"/>
      <c r="X13" s="861" t="s">
        <v>3881</v>
      </c>
      <c r="Y13" s="862" t="s">
        <v>3640</v>
      </c>
      <c r="Z13" s="275"/>
      <c r="AA13" s="275"/>
      <c r="AB13" s="447"/>
    </row>
    <row r="14" spans="1:28" s="446" customFormat="1" ht="42">
      <c r="A14" s="269">
        <v>10</v>
      </c>
      <c r="B14" s="270" t="s">
        <v>2870</v>
      </c>
      <c r="C14" s="271" t="s">
        <v>3626</v>
      </c>
      <c r="D14" s="848" t="s">
        <v>3627</v>
      </c>
      <c r="E14" s="272">
        <v>9756</v>
      </c>
      <c r="F14" s="845">
        <v>8000</v>
      </c>
      <c r="G14" s="846">
        <v>1756</v>
      </c>
      <c r="H14" s="709">
        <v>43539</v>
      </c>
      <c r="I14" s="822"/>
      <c r="J14" s="847">
        <v>43555</v>
      </c>
      <c r="K14" s="822"/>
      <c r="L14" s="837"/>
      <c r="M14" s="838"/>
      <c r="N14" s="837"/>
      <c r="O14" s="838"/>
      <c r="P14" s="838"/>
      <c r="Q14" s="838"/>
      <c r="R14" s="851">
        <v>43646</v>
      </c>
      <c r="S14" s="836"/>
      <c r="T14" s="710">
        <v>43799</v>
      </c>
      <c r="U14" s="836"/>
      <c r="V14" s="710"/>
      <c r="W14" s="836"/>
      <c r="X14" s="861" t="s">
        <v>3881</v>
      </c>
      <c r="Y14" s="862" t="s">
        <v>3640</v>
      </c>
      <c r="Z14" s="275"/>
      <c r="AA14" s="275"/>
      <c r="AB14" s="447"/>
    </row>
    <row r="15" spans="1:28" s="446" customFormat="1" ht="42">
      <c r="A15" s="269">
        <v>11</v>
      </c>
      <c r="B15" s="270" t="s">
        <v>2603</v>
      </c>
      <c r="C15" s="271" t="s">
        <v>3628</v>
      </c>
      <c r="D15" s="848" t="s">
        <v>3629</v>
      </c>
      <c r="E15" s="272">
        <v>8667</v>
      </c>
      <c r="F15" s="845">
        <v>7800</v>
      </c>
      <c r="G15" s="846">
        <v>867</v>
      </c>
      <c r="H15" s="709">
        <v>43539</v>
      </c>
      <c r="I15" s="822"/>
      <c r="J15" s="847">
        <v>43554</v>
      </c>
      <c r="K15" s="822"/>
      <c r="L15" s="837"/>
      <c r="M15" s="840"/>
      <c r="N15" s="837"/>
      <c r="O15" s="838"/>
      <c r="P15" s="838"/>
      <c r="Q15" s="838"/>
      <c r="R15" s="710">
        <v>43829</v>
      </c>
      <c r="S15" s="836"/>
      <c r="T15" s="710">
        <v>44195</v>
      </c>
      <c r="U15" s="836"/>
      <c r="V15" s="710">
        <v>44560</v>
      </c>
      <c r="W15" s="836"/>
      <c r="X15" s="273" t="s">
        <v>3882</v>
      </c>
      <c r="Y15" s="862" t="s">
        <v>3640</v>
      </c>
      <c r="Z15" s="450"/>
      <c r="AA15" s="450"/>
      <c r="AB15" s="447"/>
    </row>
    <row r="16" spans="1:28" s="446" customFormat="1" ht="42">
      <c r="A16" s="269">
        <v>12</v>
      </c>
      <c r="B16" s="270" t="s">
        <v>1025</v>
      </c>
      <c r="C16" s="271" t="s">
        <v>3630</v>
      </c>
      <c r="D16" s="848" t="s">
        <v>3631</v>
      </c>
      <c r="E16" s="272">
        <v>15000</v>
      </c>
      <c r="F16" s="845">
        <v>11700</v>
      </c>
      <c r="G16" s="846">
        <v>3300</v>
      </c>
      <c r="H16" s="709">
        <v>43555</v>
      </c>
      <c r="I16" s="822"/>
      <c r="J16" s="847">
        <v>43585</v>
      </c>
      <c r="K16" s="822"/>
      <c r="L16" s="837"/>
      <c r="M16" s="838"/>
      <c r="N16" s="837"/>
      <c r="O16" s="838"/>
      <c r="P16" s="838"/>
      <c r="Q16" s="838"/>
      <c r="R16" s="710">
        <v>43646</v>
      </c>
      <c r="S16" s="836"/>
      <c r="T16" s="710">
        <v>43708</v>
      </c>
      <c r="U16" s="836"/>
      <c r="V16" s="710">
        <v>43769</v>
      </c>
      <c r="W16" s="836"/>
      <c r="X16" s="861" t="s">
        <v>3881</v>
      </c>
      <c r="Y16" s="862" t="s">
        <v>3640</v>
      </c>
      <c r="Z16" s="274" t="s">
        <v>2976</v>
      </c>
      <c r="AA16" s="275"/>
      <c r="AB16" s="447"/>
    </row>
    <row r="17" spans="1:28" s="446" customFormat="1" ht="42">
      <c r="A17" s="269">
        <v>13</v>
      </c>
      <c r="B17" s="270" t="s">
        <v>2916</v>
      </c>
      <c r="C17" s="271" t="s">
        <v>3632</v>
      </c>
      <c r="D17" s="848" t="s">
        <v>3633</v>
      </c>
      <c r="E17" s="272">
        <v>10513</v>
      </c>
      <c r="F17" s="845">
        <v>8200</v>
      </c>
      <c r="G17" s="846">
        <v>2313</v>
      </c>
      <c r="H17" s="709">
        <v>43511</v>
      </c>
      <c r="I17" s="822"/>
      <c r="J17" s="847">
        <v>43555</v>
      </c>
      <c r="K17" s="822"/>
      <c r="L17" s="837"/>
      <c r="M17" s="838"/>
      <c r="N17" s="837"/>
      <c r="O17" s="838"/>
      <c r="P17" s="838"/>
      <c r="Q17" s="838"/>
      <c r="R17" s="710"/>
      <c r="S17" s="836"/>
      <c r="T17" s="710"/>
      <c r="U17" s="836"/>
      <c r="V17" s="710"/>
      <c r="W17" s="836"/>
      <c r="X17" s="861" t="s">
        <v>3881</v>
      </c>
      <c r="Y17" s="862" t="s">
        <v>3640</v>
      </c>
      <c r="Z17" s="275"/>
      <c r="AA17" s="275"/>
      <c r="AB17" s="447"/>
    </row>
    <row r="18" spans="1:28" s="446" customFormat="1" ht="42">
      <c r="A18" s="269">
        <v>14</v>
      </c>
      <c r="B18" s="270" t="s">
        <v>2999</v>
      </c>
      <c r="C18" s="271" t="s">
        <v>3634</v>
      </c>
      <c r="D18" s="848" t="s">
        <v>3635</v>
      </c>
      <c r="E18" s="272">
        <v>9000</v>
      </c>
      <c r="F18" s="845">
        <v>8100</v>
      </c>
      <c r="G18" s="846">
        <v>900</v>
      </c>
      <c r="H18" s="709">
        <v>43539</v>
      </c>
      <c r="I18" s="822"/>
      <c r="J18" s="847">
        <v>43555</v>
      </c>
      <c r="K18" s="822"/>
      <c r="L18" s="837"/>
      <c r="M18" s="838"/>
      <c r="N18" s="837"/>
      <c r="O18" s="838"/>
      <c r="P18" s="838"/>
      <c r="Q18" s="838"/>
      <c r="R18" s="710"/>
      <c r="S18" s="836"/>
      <c r="T18" s="710"/>
      <c r="U18" s="836"/>
      <c r="V18" s="710"/>
      <c r="W18" s="836"/>
      <c r="X18" s="861" t="s">
        <v>3881</v>
      </c>
      <c r="Y18" s="712" t="s">
        <v>3001</v>
      </c>
      <c r="Z18" s="275"/>
      <c r="AA18" s="275" t="s">
        <v>3000</v>
      </c>
      <c r="AB18" s="447"/>
    </row>
    <row r="19" spans="1:28" s="446" customFormat="1" ht="42">
      <c r="A19" s="269">
        <v>15</v>
      </c>
      <c r="B19" s="270" t="s">
        <v>1026</v>
      </c>
      <c r="C19" s="271" t="s">
        <v>3636</v>
      </c>
      <c r="D19" s="848" t="s">
        <v>3637</v>
      </c>
      <c r="E19" s="272">
        <v>1111</v>
      </c>
      <c r="F19" s="845">
        <v>1000</v>
      </c>
      <c r="G19" s="846">
        <v>111</v>
      </c>
      <c r="H19" s="709">
        <v>43534</v>
      </c>
      <c r="I19" s="822"/>
      <c r="J19" s="847">
        <v>43555</v>
      </c>
      <c r="K19" s="822"/>
      <c r="L19" s="837"/>
      <c r="M19" s="838"/>
      <c r="N19" s="837"/>
      <c r="O19" s="838"/>
      <c r="P19" s="838"/>
      <c r="Q19" s="838"/>
      <c r="R19" s="710">
        <v>43861</v>
      </c>
      <c r="S19" s="836"/>
      <c r="T19" s="710">
        <v>44012</v>
      </c>
      <c r="U19" s="836"/>
      <c r="V19" s="710">
        <v>44165</v>
      </c>
      <c r="W19" s="836"/>
      <c r="X19" s="273"/>
      <c r="Y19" s="862" t="s">
        <v>3640</v>
      </c>
      <c r="Z19" s="275"/>
      <c r="AA19" s="275"/>
      <c r="AB19" s="447"/>
    </row>
    <row r="20" spans="1:28" s="446" customFormat="1" ht="42">
      <c r="A20" s="269">
        <v>16</v>
      </c>
      <c r="B20" s="270" t="s">
        <v>2879</v>
      </c>
      <c r="C20" s="271" t="s">
        <v>3638</v>
      </c>
      <c r="D20" s="848" t="s">
        <v>3639</v>
      </c>
      <c r="E20" s="272">
        <v>2222</v>
      </c>
      <c r="F20" s="845">
        <v>2000</v>
      </c>
      <c r="G20" s="846">
        <v>222</v>
      </c>
      <c r="H20" s="709">
        <v>43483</v>
      </c>
      <c r="I20" s="822"/>
      <c r="J20" s="847">
        <v>43511</v>
      </c>
      <c r="K20" s="822"/>
      <c r="L20" s="837"/>
      <c r="M20" s="838"/>
      <c r="N20" s="837"/>
      <c r="O20" s="838"/>
      <c r="P20" s="838"/>
      <c r="Q20" s="838"/>
      <c r="R20" s="710">
        <v>43600</v>
      </c>
      <c r="S20" s="836"/>
      <c r="T20" s="710">
        <v>43692</v>
      </c>
      <c r="U20" s="836"/>
      <c r="V20" s="710">
        <v>43784</v>
      </c>
      <c r="W20" s="836"/>
      <c r="X20" s="861" t="s">
        <v>3881</v>
      </c>
      <c r="Y20" s="712" t="s">
        <v>2880</v>
      </c>
      <c r="Z20" s="275"/>
      <c r="AA20" s="275"/>
      <c r="AB20" s="447"/>
    </row>
  </sheetData>
  <sheetProtection autoFilter="0"/>
  <autoFilter ref="A1:AA20"/>
  <mergeCells count="27">
    <mergeCell ref="F2:F4"/>
    <mergeCell ref="A2:A4"/>
    <mergeCell ref="B2:B4"/>
    <mergeCell ref="C2:C4"/>
    <mergeCell ref="D2:D4"/>
    <mergeCell ref="E2:E4"/>
    <mergeCell ref="R2:R4"/>
    <mergeCell ref="G2:G4"/>
    <mergeCell ref="H2:H4"/>
    <mergeCell ref="I2:I4"/>
    <mergeCell ref="J2:J4"/>
    <mergeCell ref="K2:K4"/>
    <mergeCell ref="L2:L4"/>
    <mergeCell ref="M2:M4"/>
    <mergeCell ref="N2:N4"/>
    <mergeCell ref="O2:O4"/>
    <mergeCell ref="P2:P4"/>
    <mergeCell ref="Q2:Q4"/>
    <mergeCell ref="X2:X4"/>
    <mergeCell ref="Y2:Y4"/>
    <mergeCell ref="Z2:Z4"/>
    <mergeCell ref="AA2:AA4"/>
    <mergeCell ref="S2:S4"/>
    <mergeCell ref="T2:T4"/>
    <mergeCell ref="U2:U4"/>
    <mergeCell ref="V2:V4"/>
    <mergeCell ref="W2:W4"/>
  </mergeCells>
  <phoneticPr fontId="18" type="noConversion"/>
  <pageMargins left="0.70866141732283472" right="0.70866141732283472" top="0.74803149606299213" bottom="0.74803149606299213" header="0.31496062992125984" footer="0.31496062992125984"/>
  <pageSetup paperSize="8"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3:AK46"/>
  <sheetViews>
    <sheetView zoomScale="70" zoomScaleNormal="70" workbookViewId="0">
      <selection activeCell="A49" sqref="A49:XFD49"/>
    </sheetView>
  </sheetViews>
  <sheetFormatPr defaultRowHeight="16.5"/>
  <cols>
    <col min="1" max="1" width="17.875" customWidth="1"/>
    <col min="2" max="2" width="18.875" customWidth="1"/>
    <col min="3" max="3" width="11.125" customWidth="1"/>
    <col min="4" max="4" width="10.375" customWidth="1"/>
    <col min="5" max="6" width="11.875" customWidth="1"/>
    <col min="7" max="8" width="13.875" customWidth="1"/>
    <col min="9" max="9" width="13.125" customWidth="1"/>
    <col min="10" max="17" width="11.875" customWidth="1"/>
    <col min="18" max="18" width="13" customWidth="1"/>
    <col min="19" max="19" width="16.625" customWidth="1"/>
    <col min="20" max="23" width="13" customWidth="1"/>
    <col min="24" max="24" width="12.875" customWidth="1"/>
    <col min="25" max="25" width="13.125" customWidth="1"/>
    <col min="26" max="26" width="11" customWidth="1"/>
    <col min="27" max="27" width="10.375" customWidth="1"/>
    <col min="28" max="31" width="12.875" customWidth="1"/>
    <col min="32" max="32" width="12.625" customWidth="1"/>
    <col min="33" max="35" width="15.125" customWidth="1"/>
    <col min="36" max="37" width="13.375" customWidth="1"/>
  </cols>
  <sheetData>
    <row r="3" spans="1:37" ht="16.5" customHeight="1">
      <c r="A3" s="1054" t="s">
        <v>21</v>
      </c>
      <c r="B3" s="1054" t="s">
        <v>22</v>
      </c>
      <c r="C3" s="1064" t="s">
        <v>112</v>
      </c>
      <c r="D3" s="1065"/>
      <c r="E3" s="1065"/>
      <c r="F3" s="1065"/>
      <c r="G3" s="1065"/>
      <c r="H3" s="1065"/>
      <c r="I3" s="1065"/>
      <c r="J3" s="1065"/>
      <c r="K3" s="1065"/>
      <c r="L3" s="1065"/>
      <c r="M3" s="1065"/>
      <c r="N3" s="1065"/>
      <c r="O3" s="1065"/>
      <c r="P3" s="1065"/>
      <c r="Q3" s="1065"/>
      <c r="R3" s="1065"/>
      <c r="S3" s="1065"/>
      <c r="T3" s="1065"/>
      <c r="U3" s="1065"/>
      <c r="V3" s="1071" t="s">
        <v>124</v>
      </c>
      <c r="W3" s="1072"/>
      <c r="X3" s="1077" t="s">
        <v>113</v>
      </c>
      <c r="Y3" s="1077"/>
      <c r="Z3" s="1077"/>
      <c r="AA3" s="1077"/>
      <c r="AB3" s="1077"/>
      <c r="AC3" s="1077"/>
      <c r="AD3" s="1077"/>
      <c r="AE3" s="1077"/>
      <c r="AF3" s="1061" t="s">
        <v>80</v>
      </c>
      <c r="AG3" s="1061"/>
      <c r="AH3" s="1073" t="s">
        <v>128</v>
      </c>
      <c r="AI3" s="1074"/>
      <c r="AJ3" s="1066" t="s">
        <v>82</v>
      </c>
      <c r="AK3" s="1067"/>
    </row>
    <row r="4" spans="1:37" ht="16.5" customHeight="1">
      <c r="A4" s="1054"/>
      <c r="B4" s="1054"/>
      <c r="C4" s="1058" t="s">
        <v>114</v>
      </c>
      <c r="D4" s="13" t="s">
        <v>17</v>
      </c>
      <c r="E4" s="13" t="s">
        <v>25</v>
      </c>
      <c r="F4" s="1059" t="s">
        <v>26</v>
      </c>
      <c r="G4" s="1060"/>
      <c r="H4" s="16" t="s">
        <v>72</v>
      </c>
      <c r="I4" s="1061" t="s">
        <v>27</v>
      </c>
      <c r="J4" s="1062"/>
      <c r="K4" s="16" t="s">
        <v>115</v>
      </c>
      <c r="L4" s="1054" t="s">
        <v>116</v>
      </c>
      <c r="M4" s="1063"/>
      <c r="N4" s="1052" t="s">
        <v>120</v>
      </c>
      <c r="O4" s="1052" t="s">
        <v>121</v>
      </c>
      <c r="P4" s="1052" t="s">
        <v>122</v>
      </c>
      <c r="Q4" s="1052" t="s">
        <v>123</v>
      </c>
      <c r="R4" s="42" t="s">
        <v>105</v>
      </c>
      <c r="S4" s="42" t="s">
        <v>106</v>
      </c>
      <c r="T4" s="42" t="s">
        <v>107</v>
      </c>
      <c r="U4" s="42" t="s">
        <v>111</v>
      </c>
      <c r="V4" s="1061" t="s">
        <v>125</v>
      </c>
      <c r="W4" s="1062"/>
      <c r="X4" s="1070" t="s">
        <v>75</v>
      </c>
      <c r="Y4" s="1062"/>
      <c r="Z4" s="1061" t="s">
        <v>76</v>
      </c>
      <c r="AA4" s="1062"/>
      <c r="AB4" s="1061" t="s">
        <v>77</v>
      </c>
      <c r="AC4" s="1062"/>
      <c r="AD4" s="1061" t="s">
        <v>78</v>
      </c>
      <c r="AE4" s="1062"/>
      <c r="AF4" s="1061"/>
      <c r="AG4" s="1061"/>
      <c r="AH4" s="1075"/>
      <c r="AI4" s="1076"/>
      <c r="AJ4" s="1068"/>
      <c r="AK4" s="1069"/>
    </row>
    <row r="5" spans="1:37" ht="33">
      <c r="A5" s="1054"/>
      <c r="B5" s="1054"/>
      <c r="C5" s="1053"/>
      <c r="D5" s="39" t="s">
        <v>29</v>
      </c>
      <c r="E5" s="39" t="s">
        <v>29</v>
      </c>
      <c r="F5" s="40" t="s">
        <v>31</v>
      </c>
      <c r="G5" s="16" t="s">
        <v>32</v>
      </c>
      <c r="H5" s="16" t="s">
        <v>71</v>
      </c>
      <c r="I5" s="39" t="s">
        <v>30</v>
      </c>
      <c r="J5" s="41" t="s">
        <v>33</v>
      </c>
      <c r="K5" s="16" t="s">
        <v>117</v>
      </c>
      <c r="L5" s="44" t="s">
        <v>118</v>
      </c>
      <c r="M5" s="44" t="s">
        <v>119</v>
      </c>
      <c r="N5" s="1053"/>
      <c r="O5" s="1053"/>
      <c r="P5" s="1053"/>
      <c r="Q5" s="1053"/>
      <c r="R5" s="41" t="s">
        <v>108</v>
      </c>
      <c r="S5" s="41" t="s">
        <v>109</v>
      </c>
      <c r="T5" s="41" t="s">
        <v>110</v>
      </c>
      <c r="U5" s="41" t="s">
        <v>110</v>
      </c>
      <c r="V5" s="45" t="s">
        <v>126</v>
      </c>
      <c r="W5" s="44" t="s">
        <v>127</v>
      </c>
      <c r="X5" s="43" t="s">
        <v>30</v>
      </c>
      <c r="Y5" s="17" t="s">
        <v>33</v>
      </c>
      <c r="Z5" s="14" t="s">
        <v>30</v>
      </c>
      <c r="AA5" s="17" t="s">
        <v>33</v>
      </c>
      <c r="AB5" s="14" t="s">
        <v>30</v>
      </c>
      <c r="AC5" s="17" t="s">
        <v>33</v>
      </c>
      <c r="AD5" s="14" t="s">
        <v>30</v>
      </c>
      <c r="AE5" s="17" t="s">
        <v>33</v>
      </c>
      <c r="AF5" s="32" t="s">
        <v>71</v>
      </c>
      <c r="AG5" s="32" t="s">
        <v>79</v>
      </c>
      <c r="AH5" s="45" t="s">
        <v>118</v>
      </c>
      <c r="AI5" s="44" t="s">
        <v>119</v>
      </c>
      <c r="AJ5" s="15" t="s">
        <v>83</v>
      </c>
      <c r="AK5" s="16" t="s">
        <v>84</v>
      </c>
    </row>
    <row r="6" spans="1:37">
      <c r="A6" s="1056" t="s">
        <v>35</v>
      </c>
      <c r="B6" s="17" t="s">
        <v>35</v>
      </c>
      <c r="C6" s="17" t="e">
        <f>COUNTIF(第1批次治理工程!$G$6:$G$32180,$B6)+COUNTIF(#REF!,$B6)</f>
        <v>#REF!</v>
      </c>
      <c r="D6" s="25" t="e">
        <f>COUNTIFS(第1批次治理工程!$G$6:$G$32180,$B6,第1批次治理工程!$L$6:$L$32180,"&gt;0")+COUNTIFS(#REF!,$B6,#REF!,"&gt;0")</f>
        <v>#REF!</v>
      </c>
      <c r="E6" s="26" t="e">
        <f>C6-D6</f>
        <v>#REF!</v>
      </c>
      <c r="F6" s="27" t="e">
        <f>SUMIFS(第1批次治理工程!$K$6:$K$32180,第1批次治理工程!$G$6:$G$32180,$B6)+SUMIFS(#REF!,#REF!,$B6)</f>
        <v>#REF!</v>
      </c>
      <c r="G6" s="27" t="e">
        <f>SUMIFS(第1批次治理工程!$AX$6:$AX$32180,第1批次治理工程!$G$6:$G$32180,$B6)+SUMIFS(#REF!,#REF!,$B6)-SUMIFS(第1批次治理工程!$AI$6:$AI$32180,第1批次治理工程!$G$6:$G$32180,$B6)-SUMIFS(#REF!,#REF!,$B6)</f>
        <v>#REF!</v>
      </c>
      <c r="H6" s="27" t="e">
        <f>COUNTIFS(第1批次治理工程!$G$6:$G$32180,$B6,第1批次治理工程!$BM$6:$BM$32180,"&gt;0")+COUNTIFS(#REF!,$B6,#REF!,"&gt;0")</f>
        <v>#REF!</v>
      </c>
      <c r="I6" s="18" t="e">
        <f>SUMIFS(第1批次治理工程!$K$6:$K$32180,第1批次治理工程!$G$6:$G$32180,$B6,第1批次治理工程!$BM$6:$BM$32180,"&gt;0")+SUMIFS(#REF!,#REF!,$B6,#REF!,"&gt;0")</f>
        <v>#REF!</v>
      </c>
      <c r="J6" s="18" t="e">
        <f>SUMIFS(第1批次治理工程!#REF!,第1批次治理工程!$G$6:$G$32180,$B6,第1批次治理工程!$BM$6:$BM$32180,"&gt;0")+SUMIFS(#REF!,#REF!,$B6,#REF!,"&gt;0")</f>
        <v>#REF!</v>
      </c>
      <c r="K6" s="18" t="e">
        <f>COUNTIFS(第1批次治理工程!$G$6:$G$32180,$B6,第1批次治理工程!$BS$6:$BS$32180,1)+COUNTIFS(#REF!,$B6,#REF!,1)</f>
        <v>#REF!</v>
      </c>
      <c r="L6" s="18" t="e">
        <f>SUMIFS(第1批次治理工程!$K$6:$K$32180,第1批次治理工程!$G$6:$G$32180,$B6,第1批次治理工程!$BS$6:$BS$32180,1)+SUMIFS(#REF!,#REF!,$B6,第1批次治理工程!$BS$6:$BS$32180,1)</f>
        <v>#REF!</v>
      </c>
      <c r="M6" s="18" t="e">
        <f>SUMIFS(第1批次治理工程!#REF!,第1批次治理工程!$G$6:$G$32180,$B6,第1批次治理工程!$BS$6:$BS$32180,1)+SUMIFS(#REF!,#REF!,$B6,第1批次治理工程!$BS$6:$BS$32180,1)</f>
        <v>#REF!</v>
      </c>
      <c r="N6" s="18" t="e">
        <f>SUMIFS(第1批次治理工程!$CF$6:$CF$32180,第1批次治理工程!$G$6:$G$32180,$B6)+SUMIFS(#REF!,#REF!,$B6)</f>
        <v>#REF!</v>
      </c>
      <c r="O6" s="18" t="e">
        <f>SUMIFS(第1批次治理工程!$CG$6:$CG$32180,第1批次治理工程!$G$6:$G$32180,$B6)+SUMIFS(#REF!,#REF!,$B6)</f>
        <v>#REF!</v>
      </c>
      <c r="P6" s="18" t="e">
        <f>SUMIFS(第1批次治理工程!$CH$6:$CH$32180,第1批次治理工程!$G$6:$G$32180,$B6)+SUMIFS(#REF!,#REF!,$B6)</f>
        <v>#REF!</v>
      </c>
      <c r="Q6" s="18" t="e">
        <f>SUMIFS(第1批次治理工程!$CI$6:$CI$32180,第1批次治理工程!$G$6:$G$32180,$B6)+SUMIFS(#REF!,#REF!,$B6)</f>
        <v>#REF!</v>
      </c>
      <c r="R6" s="18" t="e">
        <f>SUMIFS(第1批次治理工程!#REF!,第1批次治理工程!$G$6:$G$32180,$B6)+SUMIFS(#REF!,#REF!,$B6)</f>
        <v>#REF!</v>
      </c>
      <c r="S6" s="18" t="e">
        <f>SUMIFS(第1批次治理工程!#REF!,第1批次治理工程!$G$6:$G$32180,$B6)+SUMIFS(#REF!,#REF!,$B6)</f>
        <v>#REF!</v>
      </c>
      <c r="T6" s="18" t="e">
        <f>SUMIFS(第1批次治理工程!#REF!,第1批次治理工程!$G$6:$G$32180,$B6)+SUMIFS(#REF!,#REF!,$B6)</f>
        <v>#REF!</v>
      </c>
      <c r="U6" s="18" t="e">
        <f>T6-(R6-S6)</f>
        <v>#REF!</v>
      </c>
      <c r="V6" s="18" t="e">
        <f>SUMIFS(第1批次治理工程!$AY$6:$AY$32180,第1批次治理工程!$G$6:$G$32180,$B6)+SUMIFS(#REF!,#REF!,$B6)</f>
        <v>#REF!</v>
      </c>
      <c r="W6" s="18" t="e">
        <f>SUMIFS(第1批次治理工程!#REF!,第1批次治理工程!$G$6:$G$32180,$B6)+SUMIFS(#REF!,#REF!,$B6)</f>
        <v>#REF!</v>
      </c>
      <c r="X6" s="18" t="e">
        <f>SUMIFS(#REF!,#REF!,$B6)</f>
        <v>#REF!</v>
      </c>
      <c r="Y6" s="18" t="e">
        <f>SUMIFS(#REF!,#REF!,$B6)</f>
        <v>#REF!</v>
      </c>
      <c r="Z6" s="18" t="e">
        <f>SUMIFS(#REF!,#REF!,$B6)</f>
        <v>#REF!</v>
      </c>
      <c r="AA6" s="18" t="e">
        <f>SUMIFS(#REF!,#REF!,$B6)</f>
        <v>#REF!</v>
      </c>
      <c r="AB6" s="18" t="e">
        <f>SUMIFS(#REF!,#REF!,$B6)</f>
        <v>#REF!</v>
      </c>
      <c r="AC6" s="18" t="e">
        <f>SUMIFS(#REF!,#REF!,$B6)</f>
        <v>#REF!</v>
      </c>
      <c r="AD6" s="18" t="e">
        <f>SUMIFS(#REF!,#REF!,$B6)</f>
        <v>#REF!</v>
      </c>
      <c r="AE6" s="18" t="e">
        <f>SUMIFS(#REF!,#REF!,$B6)</f>
        <v>#REF!</v>
      </c>
      <c r="AF6" s="33" t="e">
        <f>COUNTIF(#REF!,$B6)</f>
        <v>#REF!</v>
      </c>
      <c r="AG6" s="33" t="e">
        <f>SUMIFS(#REF!,#REF!,$B6)</f>
        <v>#REF!</v>
      </c>
      <c r="AH6" s="33">
        <v>5690</v>
      </c>
      <c r="AI6" s="33">
        <v>0</v>
      </c>
      <c r="AJ6" s="18" t="e">
        <f>F6+V6+X6+Z6+AB6+AD6+AG6+AH6</f>
        <v>#REF!</v>
      </c>
      <c r="AK6" s="18" t="e">
        <f>G6+W6+Y6+AA6+AC6+AE6+AI6</f>
        <v>#REF!</v>
      </c>
    </row>
    <row r="7" spans="1:37">
      <c r="A7" s="1057"/>
      <c r="B7" s="19" t="s">
        <v>36</v>
      </c>
      <c r="C7" s="17" t="e">
        <f>COUNTIF(第1批次治理工程!$G$6:$G$32180,$B7)+COUNTIF(#REF!,$B7)</f>
        <v>#REF!</v>
      </c>
      <c r="D7" s="25" t="e">
        <f>COUNTIFS(第1批次治理工程!$G$6:$G$32180,$B7,第1批次治理工程!$L$6:$L$32180,"&gt;0")+COUNTIFS(#REF!,$B7,#REF!,"&gt;0")</f>
        <v>#REF!</v>
      </c>
      <c r="E7" s="26" t="e">
        <f>C7-D7</f>
        <v>#REF!</v>
      </c>
      <c r="F7" s="27" t="e">
        <f>SUMIFS(第1批次治理工程!$K$6:$K$32180,第1批次治理工程!$G$6:$G$32180,$B7)+SUMIFS(#REF!,#REF!,$B7)</f>
        <v>#REF!</v>
      </c>
      <c r="G7" s="27" t="e">
        <f>SUMIFS(第1批次治理工程!$AX$6:$AX$32180,第1批次治理工程!$G$6:$G$32180,$B7)+SUMIFS(#REF!,#REF!,$B7)-SUMIFS(第1批次治理工程!$AI$6:$AI$32180,第1批次治理工程!$G$6:$G$32180,$B7)-SUMIFS(#REF!,#REF!,$B7)</f>
        <v>#REF!</v>
      </c>
      <c r="H7" s="27" t="e">
        <f>COUNTIFS(第1批次治理工程!$G$6:$G$32180,$B7,第1批次治理工程!$BM$6:$BM$32180,"&gt;0")+COUNTIFS(#REF!,$B7,#REF!,"&gt;0")</f>
        <v>#REF!</v>
      </c>
      <c r="I7" s="18" t="e">
        <f>SUMIFS(第1批次治理工程!$K$6:$K$32180,第1批次治理工程!$G$6:$G$32180,$B7,第1批次治理工程!$BM$6:$BM$32180,"&gt;0")+SUMIFS(#REF!,#REF!,$B7,#REF!,"&gt;0")</f>
        <v>#REF!</v>
      </c>
      <c r="J7" s="18" t="e">
        <f>SUMIFS(第1批次治理工程!#REF!,第1批次治理工程!$G$6:$G$32180,$B7,第1批次治理工程!$BM$6:$BM$32180,"&gt;0")+SUMIFS(#REF!,#REF!,$B7,#REF!,"&gt;0")</f>
        <v>#REF!</v>
      </c>
      <c r="K7" s="18" t="e">
        <f>COUNTIFS(第1批次治理工程!$G$6:$G$32180,$B7,第1批次治理工程!$BS$6:$BS$32180,1)+COUNTIFS(#REF!,$B7,#REF!,1)</f>
        <v>#REF!</v>
      </c>
      <c r="L7" s="18" t="e">
        <f>SUMIFS(第1批次治理工程!$K$6:$K$32180,第1批次治理工程!$G$6:$G$32180,$B7,第1批次治理工程!$BS$6:$BS$32180,1)+SUMIFS(#REF!,#REF!,$B7,第1批次治理工程!$BS$6:$BS$32180,1)</f>
        <v>#REF!</v>
      </c>
      <c r="M7" s="18" t="e">
        <f>SUMIFS(第1批次治理工程!#REF!,第1批次治理工程!$G$6:$G$32180,$B7,第1批次治理工程!$BS$6:$BS$32180,1)+SUMIFS(#REF!,#REF!,$B7,第1批次治理工程!$BS$6:$BS$32180,1)</f>
        <v>#REF!</v>
      </c>
      <c r="N7" s="18" t="e">
        <f>SUMIFS(第1批次治理工程!$CF$6:$CF$32180,第1批次治理工程!$G$6:$G$32180,$B7)+SUMIFS(#REF!,#REF!,$B7)</f>
        <v>#REF!</v>
      </c>
      <c r="O7" s="18" t="e">
        <f>SUMIFS(第1批次治理工程!$CG$6:$CG$32180,第1批次治理工程!$G$6:$G$32180,$B7)+SUMIFS(#REF!,#REF!,$B7)</f>
        <v>#REF!</v>
      </c>
      <c r="P7" s="18" t="e">
        <f>SUMIFS(第1批次治理工程!$CH$6:$CH$32180,第1批次治理工程!$G$6:$G$32180,$B7)+SUMIFS(#REF!,#REF!,$B7)</f>
        <v>#REF!</v>
      </c>
      <c r="Q7" s="18" t="e">
        <f>SUMIFS(第1批次治理工程!$CI$6:$CI$32180,第1批次治理工程!$G$6:$G$32180,$B7)+SUMIFS(#REF!,#REF!,$B7)</f>
        <v>#REF!</v>
      </c>
      <c r="R7" s="18" t="e">
        <f>SUMIFS(第1批次治理工程!#REF!,第1批次治理工程!$G$6:$G$32180,$B7)+SUMIFS(#REF!,#REF!,$B7)</f>
        <v>#REF!</v>
      </c>
      <c r="S7" s="18" t="e">
        <f>SUMIFS(第1批次治理工程!#REF!,第1批次治理工程!$G$6:$G$32180,$B7)+SUMIFS(#REF!,#REF!,$B7)</f>
        <v>#REF!</v>
      </c>
      <c r="T7" s="18" t="e">
        <f>SUMIFS(第1批次治理工程!#REF!,第1批次治理工程!$G$6:$G$32180,$B7)+SUMIFS(#REF!,#REF!,$B7)</f>
        <v>#REF!</v>
      </c>
      <c r="U7" s="18" t="e">
        <f>T7-(R7-S7)</f>
        <v>#REF!</v>
      </c>
      <c r="V7" s="18" t="e">
        <f>SUMIFS(第1批次治理工程!$AY$6:$AY$32180,第1批次治理工程!$G$6:$G$32180,$B7)+SUMIFS(#REF!,#REF!,$B7)</f>
        <v>#REF!</v>
      </c>
      <c r="W7" s="18" t="e">
        <f>SUMIFS(第1批次治理工程!#REF!,第1批次治理工程!$G$6:$G$32180,$B7)+SUMIFS(#REF!,#REF!,$B7)</f>
        <v>#REF!</v>
      </c>
      <c r="X7" s="18" t="e">
        <f>SUMIFS(#REF!,#REF!,$B7)</f>
        <v>#REF!</v>
      </c>
      <c r="Y7" s="18" t="e">
        <f>SUMIFS(#REF!,#REF!,$B7)</f>
        <v>#REF!</v>
      </c>
      <c r="Z7" s="18" t="e">
        <f>SUMIFS(#REF!,#REF!,$B7)</f>
        <v>#REF!</v>
      </c>
      <c r="AA7" s="18" t="e">
        <f>SUMIFS(#REF!,#REF!,$B7)</f>
        <v>#REF!</v>
      </c>
      <c r="AB7" s="18" t="e">
        <f>SUMIFS(#REF!,#REF!,$B7)</f>
        <v>#REF!</v>
      </c>
      <c r="AC7" s="18" t="e">
        <f>SUMIFS(#REF!,#REF!,$B7)</f>
        <v>#REF!</v>
      </c>
      <c r="AD7" s="18" t="e">
        <f>SUMIFS(#REF!,#REF!,$B7)</f>
        <v>#REF!</v>
      </c>
      <c r="AE7" s="18" t="e">
        <f>SUMIFS(#REF!,#REF!,$B7)</f>
        <v>#REF!</v>
      </c>
      <c r="AF7" s="33" t="e">
        <f>COUNTIF(#REF!,$B7)</f>
        <v>#REF!</v>
      </c>
      <c r="AG7" s="33" t="e">
        <f>SUMIFS(#REF!,#REF!,$B7)</f>
        <v>#REF!</v>
      </c>
      <c r="AH7" s="33">
        <v>6864</v>
      </c>
      <c r="AI7" s="33">
        <v>5136</v>
      </c>
      <c r="AJ7" s="18" t="e">
        <f>F7+V7+X7+Z7+AB7+AD7+AG7+AH7</f>
        <v>#REF!</v>
      </c>
      <c r="AK7" s="18" t="e">
        <f>G7+W7+Y7+AA7+AC7+AE7+AI7</f>
        <v>#REF!</v>
      </c>
    </row>
    <row r="8" spans="1:37" ht="16.5" customHeight="1">
      <c r="A8" s="1055"/>
      <c r="B8" s="20" t="s">
        <v>38</v>
      </c>
      <c r="C8" s="28" t="e">
        <f>SUM(C6:C7)</f>
        <v>#REF!</v>
      </c>
      <c r="D8" s="28" t="e">
        <f t="shared" ref="D8:G8" si="0">SUM(D6:D7)</f>
        <v>#REF!</v>
      </c>
      <c r="E8" s="28" t="e">
        <f t="shared" si="0"/>
        <v>#REF!</v>
      </c>
      <c r="F8" s="29" t="e">
        <f t="shared" si="0"/>
        <v>#REF!</v>
      </c>
      <c r="G8" s="29" t="e">
        <f t="shared" si="0"/>
        <v>#REF!</v>
      </c>
      <c r="H8" s="21" t="e">
        <f t="shared" ref="H8:AJ8" si="1">SUM(H6:H7)</f>
        <v>#REF!</v>
      </c>
      <c r="I8" s="21" t="e">
        <f t="shared" si="1"/>
        <v>#REF!</v>
      </c>
      <c r="J8" s="21" t="e">
        <f t="shared" si="1"/>
        <v>#REF!</v>
      </c>
      <c r="K8" s="21" t="e">
        <f t="shared" si="1"/>
        <v>#REF!</v>
      </c>
      <c r="L8" s="21" t="e">
        <f t="shared" si="1"/>
        <v>#REF!</v>
      </c>
      <c r="M8" s="21" t="e">
        <f t="shared" si="1"/>
        <v>#REF!</v>
      </c>
      <c r="N8" s="21" t="e">
        <f t="shared" si="1"/>
        <v>#REF!</v>
      </c>
      <c r="O8" s="21" t="e">
        <f t="shared" si="1"/>
        <v>#REF!</v>
      </c>
      <c r="P8" s="21" t="e">
        <f t="shared" si="1"/>
        <v>#REF!</v>
      </c>
      <c r="Q8" s="21" t="e">
        <f t="shared" si="1"/>
        <v>#REF!</v>
      </c>
      <c r="R8" s="21" t="e">
        <f t="shared" si="1"/>
        <v>#REF!</v>
      </c>
      <c r="S8" s="21" t="e">
        <f t="shared" si="1"/>
        <v>#REF!</v>
      </c>
      <c r="T8" s="21" t="e">
        <f t="shared" si="1"/>
        <v>#REF!</v>
      </c>
      <c r="U8" s="21" t="e">
        <f t="shared" si="1"/>
        <v>#REF!</v>
      </c>
      <c r="V8" s="21" t="e">
        <f>SUM(V6:V7)</f>
        <v>#REF!</v>
      </c>
      <c r="W8" s="21" t="e">
        <f>SUM(W6:W7)</f>
        <v>#REF!</v>
      </c>
      <c r="X8" s="21" t="e">
        <f t="shared" si="1"/>
        <v>#REF!</v>
      </c>
      <c r="Y8" s="21" t="e">
        <f t="shared" si="1"/>
        <v>#REF!</v>
      </c>
      <c r="Z8" s="21" t="e">
        <f t="shared" si="1"/>
        <v>#REF!</v>
      </c>
      <c r="AA8" s="21" t="e">
        <f t="shared" si="1"/>
        <v>#REF!</v>
      </c>
      <c r="AB8" s="21" t="e">
        <f t="shared" si="1"/>
        <v>#REF!</v>
      </c>
      <c r="AC8" s="21" t="e">
        <f t="shared" si="1"/>
        <v>#REF!</v>
      </c>
      <c r="AD8" s="21" t="e">
        <f t="shared" si="1"/>
        <v>#REF!</v>
      </c>
      <c r="AE8" s="21" t="e">
        <f t="shared" si="1"/>
        <v>#REF!</v>
      </c>
      <c r="AF8" s="34" t="e">
        <f t="shared" si="1"/>
        <v>#REF!</v>
      </c>
      <c r="AG8" s="34" t="e">
        <f t="shared" si="1"/>
        <v>#REF!</v>
      </c>
      <c r="AH8" s="21">
        <f t="shared" si="1"/>
        <v>12554</v>
      </c>
      <c r="AI8" s="21">
        <f t="shared" si="1"/>
        <v>5136</v>
      </c>
      <c r="AJ8" s="21" t="e">
        <f t="shared" si="1"/>
        <v>#REF!</v>
      </c>
      <c r="AK8" s="21" t="e">
        <f t="shared" ref="AK8" si="2">SUM(AK6:AK7)</f>
        <v>#REF!</v>
      </c>
    </row>
    <row r="9" spans="1:37">
      <c r="A9" s="1054" t="s">
        <v>39</v>
      </c>
      <c r="B9" s="17" t="s">
        <v>39</v>
      </c>
      <c r="C9" s="17" t="e">
        <f>COUNTIF(第1批次治理工程!$G$6:$G$32180,$B9)+COUNTIF(#REF!,$B9)</f>
        <v>#REF!</v>
      </c>
      <c r="D9" s="25" t="e">
        <f>COUNTIFS(第1批次治理工程!$G$6:$G$32180,$B9,第1批次治理工程!$L$6:$L$32180,"&gt;0")+COUNTIFS(#REF!,$B9,#REF!,"&gt;0")</f>
        <v>#REF!</v>
      </c>
      <c r="E9" s="26" t="e">
        <f t="shared" ref="E9:E13" si="3">C9-D9</f>
        <v>#REF!</v>
      </c>
      <c r="F9" s="27" t="e">
        <f>SUMIFS(第1批次治理工程!$K$6:$K$32180,第1批次治理工程!$G$6:$G$32180,$B9)+SUMIFS(#REF!,#REF!,$B9)</f>
        <v>#REF!</v>
      </c>
      <c r="G9" s="27" t="e">
        <f>SUMIFS(第1批次治理工程!$AX$6:$AX$32180,第1批次治理工程!$G$6:$G$32180,$B9)+SUMIFS(#REF!,#REF!,$B9)-SUMIFS(第1批次治理工程!$AI$6:$AI$32180,第1批次治理工程!$G$6:$G$32180,$B9)-SUMIFS(#REF!,#REF!,$B9)</f>
        <v>#REF!</v>
      </c>
      <c r="H9" s="27" t="e">
        <f>COUNTIFS(第1批次治理工程!$G$6:$G$32180,$B9,第1批次治理工程!$BM$6:$BM$32180,"&gt;0")+COUNTIFS(#REF!,$B9,#REF!,"&gt;0")</f>
        <v>#REF!</v>
      </c>
      <c r="I9" s="18" t="e">
        <f>SUMIFS(第1批次治理工程!$K$6:$K$32180,第1批次治理工程!$G$6:$G$32180,$B9,第1批次治理工程!$BM$6:$BM$32180,"&gt;0")+SUMIFS(#REF!,#REF!,$B9,#REF!,"&gt;0")</f>
        <v>#REF!</v>
      </c>
      <c r="J9" s="18" t="e">
        <f>SUMIFS(第1批次治理工程!#REF!,第1批次治理工程!$G$6:$G$32180,$B9,第1批次治理工程!$BM$6:$BM$32180,"&gt;0")+SUMIFS(#REF!,#REF!,$B9,#REF!,"&gt;0")</f>
        <v>#REF!</v>
      </c>
      <c r="K9" s="18" t="e">
        <f>COUNTIFS(第1批次治理工程!$G$6:$G$32180,$B9,第1批次治理工程!$BS$6:$BS$32180,1)+COUNTIFS(#REF!,$B9,#REF!,1)</f>
        <v>#REF!</v>
      </c>
      <c r="L9" s="18" t="e">
        <f>SUMIFS(第1批次治理工程!$K$6:$K$32180,第1批次治理工程!$G$6:$G$32180,$B9,第1批次治理工程!$BS$6:$BS$32180,1)+SUMIFS(#REF!,#REF!,$B9,第1批次治理工程!$BS$6:$BS$32180,1)</f>
        <v>#REF!</v>
      </c>
      <c r="M9" s="18" t="e">
        <f>SUMIFS(第1批次治理工程!#REF!,第1批次治理工程!$G$6:$G$32180,$B9,第1批次治理工程!$BS$6:$BS$32180,1)+SUMIFS(#REF!,#REF!,$B9,第1批次治理工程!$BS$6:$BS$32180,1)</f>
        <v>#REF!</v>
      </c>
      <c r="N9" s="18" t="e">
        <f>SUMIFS(第1批次治理工程!$CF$6:$CF$32180,第1批次治理工程!$G$6:$G$32180,$B9)+SUMIFS(#REF!,#REF!,$B9)</f>
        <v>#REF!</v>
      </c>
      <c r="O9" s="18" t="e">
        <f>SUMIFS(第1批次治理工程!$CG$6:$CG$32180,第1批次治理工程!$G$6:$G$32180,$B9)+SUMIFS(#REF!,#REF!,$B9)</f>
        <v>#REF!</v>
      </c>
      <c r="P9" s="18" t="e">
        <f>SUMIFS(第1批次治理工程!$CH$6:$CH$32180,第1批次治理工程!$G$6:$G$32180,$B9)+SUMIFS(#REF!,#REF!,$B9)</f>
        <v>#REF!</v>
      </c>
      <c r="Q9" s="18" t="e">
        <f>SUMIFS(第1批次治理工程!$CI$6:$CI$32180,第1批次治理工程!$G$6:$G$32180,$B9)+SUMIFS(#REF!,#REF!,$B9)</f>
        <v>#REF!</v>
      </c>
      <c r="R9" s="18" t="e">
        <f>SUMIFS(第1批次治理工程!#REF!,第1批次治理工程!$G$6:$G$32180,$B9)+SUMIFS(#REF!,#REF!,$B9)</f>
        <v>#REF!</v>
      </c>
      <c r="S9" s="18" t="e">
        <f>SUMIFS(第1批次治理工程!#REF!,第1批次治理工程!$G$6:$G$32180,$B9)+SUMIFS(#REF!,#REF!,$B9)</f>
        <v>#REF!</v>
      </c>
      <c r="T9" s="18" t="e">
        <f>SUMIFS(第1批次治理工程!#REF!,第1批次治理工程!$G$6:$G$32180,$B9)+SUMIFS(#REF!,#REF!,$B9)</f>
        <v>#REF!</v>
      </c>
      <c r="U9" s="18" t="e">
        <f t="shared" ref="U9:U13" si="4">T9-(R9-S9)</f>
        <v>#REF!</v>
      </c>
      <c r="V9" s="18" t="e">
        <f>SUMIFS(第1批次治理工程!$AY$6:$AY$32180,第1批次治理工程!$G$6:$G$32180,$B9)+SUMIFS(#REF!,#REF!,$B9)</f>
        <v>#REF!</v>
      </c>
      <c r="W9" s="18" t="e">
        <f>SUMIFS(第1批次治理工程!#REF!,第1批次治理工程!$G$6:$G$32180,$B9)+SUMIFS(#REF!,#REF!,$B9)</f>
        <v>#REF!</v>
      </c>
      <c r="X9" s="18" t="e">
        <f>SUMIFS(#REF!,#REF!,$B9)</f>
        <v>#REF!</v>
      </c>
      <c r="Y9" s="18" t="e">
        <f>SUMIFS(#REF!,#REF!,$B9)</f>
        <v>#REF!</v>
      </c>
      <c r="Z9" s="18" t="e">
        <f>SUMIFS(#REF!,#REF!,$B9)</f>
        <v>#REF!</v>
      </c>
      <c r="AA9" s="18" t="e">
        <f>SUMIFS(#REF!,#REF!,$B9)</f>
        <v>#REF!</v>
      </c>
      <c r="AB9" s="18" t="e">
        <f>SUMIFS(#REF!,#REF!,$B9)</f>
        <v>#REF!</v>
      </c>
      <c r="AC9" s="18" t="e">
        <f>SUMIFS(#REF!,#REF!,$B9)</f>
        <v>#REF!</v>
      </c>
      <c r="AD9" s="18" t="e">
        <f>SUMIFS(#REF!,#REF!,$B9)</f>
        <v>#REF!</v>
      </c>
      <c r="AE9" s="18" t="e">
        <f>SUMIFS(#REF!,#REF!,$B9)</f>
        <v>#REF!</v>
      </c>
      <c r="AF9" s="33" t="e">
        <f>COUNTIF(#REF!,$B9)</f>
        <v>#REF!</v>
      </c>
      <c r="AG9" s="33" t="e">
        <f>SUMIFS(#REF!,#REF!,$B9)</f>
        <v>#REF!</v>
      </c>
      <c r="AH9" s="33">
        <v>0</v>
      </c>
      <c r="AI9" s="33">
        <v>0</v>
      </c>
      <c r="AJ9" s="18" t="e">
        <f t="shared" ref="AJ9:AJ13" si="5">F9+V9+X9+Z9+AB9+AD9+AG9+AH9</f>
        <v>#REF!</v>
      </c>
      <c r="AK9" s="18" t="e">
        <f t="shared" ref="AK9:AK13" si="6">G9+W9+Y9+AA9+AC9+AE9+AI9</f>
        <v>#REF!</v>
      </c>
    </row>
    <row r="10" spans="1:37">
      <c r="A10" s="1055"/>
      <c r="B10" s="19" t="s">
        <v>40</v>
      </c>
      <c r="C10" s="17" t="e">
        <f>COUNTIF(第1批次治理工程!$G$6:$G$32180,$B10)+COUNTIF(#REF!,$B10)</f>
        <v>#REF!</v>
      </c>
      <c r="D10" s="25" t="e">
        <f>COUNTIFS(第1批次治理工程!$G$6:$G$32180,$B10,第1批次治理工程!$L$6:$L$32180,"&gt;0")+COUNTIFS(#REF!,$B10,#REF!,"&gt;0")</f>
        <v>#REF!</v>
      </c>
      <c r="E10" s="26" t="e">
        <f t="shared" si="3"/>
        <v>#REF!</v>
      </c>
      <c r="F10" s="27" t="e">
        <f>SUMIFS(第1批次治理工程!$K$6:$K$32180,第1批次治理工程!$G$6:$G$32180,$B10)+SUMIFS(#REF!,#REF!,$B10)</f>
        <v>#REF!</v>
      </c>
      <c r="G10" s="27" t="e">
        <f>SUMIFS(第1批次治理工程!$AX$6:$AX$32180,第1批次治理工程!$G$6:$G$32180,$B10)+SUMIFS(#REF!,#REF!,$B10)-SUMIFS(第1批次治理工程!$AI$6:$AI$32180,第1批次治理工程!$G$6:$G$32180,$B10)-SUMIFS(#REF!,#REF!,$B10)</f>
        <v>#REF!</v>
      </c>
      <c r="H10" s="27" t="e">
        <f>COUNTIFS(第1批次治理工程!$G$6:$G$32180,$B10,第1批次治理工程!$BM$6:$BM$32180,"&gt;0")+COUNTIFS(#REF!,$B10,#REF!,"&gt;0")</f>
        <v>#REF!</v>
      </c>
      <c r="I10" s="18" t="e">
        <f>SUMIFS(第1批次治理工程!$K$6:$K$32180,第1批次治理工程!$G$6:$G$32180,$B10,第1批次治理工程!$BM$6:$BM$32180,"&gt;0")+SUMIFS(#REF!,#REF!,$B10,#REF!,"&gt;0")</f>
        <v>#REF!</v>
      </c>
      <c r="J10" s="18" t="e">
        <f>SUMIFS(第1批次治理工程!#REF!,第1批次治理工程!$G$6:$G$32180,$B10,第1批次治理工程!$BM$6:$BM$32180,"&gt;0")+SUMIFS(#REF!,#REF!,$B10,#REF!,"&gt;0")</f>
        <v>#REF!</v>
      </c>
      <c r="K10" s="18" t="e">
        <f>COUNTIFS(第1批次治理工程!$G$6:$G$32180,$B10,第1批次治理工程!$BS$6:$BS$32180,1)+COUNTIFS(#REF!,$B10,#REF!,1)</f>
        <v>#REF!</v>
      </c>
      <c r="L10" s="18" t="e">
        <f>SUMIFS(第1批次治理工程!$K$6:$K$32180,第1批次治理工程!$G$6:$G$32180,$B10,第1批次治理工程!$BS$6:$BS$32180,1)+SUMIFS(#REF!,#REF!,$B10,第1批次治理工程!$BS$6:$BS$32180,1)</f>
        <v>#REF!</v>
      </c>
      <c r="M10" s="18" t="e">
        <f>SUMIFS(第1批次治理工程!#REF!,第1批次治理工程!$G$6:$G$32180,$B10,第1批次治理工程!$BS$6:$BS$32180,1)+SUMIFS(#REF!,#REF!,$B10,第1批次治理工程!$BS$6:$BS$32180,1)</f>
        <v>#REF!</v>
      </c>
      <c r="N10" s="18" t="e">
        <f>SUMIFS(第1批次治理工程!$CF$6:$CF$32180,第1批次治理工程!$G$6:$G$32180,$B10)+SUMIFS(#REF!,#REF!,$B10)</f>
        <v>#REF!</v>
      </c>
      <c r="O10" s="18" t="e">
        <f>SUMIFS(第1批次治理工程!$CG$6:$CG$32180,第1批次治理工程!$G$6:$G$32180,$B10)+SUMIFS(#REF!,#REF!,$B10)</f>
        <v>#REF!</v>
      </c>
      <c r="P10" s="18" t="e">
        <f>SUMIFS(第1批次治理工程!$CH$6:$CH$32180,第1批次治理工程!$G$6:$G$32180,$B10)+SUMIFS(#REF!,#REF!,$B10)</f>
        <v>#REF!</v>
      </c>
      <c r="Q10" s="18" t="e">
        <f>SUMIFS(第1批次治理工程!$CI$6:$CI$32180,第1批次治理工程!$G$6:$G$32180,$B10)+SUMIFS(#REF!,#REF!,$B10)</f>
        <v>#REF!</v>
      </c>
      <c r="R10" s="18" t="e">
        <f>SUMIFS(第1批次治理工程!#REF!,第1批次治理工程!$G$6:$G$32180,$B10)+SUMIFS(#REF!,#REF!,$B10)</f>
        <v>#REF!</v>
      </c>
      <c r="S10" s="18" t="e">
        <f>SUMIFS(第1批次治理工程!#REF!,第1批次治理工程!$G$6:$G$32180,$B10)+SUMIFS(#REF!,#REF!,$B10)</f>
        <v>#REF!</v>
      </c>
      <c r="T10" s="18" t="e">
        <f>SUMIFS(第1批次治理工程!#REF!,第1批次治理工程!$G$6:$G$32180,$B10)+SUMIFS(#REF!,#REF!,$B10)</f>
        <v>#REF!</v>
      </c>
      <c r="U10" s="18" t="e">
        <f t="shared" si="4"/>
        <v>#REF!</v>
      </c>
      <c r="V10" s="18" t="e">
        <f>SUMIFS(第1批次治理工程!$AY$6:$AY$32180,第1批次治理工程!$G$6:$G$32180,$B10)+SUMIFS(#REF!,#REF!,$B10)</f>
        <v>#REF!</v>
      </c>
      <c r="W10" s="18" t="e">
        <f>SUMIFS(第1批次治理工程!#REF!,第1批次治理工程!$G$6:$G$32180,$B10)+SUMIFS(#REF!,#REF!,$B10)</f>
        <v>#REF!</v>
      </c>
      <c r="X10" s="18" t="e">
        <f>SUMIFS(#REF!,#REF!,$B10)</f>
        <v>#REF!</v>
      </c>
      <c r="Y10" s="18" t="e">
        <f>SUMIFS(#REF!,#REF!,$B10)</f>
        <v>#REF!</v>
      </c>
      <c r="Z10" s="18" t="e">
        <f>SUMIFS(#REF!,#REF!,$B10)</f>
        <v>#REF!</v>
      </c>
      <c r="AA10" s="18" t="e">
        <f>SUMIFS(#REF!,#REF!,$B10)</f>
        <v>#REF!</v>
      </c>
      <c r="AB10" s="18" t="e">
        <f>SUMIFS(#REF!,#REF!,$B10)</f>
        <v>#REF!</v>
      </c>
      <c r="AC10" s="18" t="e">
        <f>SUMIFS(#REF!,#REF!,$B10)</f>
        <v>#REF!</v>
      </c>
      <c r="AD10" s="18" t="e">
        <f>SUMIFS(#REF!,#REF!,$B10)</f>
        <v>#REF!</v>
      </c>
      <c r="AE10" s="18" t="e">
        <f>SUMIFS(#REF!,#REF!,$B10)</f>
        <v>#REF!</v>
      </c>
      <c r="AF10" s="33" t="e">
        <f>COUNTIF(#REF!,$B10)</f>
        <v>#REF!</v>
      </c>
      <c r="AG10" s="33" t="e">
        <f>SUMIFS(#REF!,#REF!,$B10)</f>
        <v>#REF!</v>
      </c>
      <c r="AH10" s="33">
        <v>13975</v>
      </c>
      <c r="AI10" s="33">
        <v>20325</v>
      </c>
      <c r="AJ10" s="18" t="e">
        <f t="shared" si="5"/>
        <v>#REF!</v>
      </c>
      <c r="AK10" s="18" t="e">
        <f t="shared" si="6"/>
        <v>#REF!</v>
      </c>
    </row>
    <row r="11" spans="1:37">
      <c r="A11" s="1055"/>
      <c r="B11" s="19" t="s">
        <v>41</v>
      </c>
      <c r="C11" s="17" t="e">
        <f>COUNTIF(第1批次治理工程!$G$6:$G$32180,$B11)+COUNTIF(#REF!,$B11)</f>
        <v>#REF!</v>
      </c>
      <c r="D11" s="25" t="e">
        <f>COUNTIFS(第1批次治理工程!$G$6:$G$32180,$B11,第1批次治理工程!$L$6:$L$32180,"&gt;0")+COUNTIFS(#REF!,$B11,#REF!,"&gt;0")</f>
        <v>#REF!</v>
      </c>
      <c r="E11" s="26" t="e">
        <f t="shared" si="3"/>
        <v>#REF!</v>
      </c>
      <c r="F11" s="27" t="e">
        <f>SUMIFS(第1批次治理工程!$K$6:$K$32180,第1批次治理工程!$G$6:$G$32180,$B11)+SUMIFS(#REF!,#REF!,$B11)</f>
        <v>#REF!</v>
      </c>
      <c r="G11" s="27" t="e">
        <f>SUMIFS(第1批次治理工程!$AX$6:$AX$32180,第1批次治理工程!$G$6:$G$32180,$B11)+SUMIFS(#REF!,#REF!,$B11)-SUMIFS(第1批次治理工程!$AI$6:$AI$32180,第1批次治理工程!$G$6:$G$32180,$B11)-SUMIFS(#REF!,#REF!,$B11)</f>
        <v>#REF!</v>
      </c>
      <c r="H11" s="27" t="e">
        <f>COUNTIFS(第1批次治理工程!$G$6:$G$32180,$B11,第1批次治理工程!$BM$6:$BM$32180,"&gt;0")+COUNTIFS(#REF!,$B11,#REF!,"&gt;0")</f>
        <v>#REF!</v>
      </c>
      <c r="I11" s="18" t="e">
        <f>SUMIFS(第1批次治理工程!$K$6:$K$32180,第1批次治理工程!$G$6:$G$32180,$B11,第1批次治理工程!$BM$6:$BM$32180,"&gt;0")+SUMIFS(#REF!,#REF!,$B11,#REF!,"&gt;0")</f>
        <v>#REF!</v>
      </c>
      <c r="J11" s="18" t="e">
        <f>SUMIFS(第1批次治理工程!#REF!,第1批次治理工程!$G$6:$G$32180,$B11,第1批次治理工程!$BM$6:$BM$32180,"&gt;0")+SUMIFS(#REF!,#REF!,$B11,#REF!,"&gt;0")</f>
        <v>#REF!</v>
      </c>
      <c r="K11" s="18" t="e">
        <f>COUNTIFS(第1批次治理工程!$G$6:$G$32180,$B11,第1批次治理工程!$BS$6:$BS$32180,1)+COUNTIFS(#REF!,$B11,#REF!,1)</f>
        <v>#REF!</v>
      </c>
      <c r="L11" s="18" t="e">
        <f>SUMIFS(第1批次治理工程!$K$6:$K$32180,第1批次治理工程!$G$6:$G$32180,$B11,第1批次治理工程!$BS$6:$BS$32180,1)+SUMIFS(#REF!,#REF!,$B11,第1批次治理工程!$BS$6:$BS$32180,1)</f>
        <v>#REF!</v>
      </c>
      <c r="M11" s="18" t="e">
        <f>SUMIFS(第1批次治理工程!#REF!,第1批次治理工程!$G$6:$G$32180,$B11,第1批次治理工程!$BS$6:$BS$32180,1)+SUMIFS(#REF!,#REF!,$B11,第1批次治理工程!$BS$6:$BS$32180,1)</f>
        <v>#REF!</v>
      </c>
      <c r="N11" s="18" t="e">
        <f>SUMIFS(第1批次治理工程!$CF$6:$CF$32180,第1批次治理工程!$G$6:$G$32180,$B11)+SUMIFS(#REF!,#REF!,$B11)</f>
        <v>#REF!</v>
      </c>
      <c r="O11" s="18" t="e">
        <f>SUMIFS(第1批次治理工程!$CG$6:$CG$32180,第1批次治理工程!$G$6:$G$32180,$B11)+SUMIFS(#REF!,#REF!,$B11)</f>
        <v>#REF!</v>
      </c>
      <c r="P11" s="18" t="e">
        <f>SUMIFS(第1批次治理工程!$CH$6:$CH$32180,第1批次治理工程!$G$6:$G$32180,$B11)+SUMIFS(#REF!,#REF!,$B11)</f>
        <v>#REF!</v>
      </c>
      <c r="Q11" s="18" t="e">
        <f>SUMIFS(第1批次治理工程!$CI$6:$CI$32180,第1批次治理工程!$G$6:$G$32180,$B11)+SUMIFS(#REF!,#REF!,$B11)</f>
        <v>#REF!</v>
      </c>
      <c r="R11" s="18" t="e">
        <f>SUMIFS(第1批次治理工程!#REF!,第1批次治理工程!$G$6:$G$32180,$B11)+SUMIFS(#REF!,#REF!,$B11)</f>
        <v>#REF!</v>
      </c>
      <c r="S11" s="18" t="e">
        <f>SUMIFS(第1批次治理工程!#REF!,第1批次治理工程!$G$6:$G$32180,$B11)+SUMIFS(#REF!,#REF!,$B11)</f>
        <v>#REF!</v>
      </c>
      <c r="T11" s="18" t="e">
        <f>SUMIFS(第1批次治理工程!#REF!,第1批次治理工程!$G$6:$G$32180,$B11)+SUMIFS(#REF!,#REF!,$B11)</f>
        <v>#REF!</v>
      </c>
      <c r="U11" s="18" t="e">
        <f t="shared" si="4"/>
        <v>#REF!</v>
      </c>
      <c r="V11" s="18" t="e">
        <f>SUMIFS(第1批次治理工程!$AY$6:$AY$32180,第1批次治理工程!$G$6:$G$32180,$B11)+SUMIFS(#REF!,#REF!,$B11)</f>
        <v>#REF!</v>
      </c>
      <c r="W11" s="18" t="e">
        <f>SUMIFS(第1批次治理工程!#REF!,第1批次治理工程!$G$6:$G$32180,$B11)+SUMIFS(#REF!,#REF!,$B11)</f>
        <v>#REF!</v>
      </c>
      <c r="X11" s="18" t="e">
        <f>SUMIFS(#REF!,#REF!,$B11)</f>
        <v>#REF!</v>
      </c>
      <c r="Y11" s="18" t="e">
        <f>SUMIFS(#REF!,#REF!,$B11)</f>
        <v>#REF!</v>
      </c>
      <c r="Z11" s="18" t="e">
        <f>SUMIFS(#REF!,#REF!,$B11)</f>
        <v>#REF!</v>
      </c>
      <c r="AA11" s="18" t="e">
        <f>SUMIFS(#REF!,#REF!,$B11)</f>
        <v>#REF!</v>
      </c>
      <c r="AB11" s="18" t="e">
        <f>SUMIFS(#REF!,#REF!,$B11)</f>
        <v>#REF!</v>
      </c>
      <c r="AC11" s="18" t="e">
        <f>SUMIFS(#REF!,#REF!,$B11)</f>
        <v>#REF!</v>
      </c>
      <c r="AD11" s="18" t="e">
        <f>SUMIFS(#REF!,#REF!,$B11)</f>
        <v>#REF!</v>
      </c>
      <c r="AE11" s="18" t="e">
        <f>SUMIFS(#REF!,#REF!,$B11)</f>
        <v>#REF!</v>
      </c>
      <c r="AF11" s="33" t="e">
        <f>COUNTIF(#REF!,$B11)</f>
        <v>#REF!</v>
      </c>
      <c r="AG11" s="33" t="e">
        <f>SUMIFS(#REF!,#REF!,$B11)</f>
        <v>#REF!</v>
      </c>
      <c r="AH11" s="33">
        <v>1080</v>
      </c>
      <c r="AI11" s="33">
        <v>1620</v>
      </c>
      <c r="AJ11" s="18" t="e">
        <f t="shared" si="5"/>
        <v>#REF!</v>
      </c>
      <c r="AK11" s="18" t="e">
        <f t="shared" si="6"/>
        <v>#REF!</v>
      </c>
    </row>
    <row r="12" spans="1:37">
      <c r="A12" s="1055"/>
      <c r="B12" s="19" t="s">
        <v>42</v>
      </c>
      <c r="C12" s="17" t="e">
        <f>COUNTIF(第1批次治理工程!$G$6:$G$32180,$B12)+COUNTIF(#REF!,$B12)</f>
        <v>#REF!</v>
      </c>
      <c r="D12" s="25" t="e">
        <f>COUNTIFS(第1批次治理工程!$G$6:$G$32180,$B12,第1批次治理工程!$L$6:$L$32180,"&gt;0")+COUNTIFS(#REF!,$B12,#REF!,"&gt;0")</f>
        <v>#REF!</v>
      </c>
      <c r="E12" s="26" t="e">
        <f t="shared" si="3"/>
        <v>#REF!</v>
      </c>
      <c r="F12" s="27" t="e">
        <f>SUMIFS(第1批次治理工程!$K$6:$K$32180,第1批次治理工程!$G$6:$G$32180,$B12)+SUMIFS(#REF!,#REF!,$B12)</f>
        <v>#REF!</v>
      </c>
      <c r="G12" s="27" t="e">
        <f>SUMIFS(第1批次治理工程!$AX$6:$AX$32180,第1批次治理工程!$G$6:$G$32180,$B12)+SUMIFS(#REF!,#REF!,$B12)-SUMIFS(第1批次治理工程!$AI$6:$AI$32180,第1批次治理工程!$G$6:$G$32180,$B12)-SUMIFS(#REF!,#REF!,$B12)</f>
        <v>#REF!</v>
      </c>
      <c r="H12" s="27" t="e">
        <f>COUNTIFS(第1批次治理工程!$G$6:$G$32180,$B12,第1批次治理工程!$BM$6:$BM$32180,"&gt;0")+COUNTIFS(#REF!,$B12,#REF!,"&gt;0")</f>
        <v>#REF!</v>
      </c>
      <c r="I12" s="18" t="e">
        <f>SUMIFS(第1批次治理工程!$K$6:$K$32180,第1批次治理工程!$G$6:$G$32180,$B12,第1批次治理工程!$BM$6:$BM$32180,"&gt;0")+SUMIFS(#REF!,#REF!,$B12,#REF!,"&gt;0")</f>
        <v>#REF!</v>
      </c>
      <c r="J12" s="18" t="e">
        <f>SUMIFS(第1批次治理工程!#REF!,第1批次治理工程!$G$6:$G$32180,$B12,第1批次治理工程!$BM$6:$BM$32180,"&gt;0")+SUMIFS(#REF!,#REF!,$B12,#REF!,"&gt;0")</f>
        <v>#REF!</v>
      </c>
      <c r="K12" s="18" t="e">
        <f>COUNTIFS(第1批次治理工程!$G$6:$G$32180,$B12,第1批次治理工程!$BS$6:$BS$32180,1)+COUNTIFS(#REF!,$B12,#REF!,1)</f>
        <v>#REF!</v>
      </c>
      <c r="L12" s="18" t="e">
        <f>SUMIFS(第1批次治理工程!$K$6:$K$32180,第1批次治理工程!$G$6:$G$32180,$B12,第1批次治理工程!$BS$6:$BS$32180,1)+SUMIFS(#REF!,#REF!,$B12,第1批次治理工程!$BS$6:$BS$32180,1)</f>
        <v>#REF!</v>
      </c>
      <c r="M12" s="18" t="e">
        <f>SUMIFS(第1批次治理工程!#REF!,第1批次治理工程!$G$6:$G$32180,$B12,第1批次治理工程!$BS$6:$BS$32180,1)+SUMIFS(#REF!,#REF!,$B12,第1批次治理工程!$BS$6:$BS$32180,1)</f>
        <v>#REF!</v>
      </c>
      <c r="N12" s="18" t="e">
        <f>SUMIFS(第1批次治理工程!$CF$6:$CF$32180,第1批次治理工程!$G$6:$G$32180,$B12)+SUMIFS(#REF!,#REF!,$B12)</f>
        <v>#REF!</v>
      </c>
      <c r="O12" s="18" t="e">
        <f>SUMIFS(第1批次治理工程!$CG$6:$CG$32180,第1批次治理工程!$G$6:$G$32180,$B12)+SUMIFS(#REF!,#REF!,$B12)</f>
        <v>#REF!</v>
      </c>
      <c r="P12" s="18" t="e">
        <f>SUMIFS(第1批次治理工程!$CH$6:$CH$32180,第1批次治理工程!$G$6:$G$32180,$B12)+SUMIFS(#REF!,#REF!,$B12)</f>
        <v>#REF!</v>
      </c>
      <c r="Q12" s="18" t="e">
        <f>SUMIFS(第1批次治理工程!$CI$6:$CI$32180,第1批次治理工程!$G$6:$G$32180,$B12)+SUMIFS(#REF!,#REF!,$B12)</f>
        <v>#REF!</v>
      </c>
      <c r="R12" s="18" t="e">
        <f>SUMIFS(第1批次治理工程!#REF!,第1批次治理工程!$G$6:$G$32180,$B12)+SUMIFS(#REF!,#REF!,$B12)</f>
        <v>#REF!</v>
      </c>
      <c r="S12" s="18" t="e">
        <f>SUMIFS(第1批次治理工程!#REF!,第1批次治理工程!$G$6:$G$32180,$B12)+SUMIFS(#REF!,#REF!,$B12)</f>
        <v>#REF!</v>
      </c>
      <c r="T12" s="18" t="e">
        <f>SUMIFS(第1批次治理工程!#REF!,第1批次治理工程!$G$6:$G$32180,$B12)+SUMIFS(#REF!,#REF!,$B12)</f>
        <v>#REF!</v>
      </c>
      <c r="U12" s="18" t="e">
        <f t="shared" si="4"/>
        <v>#REF!</v>
      </c>
      <c r="V12" s="18" t="e">
        <f>SUMIFS(第1批次治理工程!$AY$6:$AY$32180,第1批次治理工程!$G$6:$G$32180,$B12)+SUMIFS(#REF!,#REF!,$B12)</f>
        <v>#REF!</v>
      </c>
      <c r="W12" s="18" t="e">
        <f>SUMIFS(第1批次治理工程!#REF!,第1批次治理工程!$G$6:$G$32180,$B12)+SUMIFS(#REF!,#REF!,$B12)</f>
        <v>#REF!</v>
      </c>
      <c r="X12" s="18" t="e">
        <f>SUMIFS(#REF!,#REF!,$B12)</f>
        <v>#REF!</v>
      </c>
      <c r="Y12" s="18" t="e">
        <f>SUMIFS(#REF!,#REF!,$B12)</f>
        <v>#REF!</v>
      </c>
      <c r="Z12" s="18" t="e">
        <f>SUMIFS(#REF!,#REF!,$B12)</f>
        <v>#REF!</v>
      </c>
      <c r="AA12" s="18" t="e">
        <f>SUMIFS(#REF!,#REF!,$B12)</f>
        <v>#REF!</v>
      </c>
      <c r="AB12" s="18" t="e">
        <f>SUMIFS(#REF!,#REF!,$B12)</f>
        <v>#REF!</v>
      </c>
      <c r="AC12" s="18" t="e">
        <f>SUMIFS(#REF!,#REF!,$B12)</f>
        <v>#REF!</v>
      </c>
      <c r="AD12" s="18" t="e">
        <f>SUMIFS(#REF!,#REF!,$B12)</f>
        <v>#REF!</v>
      </c>
      <c r="AE12" s="18" t="e">
        <f>SUMIFS(#REF!,#REF!,$B12)</f>
        <v>#REF!</v>
      </c>
      <c r="AF12" s="33" t="e">
        <f>COUNTIF(#REF!,$B12)</f>
        <v>#REF!</v>
      </c>
      <c r="AG12" s="33" t="e">
        <f>SUMIFS(#REF!,#REF!,$B12)</f>
        <v>#REF!</v>
      </c>
      <c r="AH12" s="33">
        <v>1560</v>
      </c>
      <c r="AI12" s="33">
        <v>2340</v>
      </c>
      <c r="AJ12" s="18" t="e">
        <f t="shared" si="5"/>
        <v>#REF!</v>
      </c>
      <c r="AK12" s="18" t="e">
        <f t="shared" si="6"/>
        <v>#REF!</v>
      </c>
    </row>
    <row r="13" spans="1:37">
      <c r="A13" s="1055"/>
      <c r="B13" s="19" t="s">
        <v>43</v>
      </c>
      <c r="C13" s="17" t="e">
        <f>COUNTIF(第1批次治理工程!$G$6:$G$32180,$B13)+COUNTIF(#REF!,$B13)</f>
        <v>#REF!</v>
      </c>
      <c r="D13" s="25" t="e">
        <f>COUNTIFS(第1批次治理工程!$G$6:$G$32180,$B13,第1批次治理工程!$L$6:$L$32180,"&gt;0")+COUNTIFS(#REF!,$B13,#REF!,"&gt;0")</f>
        <v>#REF!</v>
      </c>
      <c r="E13" s="26" t="e">
        <f t="shared" si="3"/>
        <v>#REF!</v>
      </c>
      <c r="F13" s="27" t="e">
        <f>SUMIFS(第1批次治理工程!$K$6:$K$32180,第1批次治理工程!$G$6:$G$32180,$B13)+SUMIFS(#REF!,#REF!,$B13)</f>
        <v>#REF!</v>
      </c>
      <c r="G13" s="27" t="e">
        <f>SUMIFS(第1批次治理工程!$AX$6:$AX$32180,第1批次治理工程!$G$6:$G$32180,$B13)+SUMIFS(#REF!,#REF!,$B13)-SUMIFS(第1批次治理工程!$AI$6:$AI$32180,第1批次治理工程!$G$6:$G$32180,$B13)-SUMIFS(#REF!,#REF!,$B13)</f>
        <v>#REF!</v>
      </c>
      <c r="H13" s="27" t="e">
        <f>COUNTIFS(第1批次治理工程!$G$6:$G$32180,$B13,第1批次治理工程!$BM$6:$BM$32180,"&gt;0")+COUNTIFS(#REF!,$B13,#REF!,"&gt;0")</f>
        <v>#REF!</v>
      </c>
      <c r="I13" s="18" t="e">
        <f>SUMIFS(第1批次治理工程!$K$6:$K$32180,第1批次治理工程!$G$6:$G$32180,$B13,第1批次治理工程!$BM$6:$BM$32180,"&gt;0")+SUMIFS(#REF!,#REF!,$B13,#REF!,"&gt;0")</f>
        <v>#REF!</v>
      </c>
      <c r="J13" s="18" t="e">
        <f>SUMIFS(第1批次治理工程!#REF!,第1批次治理工程!$G$6:$G$32180,$B13,第1批次治理工程!$BM$6:$BM$32180,"&gt;0")+SUMIFS(#REF!,#REF!,$B13,#REF!,"&gt;0")</f>
        <v>#REF!</v>
      </c>
      <c r="K13" s="18" t="e">
        <f>COUNTIFS(第1批次治理工程!$G$6:$G$32180,$B13,第1批次治理工程!$BS$6:$BS$32180,1)+COUNTIFS(#REF!,$B13,#REF!,1)</f>
        <v>#REF!</v>
      </c>
      <c r="L13" s="18" t="e">
        <f>SUMIFS(第1批次治理工程!$K$6:$K$32180,第1批次治理工程!$G$6:$G$32180,$B13,第1批次治理工程!$BS$6:$BS$32180,1)+SUMIFS(#REF!,#REF!,$B13,第1批次治理工程!$BS$6:$BS$32180,1)</f>
        <v>#REF!</v>
      </c>
      <c r="M13" s="18" t="e">
        <f>SUMIFS(第1批次治理工程!#REF!,第1批次治理工程!$G$6:$G$32180,$B13,第1批次治理工程!$BS$6:$BS$32180,1)+SUMIFS(#REF!,#REF!,$B13,第1批次治理工程!$BS$6:$BS$32180,1)</f>
        <v>#REF!</v>
      </c>
      <c r="N13" s="18" t="e">
        <f>SUMIFS(第1批次治理工程!$CF$6:$CF$32180,第1批次治理工程!$G$6:$G$32180,$B13)+SUMIFS(#REF!,#REF!,$B13)</f>
        <v>#REF!</v>
      </c>
      <c r="O13" s="18" t="e">
        <f>SUMIFS(第1批次治理工程!$CG$6:$CG$32180,第1批次治理工程!$G$6:$G$32180,$B13)+SUMIFS(#REF!,#REF!,$B13)</f>
        <v>#REF!</v>
      </c>
      <c r="P13" s="18" t="e">
        <f>SUMIFS(第1批次治理工程!$CH$6:$CH$32180,第1批次治理工程!$G$6:$G$32180,$B13)+SUMIFS(#REF!,#REF!,$B13)</f>
        <v>#REF!</v>
      </c>
      <c r="Q13" s="18" t="e">
        <f>SUMIFS(第1批次治理工程!$CI$6:$CI$32180,第1批次治理工程!$G$6:$G$32180,$B13)+SUMIFS(#REF!,#REF!,$B13)</f>
        <v>#REF!</v>
      </c>
      <c r="R13" s="18" t="e">
        <f>SUMIFS(第1批次治理工程!#REF!,第1批次治理工程!$G$6:$G$32180,$B13)+SUMIFS(#REF!,#REF!,$B13)</f>
        <v>#REF!</v>
      </c>
      <c r="S13" s="18" t="e">
        <f>SUMIFS(第1批次治理工程!#REF!,第1批次治理工程!$G$6:$G$32180,$B13)+SUMIFS(#REF!,#REF!,$B13)</f>
        <v>#REF!</v>
      </c>
      <c r="T13" s="18" t="e">
        <f>SUMIFS(第1批次治理工程!#REF!,第1批次治理工程!$G$6:$G$32180,$B13)+SUMIFS(#REF!,#REF!,$B13)</f>
        <v>#REF!</v>
      </c>
      <c r="U13" s="18" t="e">
        <f t="shared" si="4"/>
        <v>#REF!</v>
      </c>
      <c r="V13" s="18" t="e">
        <f>SUMIFS(第1批次治理工程!$AY$6:$AY$32180,第1批次治理工程!$G$6:$G$32180,$B13)+SUMIFS(#REF!,#REF!,$B13)</f>
        <v>#REF!</v>
      </c>
      <c r="W13" s="18" t="e">
        <f>SUMIFS(第1批次治理工程!#REF!,第1批次治理工程!$G$6:$G$32180,$B13)+SUMIFS(#REF!,#REF!,$B13)</f>
        <v>#REF!</v>
      </c>
      <c r="X13" s="18" t="e">
        <f>SUMIFS(#REF!,#REF!,$B13)</f>
        <v>#REF!</v>
      </c>
      <c r="Y13" s="18" t="e">
        <f>SUMIFS(#REF!,#REF!,$B13)</f>
        <v>#REF!</v>
      </c>
      <c r="Z13" s="18" t="e">
        <f>SUMIFS(#REF!,#REF!,$B13)</f>
        <v>#REF!</v>
      </c>
      <c r="AA13" s="18" t="e">
        <f>SUMIFS(#REF!,#REF!,$B13)</f>
        <v>#REF!</v>
      </c>
      <c r="AB13" s="18" t="e">
        <f>SUMIFS(#REF!,#REF!,$B13)</f>
        <v>#REF!</v>
      </c>
      <c r="AC13" s="18" t="e">
        <f>SUMIFS(#REF!,#REF!,$B13)</f>
        <v>#REF!</v>
      </c>
      <c r="AD13" s="18" t="e">
        <f>SUMIFS(#REF!,#REF!,$B13)</f>
        <v>#REF!</v>
      </c>
      <c r="AE13" s="18" t="e">
        <f>SUMIFS(#REF!,#REF!,$B13)</f>
        <v>#REF!</v>
      </c>
      <c r="AF13" s="33" t="e">
        <f>COUNTIF(#REF!,$B13)</f>
        <v>#REF!</v>
      </c>
      <c r="AG13" s="33" t="e">
        <f>SUMIFS(#REF!,#REF!,$B13)</f>
        <v>#REF!</v>
      </c>
      <c r="AH13" s="33">
        <v>15210</v>
      </c>
      <c r="AI13" s="33">
        <v>10090</v>
      </c>
      <c r="AJ13" s="18" t="e">
        <f t="shared" si="5"/>
        <v>#REF!</v>
      </c>
      <c r="AK13" s="18" t="e">
        <f t="shared" si="6"/>
        <v>#REF!</v>
      </c>
    </row>
    <row r="14" spans="1:37" ht="16.5" customHeight="1">
      <c r="A14" s="1055"/>
      <c r="B14" s="20" t="s">
        <v>44</v>
      </c>
      <c r="C14" s="28" t="e">
        <f>SUM(C9:C13)</f>
        <v>#REF!</v>
      </c>
      <c r="D14" s="28" t="e">
        <f t="shared" ref="D14:G14" si="7">SUM(D9:D13)</f>
        <v>#REF!</v>
      </c>
      <c r="E14" s="28" t="e">
        <f t="shared" si="7"/>
        <v>#REF!</v>
      </c>
      <c r="F14" s="29" t="e">
        <f t="shared" si="7"/>
        <v>#REF!</v>
      </c>
      <c r="G14" s="29" t="e">
        <f t="shared" si="7"/>
        <v>#REF!</v>
      </c>
      <c r="H14" s="21" t="e">
        <f t="shared" ref="H14:AJ14" si="8">SUM(H9:H13)</f>
        <v>#REF!</v>
      </c>
      <c r="I14" s="21" t="e">
        <f t="shared" si="8"/>
        <v>#REF!</v>
      </c>
      <c r="J14" s="21" t="e">
        <f t="shared" si="8"/>
        <v>#REF!</v>
      </c>
      <c r="K14" s="21" t="e">
        <f t="shared" si="8"/>
        <v>#REF!</v>
      </c>
      <c r="L14" s="21" t="e">
        <f t="shared" si="8"/>
        <v>#REF!</v>
      </c>
      <c r="M14" s="21" t="e">
        <f t="shared" si="8"/>
        <v>#REF!</v>
      </c>
      <c r="N14" s="21" t="e">
        <f t="shared" si="8"/>
        <v>#REF!</v>
      </c>
      <c r="O14" s="21" t="e">
        <f t="shared" si="8"/>
        <v>#REF!</v>
      </c>
      <c r="P14" s="21" t="e">
        <f t="shared" si="8"/>
        <v>#REF!</v>
      </c>
      <c r="Q14" s="21" t="e">
        <f t="shared" si="8"/>
        <v>#REF!</v>
      </c>
      <c r="R14" s="21" t="e">
        <f t="shared" si="8"/>
        <v>#REF!</v>
      </c>
      <c r="S14" s="21" t="e">
        <f t="shared" si="8"/>
        <v>#REF!</v>
      </c>
      <c r="T14" s="21" t="e">
        <f t="shared" si="8"/>
        <v>#REF!</v>
      </c>
      <c r="U14" s="21" t="e">
        <f t="shared" si="8"/>
        <v>#REF!</v>
      </c>
      <c r="V14" s="21" t="e">
        <f>SUM(V9:V13)</f>
        <v>#REF!</v>
      </c>
      <c r="W14" s="21" t="e">
        <f>SUM(W9:W13)</f>
        <v>#REF!</v>
      </c>
      <c r="X14" s="21" t="e">
        <f t="shared" si="8"/>
        <v>#REF!</v>
      </c>
      <c r="Y14" s="21" t="e">
        <f t="shared" si="8"/>
        <v>#REF!</v>
      </c>
      <c r="Z14" s="21" t="e">
        <f t="shared" si="8"/>
        <v>#REF!</v>
      </c>
      <c r="AA14" s="21" t="e">
        <f t="shared" si="8"/>
        <v>#REF!</v>
      </c>
      <c r="AB14" s="21" t="e">
        <f t="shared" si="8"/>
        <v>#REF!</v>
      </c>
      <c r="AC14" s="21" t="e">
        <f t="shared" si="8"/>
        <v>#REF!</v>
      </c>
      <c r="AD14" s="21" t="e">
        <f t="shared" si="8"/>
        <v>#REF!</v>
      </c>
      <c r="AE14" s="21" t="e">
        <f t="shared" si="8"/>
        <v>#REF!</v>
      </c>
      <c r="AF14" s="34" t="e">
        <f t="shared" si="8"/>
        <v>#REF!</v>
      </c>
      <c r="AG14" s="34" t="e">
        <f t="shared" si="8"/>
        <v>#REF!</v>
      </c>
      <c r="AH14" s="21">
        <f t="shared" si="8"/>
        <v>31825</v>
      </c>
      <c r="AI14" s="21">
        <f t="shared" si="8"/>
        <v>34375</v>
      </c>
      <c r="AJ14" s="21" t="e">
        <f t="shared" si="8"/>
        <v>#REF!</v>
      </c>
      <c r="AK14" s="21" t="e">
        <f t="shared" ref="AK14" si="9">SUM(AK9:AK13)</f>
        <v>#REF!</v>
      </c>
    </row>
    <row r="15" spans="1:37">
      <c r="A15" s="1054" t="s">
        <v>45</v>
      </c>
      <c r="B15" s="17" t="s">
        <v>45</v>
      </c>
      <c r="C15" s="17" t="e">
        <f>COUNTIF(第1批次治理工程!$G$6:$G$32180,$B15)+COUNTIF(#REF!,$B15)</f>
        <v>#REF!</v>
      </c>
      <c r="D15" s="25" t="e">
        <f>COUNTIFS(第1批次治理工程!$G$6:$G$32180,$B15,第1批次治理工程!$L$6:$L$32180,"&gt;0")+COUNTIFS(#REF!,$B15,#REF!,"&gt;0")</f>
        <v>#REF!</v>
      </c>
      <c r="E15" s="26" t="e">
        <f t="shared" ref="E15:E17" si="10">C15-D15</f>
        <v>#REF!</v>
      </c>
      <c r="F15" s="27" t="e">
        <f>SUMIFS(第1批次治理工程!$K$6:$K$32180,第1批次治理工程!$G$6:$G$32180,$B15)+SUMIFS(#REF!,#REF!,$B15)</f>
        <v>#REF!</v>
      </c>
      <c r="G15" s="27" t="e">
        <f>SUMIFS(第1批次治理工程!$AX$6:$AX$32180,第1批次治理工程!$G$6:$G$32180,$B15)+SUMIFS(#REF!,#REF!,$B15)-SUMIFS(第1批次治理工程!$AI$6:$AI$32180,第1批次治理工程!$G$6:$G$32180,$B15)-SUMIFS(#REF!,#REF!,$B15)</f>
        <v>#REF!</v>
      </c>
      <c r="H15" s="27" t="e">
        <f>COUNTIFS(第1批次治理工程!$G$6:$G$32180,$B15,第1批次治理工程!$BM$6:$BM$32180,"&gt;0")+COUNTIFS(#REF!,$B15,#REF!,"&gt;0")</f>
        <v>#REF!</v>
      </c>
      <c r="I15" s="18" t="e">
        <f>SUMIFS(第1批次治理工程!$K$6:$K$32180,第1批次治理工程!$G$6:$G$32180,$B15,第1批次治理工程!$BM$6:$BM$32180,"&gt;0")+SUMIFS(#REF!,#REF!,$B15,#REF!,"&gt;0")</f>
        <v>#REF!</v>
      </c>
      <c r="J15" s="18" t="e">
        <f>SUMIFS(第1批次治理工程!#REF!,第1批次治理工程!$G$6:$G$32180,$B15,第1批次治理工程!$BM$6:$BM$32180,"&gt;0")+SUMIFS(#REF!,#REF!,$B15,#REF!,"&gt;0")</f>
        <v>#REF!</v>
      </c>
      <c r="K15" s="18" t="e">
        <f>COUNTIFS(第1批次治理工程!$G$6:$G$32180,$B15,第1批次治理工程!$BS$6:$BS$32180,1)+COUNTIFS(#REF!,$B15,#REF!,1)</f>
        <v>#REF!</v>
      </c>
      <c r="L15" s="18" t="e">
        <f>SUMIFS(第1批次治理工程!$K$6:$K$32180,第1批次治理工程!$G$6:$G$32180,$B15,第1批次治理工程!$BS$6:$BS$32180,1)+SUMIFS(#REF!,#REF!,$B15,第1批次治理工程!$BS$6:$BS$32180,1)</f>
        <v>#REF!</v>
      </c>
      <c r="M15" s="18" t="e">
        <f>SUMIFS(第1批次治理工程!#REF!,第1批次治理工程!$G$6:$G$32180,$B15,第1批次治理工程!$BS$6:$BS$32180,1)+SUMIFS(#REF!,#REF!,$B15,第1批次治理工程!$BS$6:$BS$32180,1)</f>
        <v>#REF!</v>
      </c>
      <c r="N15" s="18" t="e">
        <f>SUMIFS(第1批次治理工程!$CF$6:$CF$32180,第1批次治理工程!$G$6:$G$32180,$B15)+SUMIFS(#REF!,#REF!,$B15)</f>
        <v>#REF!</v>
      </c>
      <c r="O15" s="18" t="e">
        <f>SUMIFS(第1批次治理工程!$CG$6:$CG$32180,第1批次治理工程!$G$6:$G$32180,$B15)+SUMIFS(#REF!,#REF!,$B15)</f>
        <v>#REF!</v>
      </c>
      <c r="P15" s="18" t="e">
        <f>SUMIFS(第1批次治理工程!$CH$6:$CH$32180,第1批次治理工程!$G$6:$G$32180,$B15)+SUMIFS(#REF!,#REF!,$B15)</f>
        <v>#REF!</v>
      </c>
      <c r="Q15" s="18" t="e">
        <f>SUMIFS(第1批次治理工程!$CI$6:$CI$32180,第1批次治理工程!$G$6:$G$32180,$B15)+SUMIFS(#REF!,#REF!,$B15)</f>
        <v>#REF!</v>
      </c>
      <c r="R15" s="18" t="e">
        <f>SUMIFS(第1批次治理工程!#REF!,第1批次治理工程!$G$6:$G$32180,$B15)+SUMIFS(#REF!,#REF!,$B15)</f>
        <v>#REF!</v>
      </c>
      <c r="S15" s="18" t="e">
        <f>SUMIFS(第1批次治理工程!#REF!,第1批次治理工程!$G$6:$G$32180,$B15)+SUMIFS(#REF!,#REF!,$B15)</f>
        <v>#REF!</v>
      </c>
      <c r="T15" s="18" t="e">
        <f>SUMIFS(第1批次治理工程!#REF!,第1批次治理工程!$G$6:$G$32180,$B15)+SUMIFS(#REF!,#REF!,$B15)</f>
        <v>#REF!</v>
      </c>
      <c r="U15" s="18" t="e">
        <f t="shared" ref="U15:U17" si="11">T15-(R15-S15)</f>
        <v>#REF!</v>
      </c>
      <c r="V15" s="18" t="e">
        <f>SUMIFS(第1批次治理工程!$AY$6:$AY$32180,第1批次治理工程!$G$6:$G$32180,$B15)+SUMIFS(#REF!,#REF!,$B15)</f>
        <v>#REF!</v>
      </c>
      <c r="W15" s="18" t="e">
        <f>SUMIFS(第1批次治理工程!#REF!,第1批次治理工程!$G$6:$G$32180,$B15)+SUMIFS(#REF!,#REF!,$B15)</f>
        <v>#REF!</v>
      </c>
      <c r="X15" s="18" t="e">
        <f>SUMIFS(#REF!,#REF!,$B15)</f>
        <v>#REF!</v>
      </c>
      <c r="Y15" s="18" t="e">
        <f>SUMIFS(#REF!,#REF!,$B15)</f>
        <v>#REF!</v>
      </c>
      <c r="Z15" s="18" t="e">
        <f>SUMIFS(#REF!,#REF!,$B15)</f>
        <v>#REF!</v>
      </c>
      <c r="AA15" s="18" t="e">
        <f>SUMIFS(#REF!,#REF!,$B15)</f>
        <v>#REF!</v>
      </c>
      <c r="AB15" s="18" t="e">
        <f>SUMIFS(#REF!,#REF!,$B15)</f>
        <v>#REF!</v>
      </c>
      <c r="AC15" s="18" t="e">
        <f>SUMIFS(#REF!,#REF!,$B15)</f>
        <v>#REF!</v>
      </c>
      <c r="AD15" s="18" t="e">
        <f>SUMIFS(#REF!,#REF!,$B15)</f>
        <v>#REF!</v>
      </c>
      <c r="AE15" s="18" t="e">
        <f>SUMIFS(#REF!,#REF!,$B15)</f>
        <v>#REF!</v>
      </c>
      <c r="AF15" s="33" t="e">
        <f>COUNTIF(#REF!,$B15)</f>
        <v>#REF!</v>
      </c>
      <c r="AG15" s="33" t="e">
        <f>SUMIFS(#REF!,#REF!,$B15)</f>
        <v>#REF!</v>
      </c>
      <c r="AH15" s="33">
        <v>2165</v>
      </c>
      <c r="AI15" s="33">
        <v>0</v>
      </c>
      <c r="AJ15" s="18" t="e">
        <f t="shared" ref="AJ15:AJ17" si="12">F15+V15+X15+Z15+AB15+AD15+AG15+AH15</f>
        <v>#REF!</v>
      </c>
      <c r="AK15" s="18" t="e">
        <f t="shared" ref="AK15:AK17" si="13">G15+W15+Y15+AA15+AC15+AE15+AI15</f>
        <v>#REF!</v>
      </c>
    </row>
    <row r="16" spans="1:37">
      <c r="A16" s="1055"/>
      <c r="B16" s="19" t="s">
        <v>46</v>
      </c>
      <c r="C16" s="17" t="e">
        <f>COUNTIF(第1批次治理工程!$G$6:$G$32180,$B16)+COUNTIF(#REF!,$B16)</f>
        <v>#REF!</v>
      </c>
      <c r="D16" s="25" t="e">
        <f>COUNTIFS(第1批次治理工程!$G$6:$G$32180,$B16,第1批次治理工程!$L$6:$L$32180,"&gt;0")+COUNTIFS(#REF!,$B16,#REF!,"&gt;0")</f>
        <v>#REF!</v>
      </c>
      <c r="E16" s="26" t="e">
        <f t="shared" si="10"/>
        <v>#REF!</v>
      </c>
      <c r="F16" s="27" t="e">
        <f>SUMIFS(第1批次治理工程!$K$6:$K$32180,第1批次治理工程!$G$6:$G$32180,$B16)+SUMIFS(#REF!,#REF!,$B16)</f>
        <v>#REF!</v>
      </c>
      <c r="G16" s="27" t="e">
        <f>SUMIFS(第1批次治理工程!$AX$6:$AX$32180,第1批次治理工程!$G$6:$G$32180,$B16)+SUMIFS(#REF!,#REF!,$B16)-SUMIFS(第1批次治理工程!$AI$6:$AI$32180,第1批次治理工程!$G$6:$G$32180,$B16)-SUMIFS(#REF!,#REF!,$B16)</f>
        <v>#REF!</v>
      </c>
      <c r="H16" s="27" t="e">
        <f>COUNTIFS(第1批次治理工程!$G$6:$G$32180,$B16,第1批次治理工程!$BM$6:$BM$32180,"&gt;0")+COUNTIFS(#REF!,$B16,#REF!,"&gt;0")</f>
        <v>#REF!</v>
      </c>
      <c r="I16" s="18" t="e">
        <f>SUMIFS(第1批次治理工程!$K$6:$K$32180,第1批次治理工程!$G$6:$G$32180,$B16,第1批次治理工程!$BM$6:$BM$32180,"&gt;0")+SUMIFS(#REF!,#REF!,$B16,#REF!,"&gt;0")</f>
        <v>#REF!</v>
      </c>
      <c r="J16" s="18" t="e">
        <f>SUMIFS(第1批次治理工程!#REF!,第1批次治理工程!$G$6:$G$32180,$B16,第1批次治理工程!$BM$6:$BM$32180,"&gt;0")+SUMIFS(#REF!,#REF!,$B16,#REF!,"&gt;0")</f>
        <v>#REF!</v>
      </c>
      <c r="K16" s="18" t="e">
        <f>COUNTIFS(第1批次治理工程!$G$6:$G$32180,$B16,第1批次治理工程!$BS$6:$BS$32180,1)+COUNTIFS(#REF!,$B16,#REF!,1)</f>
        <v>#REF!</v>
      </c>
      <c r="L16" s="18" t="e">
        <f>SUMIFS(第1批次治理工程!$K$6:$K$32180,第1批次治理工程!$G$6:$G$32180,$B16,第1批次治理工程!$BS$6:$BS$32180,1)+SUMIFS(#REF!,#REF!,$B16,第1批次治理工程!$BS$6:$BS$32180,1)</f>
        <v>#REF!</v>
      </c>
      <c r="M16" s="18" t="e">
        <f>SUMIFS(第1批次治理工程!#REF!,第1批次治理工程!$G$6:$G$32180,$B16,第1批次治理工程!$BS$6:$BS$32180,1)+SUMIFS(#REF!,#REF!,$B16,第1批次治理工程!$BS$6:$BS$32180,1)</f>
        <v>#REF!</v>
      </c>
      <c r="N16" s="18" t="e">
        <f>SUMIFS(第1批次治理工程!$CF$6:$CF$32180,第1批次治理工程!$G$6:$G$32180,$B16)+SUMIFS(#REF!,#REF!,$B16)</f>
        <v>#REF!</v>
      </c>
      <c r="O16" s="18" t="e">
        <f>SUMIFS(第1批次治理工程!$CG$6:$CG$32180,第1批次治理工程!$G$6:$G$32180,$B16)+SUMIFS(#REF!,#REF!,$B16)</f>
        <v>#REF!</v>
      </c>
      <c r="P16" s="18" t="e">
        <f>SUMIFS(第1批次治理工程!$CH$6:$CH$32180,第1批次治理工程!$G$6:$G$32180,$B16)+SUMIFS(#REF!,#REF!,$B16)</f>
        <v>#REF!</v>
      </c>
      <c r="Q16" s="18" t="e">
        <f>SUMIFS(第1批次治理工程!$CI$6:$CI$32180,第1批次治理工程!$G$6:$G$32180,$B16)+SUMIFS(#REF!,#REF!,$B16)</f>
        <v>#REF!</v>
      </c>
      <c r="R16" s="18" t="e">
        <f>SUMIFS(第1批次治理工程!#REF!,第1批次治理工程!$G$6:$G$32180,$B16)+SUMIFS(#REF!,#REF!,$B16)</f>
        <v>#REF!</v>
      </c>
      <c r="S16" s="18" t="e">
        <f>SUMIFS(第1批次治理工程!#REF!,第1批次治理工程!$G$6:$G$32180,$B16)+SUMIFS(#REF!,#REF!,$B16)</f>
        <v>#REF!</v>
      </c>
      <c r="T16" s="18" t="e">
        <f>SUMIFS(第1批次治理工程!#REF!,第1批次治理工程!$G$6:$G$32180,$B16)+SUMIFS(#REF!,#REF!,$B16)</f>
        <v>#REF!</v>
      </c>
      <c r="U16" s="18" t="e">
        <f t="shared" si="11"/>
        <v>#REF!</v>
      </c>
      <c r="V16" s="18" t="e">
        <f>SUMIFS(第1批次治理工程!$AY$6:$AY$32180,第1批次治理工程!$G$6:$G$32180,$B16)+SUMIFS(#REF!,#REF!,$B16)</f>
        <v>#REF!</v>
      </c>
      <c r="W16" s="18" t="e">
        <f>SUMIFS(第1批次治理工程!#REF!,第1批次治理工程!$G$6:$G$32180,$B16)+SUMIFS(#REF!,#REF!,$B16)</f>
        <v>#REF!</v>
      </c>
      <c r="X16" s="18" t="e">
        <f>SUMIFS(#REF!,#REF!,$B16)</f>
        <v>#REF!</v>
      </c>
      <c r="Y16" s="18" t="e">
        <f>SUMIFS(#REF!,#REF!,$B16)</f>
        <v>#REF!</v>
      </c>
      <c r="Z16" s="18" t="e">
        <f>SUMIFS(#REF!,#REF!,$B16)</f>
        <v>#REF!</v>
      </c>
      <c r="AA16" s="18" t="e">
        <f>SUMIFS(#REF!,#REF!,$B16)</f>
        <v>#REF!</v>
      </c>
      <c r="AB16" s="18" t="e">
        <f>SUMIFS(#REF!,#REF!,$B16)</f>
        <v>#REF!</v>
      </c>
      <c r="AC16" s="18" t="e">
        <f>SUMIFS(#REF!,#REF!,$B16)</f>
        <v>#REF!</v>
      </c>
      <c r="AD16" s="18" t="e">
        <f>SUMIFS(#REF!,#REF!,$B16)</f>
        <v>#REF!</v>
      </c>
      <c r="AE16" s="18" t="e">
        <f>SUMIFS(#REF!,#REF!,$B16)</f>
        <v>#REF!</v>
      </c>
      <c r="AF16" s="33" t="e">
        <f>COUNTIF(#REF!,$B16)</f>
        <v>#REF!</v>
      </c>
      <c r="AG16" s="33" t="e">
        <f>SUMIFS(#REF!,#REF!,$B16)</f>
        <v>#REF!</v>
      </c>
      <c r="AH16" s="33">
        <v>12640</v>
      </c>
      <c r="AI16" s="33">
        <v>11460</v>
      </c>
      <c r="AJ16" s="18" t="e">
        <f t="shared" si="12"/>
        <v>#REF!</v>
      </c>
      <c r="AK16" s="18" t="e">
        <f t="shared" si="13"/>
        <v>#REF!</v>
      </c>
    </row>
    <row r="17" spans="1:37">
      <c r="A17" s="1055"/>
      <c r="B17" s="19" t="s">
        <v>47</v>
      </c>
      <c r="C17" s="17" t="e">
        <f>COUNTIF(第1批次治理工程!$G$6:$G$32180,$B17)+COUNTIF(#REF!,$B17)</f>
        <v>#REF!</v>
      </c>
      <c r="D17" s="25" t="e">
        <f>COUNTIFS(第1批次治理工程!$G$6:$G$32180,$B17,第1批次治理工程!$L$6:$L$32180,"&gt;0")+COUNTIFS(#REF!,$B17,#REF!,"&gt;0")</f>
        <v>#REF!</v>
      </c>
      <c r="E17" s="26" t="e">
        <f t="shared" si="10"/>
        <v>#REF!</v>
      </c>
      <c r="F17" s="27" t="e">
        <f>SUMIFS(第1批次治理工程!$K$6:$K$32180,第1批次治理工程!$G$6:$G$32180,$B17)+SUMIFS(#REF!,#REF!,$B17)</f>
        <v>#REF!</v>
      </c>
      <c r="G17" s="27" t="e">
        <f>SUMIFS(第1批次治理工程!$AX$6:$AX$32180,第1批次治理工程!$G$6:$G$32180,$B17)+SUMIFS(#REF!,#REF!,$B17)-SUMIFS(第1批次治理工程!$AI$6:$AI$32180,第1批次治理工程!$G$6:$G$32180,$B17)-SUMIFS(#REF!,#REF!,$B17)</f>
        <v>#REF!</v>
      </c>
      <c r="H17" s="27" t="e">
        <f>COUNTIFS(第1批次治理工程!$G$6:$G$32180,$B17,第1批次治理工程!$BM$6:$BM$32180,"&gt;0")+COUNTIFS(#REF!,$B17,#REF!,"&gt;0")</f>
        <v>#REF!</v>
      </c>
      <c r="I17" s="18" t="e">
        <f>SUMIFS(第1批次治理工程!$K$6:$K$32180,第1批次治理工程!$G$6:$G$32180,$B17,第1批次治理工程!$BM$6:$BM$32180,"&gt;0")+SUMIFS(#REF!,#REF!,$B17,#REF!,"&gt;0")</f>
        <v>#REF!</v>
      </c>
      <c r="J17" s="18" t="e">
        <f>SUMIFS(第1批次治理工程!#REF!,第1批次治理工程!$G$6:$G$32180,$B17,第1批次治理工程!$BM$6:$BM$32180,"&gt;0")+SUMIFS(#REF!,#REF!,$B17,#REF!,"&gt;0")</f>
        <v>#REF!</v>
      </c>
      <c r="K17" s="18" t="e">
        <f>COUNTIFS(第1批次治理工程!$G$6:$G$32180,$B17,第1批次治理工程!$BS$6:$BS$32180,1)+COUNTIFS(#REF!,$B17,#REF!,1)</f>
        <v>#REF!</v>
      </c>
      <c r="L17" s="18" t="e">
        <f>SUMIFS(第1批次治理工程!$K$6:$K$32180,第1批次治理工程!$G$6:$G$32180,$B17,第1批次治理工程!$BS$6:$BS$32180,1)+SUMIFS(#REF!,#REF!,$B17,第1批次治理工程!$BS$6:$BS$32180,1)</f>
        <v>#REF!</v>
      </c>
      <c r="M17" s="18" t="e">
        <f>SUMIFS(第1批次治理工程!#REF!,第1批次治理工程!$G$6:$G$32180,$B17,第1批次治理工程!$BS$6:$BS$32180,1)+SUMIFS(#REF!,#REF!,$B17,第1批次治理工程!$BS$6:$BS$32180,1)</f>
        <v>#REF!</v>
      </c>
      <c r="N17" s="18" t="e">
        <f>SUMIFS(第1批次治理工程!$CF$6:$CF$32180,第1批次治理工程!$G$6:$G$32180,$B17)+SUMIFS(#REF!,#REF!,$B17)</f>
        <v>#REF!</v>
      </c>
      <c r="O17" s="18" t="e">
        <f>SUMIFS(第1批次治理工程!$CG$6:$CG$32180,第1批次治理工程!$G$6:$G$32180,$B17)+SUMIFS(#REF!,#REF!,$B17)</f>
        <v>#REF!</v>
      </c>
      <c r="P17" s="18" t="e">
        <f>SUMIFS(第1批次治理工程!$CH$6:$CH$32180,第1批次治理工程!$G$6:$G$32180,$B17)+SUMIFS(#REF!,#REF!,$B17)</f>
        <v>#REF!</v>
      </c>
      <c r="Q17" s="18" t="e">
        <f>SUMIFS(第1批次治理工程!$CI$6:$CI$32180,第1批次治理工程!$G$6:$G$32180,$B17)+SUMIFS(#REF!,#REF!,$B17)</f>
        <v>#REF!</v>
      </c>
      <c r="R17" s="18" t="e">
        <f>SUMIFS(第1批次治理工程!#REF!,第1批次治理工程!$G$6:$G$32180,$B17)+SUMIFS(#REF!,#REF!,$B17)</f>
        <v>#REF!</v>
      </c>
      <c r="S17" s="18" t="e">
        <f>SUMIFS(第1批次治理工程!#REF!,第1批次治理工程!$G$6:$G$32180,$B17)+SUMIFS(#REF!,#REF!,$B17)</f>
        <v>#REF!</v>
      </c>
      <c r="T17" s="18" t="e">
        <f>SUMIFS(第1批次治理工程!#REF!,第1批次治理工程!$G$6:$G$32180,$B17)+SUMIFS(#REF!,#REF!,$B17)</f>
        <v>#REF!</v>
      </c>
      <c r="U17" s="18" t="e">
        <f t="shared" si="11"/>
        <v>#REF!</v>
      </c>
      <c r="V17" s="18" t="e">
        <f>SUMIFS(第1批次治理工程!$AY$6:$AY$32180,第1批次治理工程!$G$6:$G$32180,$B17)+SUMIFS(#REF!,#REF!,$B17)</f>
        <v>#REF!</v>
      </c>
      <c r="W17" s="18" t="e">
        <f>SUMIFS(第1批次治理工程!#REF!,第1批次治理工程!$G$6:$G$32180,$B17)+SUMIFS(#REF!,#REF!,$B17)</f>
        <v>#REF!</v>
      </c>
      <c r="X17" s="18" t="e">
        <f>SUMIFS(#REF!,#REF!,$B17)</f>
        <v>#REF!</v>
      </c>
      <c r="Y17" s="18" t="e">
        <f>SUMIFS(#REF!,#REF!,$B17)</f>
        <v>#REF!</v>
      </c>
      <c r="Z17" s="18" t="e">
        <f>SUMIFS(#REF!,#REF!,$B17)</f>
        <v>#REF!</v>
      </c>
      <c r="AA17" s="18" t="e">
        <f>SUMIFS(#REF!,#REF!,$B17)</f>
        <v>#REF!</v>
      </c>
      <c r="AB17" s="18" t="e">
        <f>SUMIFS(#REF!,#REF!,$B17)</f>
        <v>#REF!</v>
      </c>
      <c r="AC17" s="18" t="e">
        <f>SUMIFS(#REF!,#REF!,$B17)</f>
        <v>#REF!</v>
      </c>
      <c r="AD17" s="18" t="e">
        <f>SUMIFS(#REF!,#REF!,$B17)</f>
        <v>#REF!</v>
      </c>
      <c r="AE17" s="18" t="e">
        <f>SUMIFS(#REF!,#REF!,$B17)</f>
        <v>#REF!</v>
      </c>
      <c r="AF17" s="33" t="e">
        <f>COUNTIF(#REF!,$B17)</f>
        <v>#REF!</v>
      </c>
      <c r="AG17" s="33" t="e">
        <f>SUMIFS(#REF!,#REF!,$B17)</f>
        <v>#REF!</v>
      </c>
      <c r="AH17" s="33">
        <v>850</v>
      </c>
      <c r="AI17" s="33">
        <v>850</v>
      </c>
      <c r="AJ17" s="18" t="e">
        <f t="shared" si="12"/>
        <v>#REF!</v>
      </c>
      <c r="AK17" s="18" t="e">
        <f t="shared" si="13"/>
        <v>#REF!</v>
      </c>
    </row>
    <row r="18" spans="1:37" ht="16.5" customHeight="1">
      <c r="A18" s="1055"/>
      <c r="B18" s="20" t="s">
        <v>48</v>
      </c>
      <c r="C18" s="28" t="e">
        <f>SUM(C15:C17)</f>
        <v>#REF!</v>
      </c>
      <c r="D18" s="28" t="e">
        <f t="shared" ref="D18:F18" si="14">SUM(D15:D17)</f>
        <v>#REF!</v>
      </c>
      <c r="E18" s="28" t="e">
        <f t="shared" si="14"/>
        <v>#REF!</v>
      </c>
      <c r="F18" s="29" t="e">
        <f t="shared" si="14"/>
        <v>#REF!</v>
      </c>
      <c r="G18" s="29" t="e">
        <f>SUM(G16:G17)</f>
        <v>#REF!</v>
      </c>
      <c r="H18" s="21" t="e">
        <f t="shared" ref="H18:AJ18" si="15">SUM(H15:H17)</f>
        <v>#REF!</v>
      </c>
      <c r="I18" s="21" t="e">
        <f t="shared" si="15"/>
        <v>#REF!</v>
      </c>
      <c r="J18" s="21" t="e">
        <f t="shared" si="15"/>
        <v>#REF!</v>
      </c>
      <c r="K18" s="21" t="e">
        <f t="shared" si="15"/>
        <v>#REF!</v>
      </c>
      <c r="L18" s="21" t="e">
        <f t="shared" si="15"/>
        <v>#REF!</v>
      </c>
      <c r="M18" s="21" t="e">
        <f t="shared" si="15"/>
        <v>#REF!</v>
      </c>
      <c r="N18" s="21" t="e">
        <f t="shared" si="15"/>
        <v>#REF!</v>
      </c>
      <c r="O18" s="21" t="e">
        <f t="shared" si="15"/>
        <v>#REF!</v>
      </c>
      <c r="P18" s="21" t="e">
        <f t="shared" si="15"/>
        <v>#REF!</v>
      </c>
      <c r="Q18" s="21" t="e">
        <f t="shared" si="15"/>
        <v>#REF!</v>
      </c>
      <c r="R18" s="21" t="e">
        <f t="shared" si="15"/>
        <v>#REF!</v>
      </c>
      <c r="S18" s="21" t="e">
        <f t="shared" si="15"/>
        <v>#REF!</v>
      </c>
      <c r="T18" s="21" t="e">
        <f t="shared" si="15"/>
        <v>#REF!</v>
      </c>
      <c r="U18" s="21" t="e">
        <f t="shared" si="15"/>
        <v>#REF!</v>
      </c>
      <c r="V18" s="21" t="e">
        <f>SUM(V15:V17)</f>
        <v>#REF!</v>
      </c>
      <c r="W18" s="21" t="e">
        <f>SUM(W15:W17)</f>
        <v>#REF!</v>
      </c>
      <c r="X18" s="21" t="e">
        <f t="shared" si="15"/>
        <v>#REF!</v>
      </c>
      <c r="Y18" s="21" t="e">
        <f t="shared" si="15"/>
        <v>#REF!</v>
      </c>
      <c r="Z18" s="21" t="e">
        <f t="shared" si="15"/>
        <v>#REF!</v>
      </c>
      <c r="AA18" s="21" t="e">
        <f t="shared" si="15"/>
        <v>#REF!</v>
      </c>
      <c r="AB18" s="21" t="e">
        <f t="shared" si="15"/>
        <v>#REF!</v>
      </c>
      <c r="AC18" s="21" t="e">
        <f t="shared" si="15"/>
        <v>#REF!</v>
      </c>
      <c r="AD18" s="21" t="e">
        <f t="shared" si="15"/>
        <v>#REF!</v>
      </c>
      <c r="AE18" s="21" t="e">
        <f t="shared" si="15"/>
        <v>#REF!</v>
      </c>
      <c r="AF18" s="34" t="e">
        <f t="shared" si="15"/>
        <v>#REF!</v>
      </c>
      <c r="AG18" s="34" t="e">
        <f t="shared" si="15"/>
        <v>#REF!</v>
      </c>
      <c r="AH18" s="34">
        <f t="shared" si="15"/>
        <v>15655</v>
      </c>
      <c r="AI18" s="34">
        <f t="shared" si="15"/>
        <v>12310</v>
      </c>
      <c r="AJ18" s="21" t="e">
        <f t="shared" si="15"/>
        <v>#REF!</v>
      </c>
      <c r="AK18" s="21" t="e">
        <f t="shared" ref="AK18" si="16">SUM(AK15:AK17)</f>
        <v>#REF!</v>
      </c>
    </row>
    <row r="19" spans="1:37">
      <c r="A19" s="1054" t="s">
        <v>49</v>
      </c>
      <c r="B19" s="17" t="s">
        <v>49</v>
      </c>
      <c r="C19" s="17" t="e">
        <f>COUNTIF(第1批次治理工程!$G$6:$G$32180,$B19)+COUNTIF(#REF!,$B19)</f>
        <v>#REF!</v>
      </c>
      <c r="D19" s="25" t="e">
        <f>COUNTIFS(第1批次治理工程!$G$6:$G$32180,$B19,第1批次治理工程!$L$6:$L$32180,"&gt;0")+COUNTIFS(#REF!,$B19,#REF!,"&gt;0")</f>
        <v>#REF!</v>
      </c>
      <c r="E19" s="26" t="e">
        <f t="shared" ref="E19:E20" si="17">C19-D19</f>
        <v>#REF!</v>
      </c>
      <c r="F19" s="27" t="e">
        <f>SUMIFS(第1批次治理工程!$K$6:$K$32180,第1批次治理工程!$G$6:$G$32180,$B19)+SUMIFS(#REF!,#REF!,$B19)</f>
        <v>#REF!</v>
      </c>
      <c r="G19" s="27" t="e">
        <f>SUMIFS(第1批次治理工程!$AX$6:$AX$32180,第1批次治理工程!$G$6:$G$32180,$B19)+SUMIFS(#REF!,#REF!,$B19)-SUMIFS(第1批次治理工程!$AI$6:$AI$32180,第1批次治理工程!$G$6:$G$32180,$B19)-SUMIFS(#REF!,#REF!,$B19)</f>
        <v>#REF!</v>
      </c>
      <c r="H19" s="27" t="e">
        <f>COUNTIFS(第1批次治理工程!$G$6:$G$32180,$B19,第1批次治理工程!$BM$6:$BM$32180,"&gt;0")+COUNTIFS(#REF!,$B19,#REF!,"&gt;0")</f>
        <v>#REF!</v>
      </c>
      <c r="I19" s="18" t="e">
        <f>SUMIFS(第1批次治理工程!$K$6:$K$32180,第1批次治理工程!$G$6:$G$32180,$B19,第1批次治理工程!$BM$6:$BM$32180,"&gt;0")+SUMIFS(#REF!,#REF!,$B19,#REF!,"&gt;0")</f>
        <v>#REF!</v>
      </c>
      <c r="J19" s="18" t="e">
        <f>SUMIFS(第1批次治理工程!#REF!,第1批次治理工程!$G$6:$G$32180,$B19,第1批次治理工程!$BM$6:$BM$32180,"&gt;0")+SUMIFS(#REF!,#REF!,$B19,#REF!,"&gt;0")</f>
        <v>#REF!</v>
      </c>
      <c r="K19" s="18" t="e">
        <f>COUNTIFS(第1批次治理工程!$G$6:$G$32180,$B19,第1批次治理工程!$BS$6:$BS$32180,1)+COUNTIFS(#REF!,$B19,#REF!,1)</f>
        <v>#REF!</v>
      </c>
      <c r="L19" s="18" t="e">
        <f>SUMIFS(第1批次治理工程!$K$6:$K$32180,第1批次治理工程!$G$6:$G$32180,$B19,第1批次治理工程!$BS$6:$BS$32180,1)+SUMIFS(#REF!,#REF!,$B19,第1批次治理工程!$BS$6:$BS$32180,1)</f>
        <v>#REF!</v>
      </c>
      <c r="M19" s="18" t="e">
        <f>SUMIFS(第1批次治理工程!#REF!,第1批次治理工程!$G$6:$G$32180,$B19,第1批次治理工程!$BS$6:$BS$32180,1)+SUMIFS(#REF!,#REF!,$B19,第1批次治理工程!$BS$6:$BS$32180,1)</f>
        <v>#REF!</v>
      </c>
      <c r="N19" s="18" t="e">
        <f>SUMIFS(第1批次治理工程!$CF$6:$CF$32180,第1批次治理工程!$G$6:$G$32180,$B19)+SUMIFS(#REF!,#REF!,$B19)</f>
        <v>#REF!</v>
      </c>
      <c r="O19" s="18" t="e">
        <f>SUMIFS(第1批次治理工程!$CG$6:$CG$32180,第1批次治理工程!$G$6:$G$32180,$B19)+SUMIFS(#REF!,#REF!,$B19)</f>
        <v>#REF!</v>
      </c>
      <c r="P19" s="18" t="e">
        <f>SUMIFS(第1批次治理工程!$CH$6:$CH$32180,第1批次治理工程!$G$6:$G$32180,$B19)+SUMIFS(#REF!,#REF!,$B19)</f>
        <v>#REF!</v>
      </c>
      <c r="Q19" s="18" t="e">
        <f>SUMIFS(第1批次治理工程!$CI$6:$CI$32180,第1批次治理工程!$G$6:$G$32180,$B19)+SUMIFS(#REF!,#REF!,$B19)</f>
        <v>#REF!</v>
      </c>
      <c r="R19" s="18" t="e">
        <f>SUMIFS(第1批次治理工程!#REF!,第1批次治理工程!$G$6:$G$32180,$B19)+SUMIFS(#REF!,#REF!,$B19)</f>
        <v>#REF!</v>
      </c>
      <c r="S19" s="18" t="e">
        <f>SUMIFS(第1批次治理工程!#REF!,第1批次治理工程!$G$6:$G$32180,$B19)+SUMIFS(#REF!,#REF!,$B19)</f>
        <v>#REF!</v>
      </c>
      <c r="T19" s="18" t="e">
        <f>SUMIFS(第1批次治理工程!#REF!,第1批次治理工程!$G$6:$G$32180,$B19)+SUMIFS(#REF!,#REF!,$B19)</f>
        <v>#REF!</v>
      </c>
      <c r="U19" s="18" t="e">
        <f t="shared" ref="U19:U20" si="18">T19-(R19-S19)</f>
        <v>#REF!</v>
      </c>
      <c r="V19" s="18" t="e">
        <f>SUMIFS(第1批次治理工程!$AY$6:$AY$32180,第1批次治理工程!$G$6:$G$32180,$B19)+SUMIFS(#REF!,#REF!,$B19)</f>
        <v>#REF!</v>
      </c>
      <c r="W19" s="18" t="e">
        <f>SUMIFS(第1批次治理工程!#REF!,第1批次治理工程!$G$6:$G$32180,$B19)+SUMIFS(#REF!,#REF!,$B19)</f>
        <v>#REF!</v>
      </c>
      <c r="X19" s="18" t="e">
        <f>SUMIFS(#REF!,#REF!,$B19)</f>
        <v>#REF!</v>
      </c>
      <c r="Y19" s="18" t="e">
        <f>SUMIFS(#REF!,#REF!,$B19)</f>
        <v>#REF!</v>
      </c>
      <c r="Z19" s="18" t="e">
        <f>SUMIFS(#REF!,#REF!,$B19)</f>
        <v>#REF!</v>
      </c>
      <c r="AA19" s="18" t="e">
        <f>SUMIFS(#REF!,#REF!,$B19)</f>
        <v>#REF!</v>
      </c>
      <c r="AB19" s="18" t="e">
        <f>SUMIFS(#REF!,#REF!,$B19)</f>
        <v>#REF!</v>
      </c>
      <c r="AC19" s="18" t="e">
        <f>SUMIFS(#REF!,#REF!,$B19)</f>
        <v>#REF!</v>
      </c>
      <c r="AD19" s="18" t="e">
        <f>SUMIFS(#REF!,#REF!,$B19)</f>
        <v>#REF!</v>
      </c>
      <c r="AE19" s="18" t="e">
        <f>SUMIFS(#REF!,#REF!,$B19)</f>
        <v>#REF!</v>
      </c>
      <c r="AF19" s="33" t="e">
        <f>COUNTIF(#REF!,$B19)</f>
        <v>#REF!</v>
      </c>
      <c r="AG19" s="33" t="e">
        <f>SUMIFS(#REF!,#REF!,$B19)</f>
        <v>#REF!</v>
      </c>
      <c r="AH19" s="33">
        <v>19330</v>
      </c>
      <c r="AI19" s="33">
        <v>0</v>
      </c>
      <c r="AJ19" s="18" t="e">
        <f t="shared" ref="AJ19:AJ20" si="19">F19+V19+X19+Z19+AB19+AD19+AG19+AH19</f>
        <v>#REF!</v>
      </c>
      <c r="AK19" s="18" t="e">
        <f t="shared" ref="AK19:AK20" si="20">G19+W19+Y19+AA19+AC19+AE19+AI19</f>
        <v>#REF!</v>
      </c>
    </row>
    <row r="20" spans="1:37">
      <c r="A20" s="1055"/>
      <c r="B20" s="19" t="s">
        <v>50</v>
      </c>
      <c r="C20" s="17" t="e">
        <f>COUNTIF(第1批次治理工程!$G$6:$G$32180,$B20)+COUNTIF(#REF!,$B20)</f>
        <v>#REF!</v>
      </c>
      <c r="D20" s="25" t="e">
        <f>COUNTIFS(第1批次治理工程!$G$6:$G$32180,$B20,第1批次治理工程!$L$6:$L$32180,"&gt;0")+COUNTIFS(#REF!,$B20,#REF!,"&gt;0")</f>
        <v>#REF!</v>
      </c>
      <c r="E20" s="26" t="e">
        <f t="shared" si="17"/>
        <v>#REF!</v>
      </c>
      <c r="F20" s="27" t="e">
        <f>SUMIFS(第1批次治理工程!$K$6:$K$32180,第1批次治理工程!$G$6:$G$32180,$B20)+SUMIFS(#REF!,#REF!,$B20)</f>
        <v>#REF!</v>
      </c>
      <c r="G20" s="27" t="e">
        <f>SUMIFS(第1批次治理工程!$AX$6:$AX$32180,第1批次治理工程!$G$6:$G$32180,$B20)+SUMIFS(#REF!,#REF!,$B20)-SUMIFS(第1批次治理工程!$AI$6:$AI$32180,第1批次治理工程!$G$6:$G$32180,$B20)-SUMIFS(#REF!,#REF!,$B20)</f>
        <v>#REF!</v>
      </c>
      <c r="H20" s="27" t="e">
        <f>COUNTIFS(第1批次治理工程!$G$6:$G$32180,$B20,第1批次治理工程!$BM$6:$BM$32180,"&gt;0")+COUNTIFS(#REF!,$B20,#REF!,"&gt;0")</f>
        <v>#REF!</v>
      </c>
      <c r="I20" s="18" t="e">
        <f>SUMIFS(第1批次治理工程!$K$6:$K$32180,第1批次治理工程!$G$6:$G$32180,$B20,第1批次治理工程!$BM$6:$BM$32180,"&gt;0")+SUMIFS(#REF!,#REF!,$B20,#REF!,"&gt;0")</f>
        <v>#REF!</v>
      </c>
      <c r="J20" s="18" t="e">
        <f>SUMIFS(第1批次治理工程!#REF!,第1批次治理工程!$G$6:$G$32180,$B20,第1批次治理工程!$BM$6:$BM$32180,"&gt;0")+SUMIFS(#REF!,#REF!,$B20,#REF!,"&gt;0")</f>
        <v>#REF!</v>
      </c>
      <c r="K20" s="18" t="e">
        <f>COUNTIFS(第1批次治理工程!$G$6:$G$32180,$B20,第1批次治理工程!$BS$6:$BS$32180,1)+COUNTIFS(#REF!,$B20,#REF!,1)</f>
        <v>#REF!</v>
      </c>
      <c r="L20" s="18" t="e">
        <f>SUMIFS(第1批次治理工程!$K$6:$K$32180,第1批次治理工程!$G$6:$G$32180,$B20,第1批次治理工程!$BS$6:$BS$32180,1)+SUMIFS(#REF!,#REF!,$B20,第1批次治理工程!$BS$6:$BS$32180,1)</f>
        <v>#REF!</v>
      </c>
      <c r="M20" s="18" t="e">
        <f>SUMIFS(第1批次治理工程!#REF!,第1批次治理工程!$G$6:$G$32180,$B20,第1批次治理工程!$BS$6:$BS$32180,1)+SUMIFS(#REF!,#REF!,$B20,第1批次治理工程!$BS$6:$BS$32180,1)</f>
        <v>#REF!</v>
      </c>
      <c r="N20" s="18" t="e">
        <f>SUMIFS(第1批次治理工程!$CF$6:$CF$32180,第1批次治理工程!$G$6:$G$32180,$B20)+SUMIFS(#REF!,#REF!,$B20)</f>
        <v>#REF!</v>
      </c>
      <c r="O20" s="18" t="e">
        <f>SUMIFS(第1批次治理工程!$CG$6:$CG$32180,第1批次治理工程!$G$6:$G$32180,$B20)+SUMIFS(#REF!,#REF!,$B20)</f>
        <v>#REF!</v>
      </c>
      <c r="P20" s="18" t="e">
        <f>SUMIFS(第1批次治理工程!$CH$6:$CH$32180,第1批次治理工程!$G$6:$G$32180,$B20)+SUMIFS(#REF!,#REF!,$B20)</f>
        <v>#REF!</v>
      </c>
      <c r="Q20" s="18" t="e">
        <f>SUMIFS(第1批次治理工程!$CI$6:$CI$32180,第1批次治理工程!$G$6:$G$32180,$B20)+SUMIFS(#REF!,#REF!,$B20)</f>
        <v>#REF!</v>
      </c>
      <c r="R20" s="18" t="e">
        <f>SUMIFS(第1批次治理工程!#REF!,第1批次治理工程!$G$6:$G$32180,$B20)+SUMIFS(#REF!,#REF!,$B20)</f>
        <v>#REF!</v>
      </c>
      <c r="S20" s="18" t="e">
        <f>SUMIFS(第1批次治理工程!#REF!,第1批次治理工程!$G$6:$G$32180,$B20)+SUMIFS(#REF!,#REF!,$B20)</f>
        <v>#REF!</v>
      </c>
      <c r="T20" s="18" t="e">
        <f>SUMIFS(第1批次治理工程!#REF!,第1批次治理工程!$G$6:$G$32180,$B20)+SUMIFS(#REF!,#REF!,$B20)</f>
        <v>#REF!</v>
      </c>
      <c r="U20" s="18" t="e">
        <f t="shared" si="18"/>
        <v>#REF!</v>
      </c>
      <c r="V20" s="18" t="e">
        <f>SUMIFS(第1批次治理工程!$AY$6:$AY$32180,第1批次治理工程!$G$6:$G$32180,$B20)+SUMIFS(#REF!,#REF!,$B20)</f>
        <v>#REF!</v>
      </c>
      <c r="W20" s="18" t="e">
        <f>SUMIFS(第1批次治理工程!#REF!,第1批次治理工程!$G$6:$G$32180,$B20)+SUMIFS(#REF!,#REF!,$B20)</f>
        <v>#REF!</v>
      </c>
      <c r="X20" s="18" t="e">
        <f>SUMIFS(#REF!,#REF!,$B20)</f>
        <v>#REF!</v>
      </c>
      <c r="Y20" s="18" t="e">
        <f>SUMIFS(#REF!,#REF!,$B20)</f>
        <v>#REF!</v>
      </c>
      <c r="Z20" s="18" t="e">
        <f>SUMIFS(#REF!,#REF!,$B20)</f>
        <v>#REF!</v>
      </c>
      <c r="AA20" s="18" t="e">
        <f>SUMIFS(#REF!,#REF!,$B20)</f>
        <v>#REF!</v>
      </c>
      <c r="AB20" s="18" t="e">
        <f>SUMIFS(#REF!,#REF!,$B20)</f>
        <v>#REF!</v>
      </c>
      <c r="AC20" s="18" t="e">
        <f>SUMIFS(#REF!,#REF!,$B20)</f>
        <v>#REF!</v>
      </c>
      <c r="AD20" s="18" t="e">
        <f>SUMIFS(#REF!,#REF!,$B20)</f>
        <v>#REF!</v>
      </c>
      <c r="AE20" s="18" t="e">
        <f>SUMIFS(#REF!,#REF!,$B20)</f>
        <v>#REF!</v>
      </c>
      <c r="AF20" s="33" t="e">
        <f>COUNTIF(#REF!,$B20)</f>
        <v>#REF!</v>
      </c>
      <c r="AG20" s="33" t="e">
        <f>SUMIFS(#REF!,#REF!,$B20)</f>
        <v>#REF!</v>
      </c>
      <c r="AH20" s="33">
        <v>3884</v>
      </c>
      <c r="AI20" s="33">
        <v>3116</v>
      </c>
      <c r="AJ20" s="18" t="e">
        <f t="shared" si="19"/>
        <v>#REF!</v>
      </c>
      <c r="AK20" s="18" t="e">
        <f t="shared" si="20"/>
        <v>#REF!</v>
      </c>
    </row>
    <row r="21" spans="1:37" ht="16.5" customHeight="1">
      <c r="A21" s="1055"/>
      <c r="B21" s="20" t="s">
        <v>51</v>
      </c>
      <c r="C21" s="28" t="e">
        <f>SUM(C19:C20)</f>
        <v>#REF!</v>
      </c>
      <c r="D21" s="28" t="e">
        <f t="shared" ref="D21:G21" si="21">SUM(D19:D20)</f>
        <v>#REF!</v>
      </c>
      <c r="E21" s="28" t="e">
        <f t="shared" si="21"/>
        <v>#REF!</v>
      </c>
      <c r="F21" s="29" t="e">
        <f t="shared" si="21"/>
        <v>#REF!</v>
      </c>
      <c r="G21" s="29" t="e">
        <f t="shared" si="21"/>
        <v>#REF!</v>
      </c>
      <c r="H21" s="21" t="e">
        <f t="shared" ref="H21" si="22">SUM(H18:H20)</f>
        <v>#REF!</v>
      </c>
      <c r="I21" s="21" t="e">
        <f t="shared" ref="I21:AJ21" si="23">SUM(I19:I20)</f>
        <v>#REF!</v>
      </c>
      <c r="J21" s="21" t="e">
        <f t="shared" si="23"/>
        <v>#REF!</v>
      </c>
      <c r="K21" s="21" t="e">
        <f t="shared" si="23"/>
        <v>#REF!</v>
      </c>
      <c r="L21" s="21" t="e">
        <f t="shared" si="23"/>
        <v>#REF!</v>
      </c>
      <c r="M21" s="21" t="e">
        <f t="shared" si="23"/>
        <v>#REF!</v>
      </c>
      <c r="N21" s="21" t="e">
        <f t="shared" si="23"/>
        <v>#REF!</v>
      </c>
      <c r="O21" s="21" t="e">
        <f t="shared" si="23"/>
        <v>#REF!</v>
      </c>
      <c r="P21" s="21" t="e">
        <f t="shared" si="23"/>
        <v>#REF!</v>
      </c>
      <c r="Q21" s="21" t="e">
        <f t="shared" si="23"/>
        <v>#REF!</v>
      </c>
      <c r="R21" s="21" t="e">
        <f t="shared" si="23"/>
        <v>#REF!</v>
      </c>
      <c r="S21" s="21" t="e">
        <f t="shared" si="23"/>
        <v>#REF!</v>
      </c>
      <c r="T21" s="21" t="e">
        <f t="shared" si="23"/>
        <v>#REF!</v>
      </c>
      <c r="U21" s="21" t="e">
        <f t="shared" si="23"/>
        <v>#REF!</v>
      </c>
      <c r="V21" s="21" t="e">
        <f>SUM(V19:V20)</f>
        <v>#REF!</v>
      </c>
      <c r="W21" s="21" t="e">
        <f>SUM(W19:W20)</f>
        <v>#REF!</v>
      </c>
      <c r="X21" s="21" t="e">
        <f t="shared" si="23"/>
        <v>#REF!</v>
      </c>
      <c r="Y21" s="21" t="e">
        <f t="shared" si="23"/>
        <v>#REF!</v>
      </c>
      <c r="Z21" s="21" t="e">
        <f t="shared" si="23"/>
        <v>#REF!</v>
      </c>
      <c r="AA21" s="21" t="e">
        <f t="shared" si="23"/>
        <v>#REF!</v>
      </c>
      <c r="AB21" s="21" t="e">
        <f t="shared" si="23"/>
        <v>#REF!</v>
      </c>
      <c r="AC21" s="21" t="e">
        <f t="shared" si="23"/>
        <v>#REF!</v>
      </c>
      <c r="AD21" s="21" t="e">
        <f t="shared" si="23"/>
        <v>#REF!</v>
      </c>
      <c r="AE21" s="21" t="e">
        <f t="shared" si="23"/>
        <v>#REF!</v>
      </c>
      <c r="AF21" s="34" t="e">
        <f t="shared" si="23"/>
        <v>#REF!</v>
      </c>
      <c r="AG21" s="34" t="e">
        <f t="shared" si="23"/>
        <v>#REF!</v>
      </c>
      <c r="AH21" s="34">
        <f t="shared" si="23"/>
        <v>23214</v>
      </c>
      <c r="AI21" s="34">
        <f t="shared" si="23"/>
        <v>3116</v>
      </c>
      <c r="AJ21" s="21" t="e">
        <f t="shared" si="23"/>
        <v>#REF!</v>
      </c>
      <c r="AK21" s="21" t="e">
        <f t="shared" ref="AK21" si="24">SUM(AK19:AK20)</f>
        <v>#REF!</v>
      </c>
    </row>
    <row r="22" spans="1:37">
      <c r="A22" s="1054" t="s">
        <v>52</v>
      </c>
      <c r="B22" s="17" t="s">
        <v>52</v>
      </c>
      <c r="C22" s="17" t="e">
        <f>COUNTIF(第1批次治理工程!$G$6:$G$32180,$B22)+COUNTIF(#REF!,$B22)</f>
        <v>#REF!</v>
      </c>
      <c r="D22" s="25" t="e">
        <f>COUNTIFS(第1批次治理工程!$G$6:$G$32180,$B22,第1批次治理工程!$L$6:$L$32180,"&gt;0")+COUNTIFS(#REF!,$B22,#REF!,"&gt;0")</f>
        <v>#REF!</v>
      </c>
      <c r="E22" s="26" t="e">
        <f t="shared" ref="E22:E25" si="25">C22-D22</f>
        <v>#REF!</v>
      </c>
      <c r="F22" s="27" t="e">
        <f>SUMIFS(第1批次治理工程!$K$6:$K$32180,第1批次治理工程!$G$6:$G$32180,$B22)+SUMIFS(#REF!,#REF!,$B22)</f>
        <v>#REF!</v>
      </c>
      <c r="G22" s="27" t="e">
        <f>SUMIFS(第1批次治理工程!$AX$6:$AX$32180,第1批次治理工程!$G$6:$G$32180,$B22)+SUMIFS(#REF!,#REF!,$B22)-SUMIFS(第1批次治理工程!$AI$6:$AI$32180,第1批次治理工程!$G$6:$G$32180,$B22)-SUMIFS(#REF!,#REF!,$B22)</f>
        <v>#REF!</v>
      </c>
      <c r="H22" s="27" t="e">
        <f>COUNTIFS(第1批次治理工程!$G$6:$G$32180,$B22,第1批次治理工程!$BM$6:$BM$32180,"&gt;0")+COUNTIFS(#REF!,$B22,#REF!,"&gt;0")</f>
        <v>#REF!</v>
      </c>
      <c r="I22" s="18" t="e">
        <f>SUMIFS(第1批次治理工程!$K$6:$K$32180,第1批次治理工程!$G$6:$G$32180,$B22,第1批次治理工程!$BM$6:$BM$32180,"&gt;0")+SUMIFS(#REF!,#REF!,$B22,#REF!,"&gt;0")</f>
        <v>#REF!</v>
      </c>
      <c r="J22" s="18" t="e">
        <f>SUMIFS(第1批次治理工程!#REF!,第1批次治理工程!$G$6:$G$32180,$B22,第1批次治理工程!$BM$6:$BM$32180,"&gt;0")+SUMIFS(#REF!,#REF!,$B22,#REF!,"&gt;0")</f>
        <v>#REF!</v>
      </c>
      <c r="K22" s="18" t="e">
        <f>COUNTIFS(第1批次治理工程!$G$6:$G$32180,$B22,第1批次治理工程!$BS$6:$BS$32180,1)+COUNTIFS(#REF!,$B22,#REF!,1)</f>
        <v>#REF!</v>
      </c>
      <c r="L22" s="18" t="e">
        <f>SUMIFS(第1批次治理工程!$K$6:$K$32180,第1批次治理工程!$G$6:$G$32180,$B22,第1批次治理工程!$BS$6:$BS$32180,1)+SUMIFS(#REF!,#REF!,$B22,第1批次治理工程!$BS$6:$BS$32180,1)</f>
        <v>#REF!</v>
      </c>
      <c r="M22" s="18" t="e">
        <f>SUMIFS(第1批次治理工程!#REF!,第1批次治理工程!$G$6:$G$32180,$B22,第1批次治理工程!$BS$6:$BS$32180,1)+SUMIFS(#REF!,#REF!,$B22,第1批次治理工程!$BS$6:$BS$32180,1)</f>
        <v>#REF!</v>
      </c>
      <c r="N22" s="18" t="e">
        <f>SUMIFS(第1批次治理工程!$CF$6:$CF$32180,第1批次治理工程!$G$6:$G$32180,$B22)+SUMIFS(#REF!,#REF!,$B22)</f>
        <v>#REF!</v>
      </c>
      <c r="O22" s="18" t="e">
        <f>SUMIFS(第1批次治理工程!$CG$6:$CG$32180,第1批次治理工程!$G$6:$G$32180,$B22)+SUMIFS(#REF!,#REF!,$B22)</f>
        <v>#REF!</v>
      </c>
      <c r="P22" s="18" t="e">
        <f>SUMIFS(第1批次治理工程!$CH$6:$CH$32180,第1批次治理工程!$G$6:$G$32180,$B22)+SUMIFS(#REF!,#REF!,$B22)</f>
        <v>#REF!</v>
      </c>
      <c r="Q22" s="18" t="e">
        <f>SUMIFS(第1批次治理工程!$CI$6:$CI$32180,第1批次治理工程!$G$6:$G$32180,$B22)+SUMIFS(#REF!,#REF!,$B22)</f>
        <v>#REF!</v>
      </c>
      <c r="R22" s="18" t="e">
        <f>SUMIFS(第1批次治理工程!#REF!,第1批次治理工程!$G$6:$G$32180,$B22)+SUMIFS(#REF!,#REF!,$B22)</f>
        <v>#REF!</v>
      </c>
      <c r="S22" s="18" t="e">
        <f>SUMIFS(第1批次治理工程!#REF!,第1批次治理工程!$G$6:$G$32180,$B22)+SUMIFS(#REF!,#REF!,$B22)</f>
        <v>#REF!</v>
      </c>
      <c r="T22" s="18" t="e">
        <f>SUMIFS(第1批次治理工程!#REF!,第1批次治理工程!$G$6:$G$32180,$B22)+SUMIFS(#REF!,#REF!,$B22)</f>
        <v>#REF!</v>
      </c>
      <c r="U22" s="18" t="e">
        <f t="shared" ref="U22:U25" si="26">T22-(R22-S22)</f>
        <v>#REF!</v>
      </c>
      <c r="V22" s="18" t="e">
        <f>SUMIFS(第1批次治理工程!$AY$6:$AY$32180,第1批次治理工程!$G$6:$G$32180,$B22)+SUMIFS(#REF!,#REF!,$B22)</f>
        <v>#REF!</v>
      </c>
      <c r="W22" s="18" t="e">
        <f>SUMIFS(第1批次治理工程!#REF!,第1批次治理工程!$G$6:$G$32180,$B22)+SUMIFS(#REF!,#REF!,$B22)</f>
        <v>#REF!</v>
      </c>
      <c r="X22" s="18" t="e">
        <f>SUMIFS(#REF!,#REF!,$B22)</f>
        <v>#REF!</v>
      </c>
      <c r="Y22" s="18" t="e">
        <f>SUMIFS(#REF!,#REF!,$B22)</f>
        <v>#REF!</v>
      </c>
      <c r="Z22" s="18" t="e">
        <f>SUMIFS(#REF!,#REF!,$B22)</f>
        <v>#REF!</v>
      </c>
      <c r="AA22" s="18" t="e">
        <f>SUMIFS(#REF!,#REF!,$B22)</f>
        <v>#REF!</v>
      </c>
      <c r="AB22" s="18" t="e">
        <f>SUMIFS(#REF!,#REF!,$B22)</f>
        <v>#REF!</v>
      </c>
      <c r="AC22" s="18" t="e">
        <f>SUMIFS(#REF!,#REF!,$B22)</f>
        <v>#REF!</v>
      </c>
      <c r="AD22" s="18" t="e">
        <f>SUMIFS(#REF!,#REF!,$B22)</f>
        <v>#REF!</v>
      </c>
      <c r="AE22" s="18" t="e">
        <f>SUMIFS(#REF!,#REF!,$B22)</f>
        <v>#REF!</v>
      </c>
      <c r="AF22" s="33" t="e">
        <f>COUNTIF(#REF!,$B22)</f>
        <v>#REF!</v>
      </c>
      <c r="AG22" s="33" t="e">
        <f>SUMIFS(#REF!,#REF!,$B22)</f>
        <v>#REF!</v>
      </c>
      <c r="AH22" s="33">
        <v>13390</v>
      </c>
      <c r="AI22" s="33">
        <v>0</v>
      </c>
      <c r="AJ22" s="18" t="e">
        <f t="shared" ref="AJ22:AJ25" si="27">F22+V22+X22+Z22+AB22+AD22+AG22+AH22</f>
        <v>#REF!</v>
      </c>
      <c r="AK22" s="18" t="e">
        <f t="shared" ref="AK22:AK25" si="28">G22+W22+Y22+AA22+AC22+AE22+AI22</f>
        <v>#REF!</v>
      </c>
    </row>
    <row r="23" spans="1:37">
      <c r="A23" s="1055"/>
      <c r="B23" s="19" t="s">
        <v>53</v>
      </c>
      <c r="C23" s="17" t="e">
        <f>COUNTIF(第1批次治理工程!$G$6:$G$32180,$B23)+COUNTIF(#REF!,$B23)</f>
        <v>#REF!</v>
      </c>
      <c r="D23" s="25" t="e">
        <f>COUNTIFS(第1批次治理工程!$G$6:$G$32180,$B23,第1批次治理工程!$L$6:$L$32180,"&gt;0")+COUNTIFS(#REF!,$B23,#REF!,"&gt;0")</f>
        <v>#REF!</v>
      </c>
      <c r="E23" s="26" t="e">
        <f t="shared" si="25"/>
        <v>#REF!</v>
      </c>
      <c r="F23" s="27" t="e">
        <f>SUMIFS(第1批次治理工程!$K$6:$K$32180,第1批次治理工程!$G$6:$G$32180,$B23)+SUMIFS(#REF!,#REF!,$B23)</f>
        <v>#REF!</v>
      </c>
      <c r="G23" s="27" t="e">
        <f>SUMIFS(第1批次治理工程!$AX$6:$AX$32180,第1批次治理工程!$G$6:$G$32180,$B23)+SUMIFS(#REF!,#REF!,$B23)-SUMIFS(第1批次治理工程!$AI$6:$AI$32180,第1批次治理工程!$G$6:$G$32180,$B23)-SUMIFS(#REF!,#REF!,$B23)</f>
        <v>#REF!</v>
      </c>
      <c r="H23" s="27" t="e">
        <f>COUNTIFS(第1批次治理工程!$G$6:$G$32180,$B23,第1批次治理工程!$BM$6:$BM$32180,"&gt;0")+COUNTIFS(#REF!,$B23,#REF!,"&gt;0")</f>
        <v>#REF!</v>
      </c>
      <c r="I23" s="18" t="e">
        <f>SUMIFS(第1批次治理工程!$K$6:$K$32180,第1批次治理工程!$G$6:$G$32180,$B23,第1批次治理工程!$BM$6:$BM$32180,"&gt;0")+SUMIFS(#REF!,#REF!,$B23,#REF!,"&gt;0")</f>
        <v>#REF!</v>
      </c>
      <c r="J23" s="18" t="e">
        <f>SUMIFS(第1批次治理工程!#REF!,第1批次治理工程!$G$6:$G$32180,$B23,第1批次治理工程!$BM$6:$BM$32180,"&gt;0")+SUMIFS(#REF!,#REF!,$B23,#REF!,"&gt;0")</f>
        <v>#REF!</v>
      </c>
      <c r="K23" s="18" t="e">
        <f>COUNTIFS(第1批次治理工程!$G$6:$G$32180,$B23,第1批次治理工程!$BS$6:$BS$32180,1)+COUNTIFS(#REF!,$B23,#REF!,1)</f>
        <v>#REF!</v>
      </c>
      <c r="L23" s="18" t="e">
        <f>SUMIFS(第1批次治理工程!$K$6:$K$32180,第1批次治理工程!$G$6:$G$32180,$B23,第1批次治理工程!$BS$6:$BS$32180,1)+SUMIFS(#REF!,#REF!,$B23,第1批次治理工程!$BS$6:$BS$32180,1)</f>
        <v>#REF!</v>
      </c>
      <c r="M23" s="18" t="e">
        <f>SUMIFS(第1批次治理工程!#REF!,第1批次治理工程!$G$6:$G$32180,$B23,第1批次治理工程!$BS$6:$BS$32180,1)+SUMIFS(#REF!,#REF!,$B23,第1批次治理工程!$BS$6:$BS$32180,1)</f>
        <v>#REF!</v>
      </c>
      <c r="N23" s="18" t="e">
        <f>SUMIFS(第1批次治理工程!$CF$6:$CF$32180,第1批次治理工程!$G$6:$G$32180,$B23)+SUMIFS(#REF!,#REF!,$B23)</f>
        <v>#REF!</v>
      </c>
      <c r="O23" s="18" t="e">
        <f>SUMIFS(第1批次治理工程!$CG$6:$CG$32180,第1批次治理工程!$G$6:$G$32180,$B23)+SUMIFS(#REF!,#REF!,$B23)</f>
        <v>#REF!</v>
      </c>
      <c r="P23" s="18" t="e">
        <f>SUMIFS(第1批次治理工程!$CH$6:$CH$32180,第1批次治理工程!$G$6:$G$32180,$B23)+SUMIFS(#REF!,#REF!,$B23)</f>
        <v>#REF!</v>
      </c>
      <c r="Q23" s="18" t="e">
        <f>SUMIFS(第1批次治理工程!$CI$6:$CI$32180,第1批次治理工程!$G$6:$G$32180,$B23)+SUMIFS(#REF!,#REF!,$B23)</f>
        <v>#REF!</v>
      </c>
      <c r="R23" s="18" t="e">
        <f>SUMIFS(第1批次治理工程!#REF!,第1批次治理工程!$G$6:$G$32180,$B23)+SUMIFS(#REF!,#REF!,$B23)</f>
        <v>#REF!</v>
      </c>
      <c r="S23" s="18" t="e">
        <f>SUMIFS(第1批次治理工程!#REF!,第1批次治理工程!$G$6:$G$32180,$B23)+SUMIFS(#REF!,#REF!,$B23)</f>
        <v>#REF!</v>
      </c>
      <c r="T23" s="18" t="e">
        <f>SUMIFS(第1批次治理工程!#REF!,第1批次治理工程!$G$6:$G$32180,$B23)+SUMIFS(#REF!,#REF!,$B23)</f>
        <v>#REF!</v>
      </c>
      <c r="U23" s="18" t="e">
        <f t="shared" si="26"/>
        <v>#REF!</v>
      </c>
      <c r="V23" s="18" t="e">
        <f>SUMIFS(第1批次治理工程!$AY$6:$AY$32180,第1批次治理工程!$G$6:$G$32180,$B23)+SUMIFS(#REF!,#REF!,$B23)</f>
        <v>#REF!</v>
      </c>
      <c r="W23" s="18" t="e">
        <f>SUMIFS(第1批次治理工程!#REF!,第1批次治理工程!$G$6:$G$32180,$B23)+SUMIFS(#REF!,#REF!,$B23)</f>
        <v>#REF!</v>
      </c>
      <c r="X23" s="18" t="e">
        <f>SUMIFS(#REF!,#REF!,$B23)</f>
        <v>#REF!</v>
      </c>
      <c r="Y23" s="18" t="e">
        <f>SUMIFS(#REF!,#REF!,$B23)</f>
        <v>#REF!</v>
      </c>
      <c r="Z23" s="18" t="e">
        <f>SUMIFS(#REF!,#REF!,$B23)</f>
        <v>#REF!</v>
      </c>
      <c r="AA23" s="18" t="e">
        <f>SUMIFS(#REF!,#REF!,$B23)</f>
        <v>#REF!</v>
      </c>
      <c r="AB23" s="18" t="e">
        <f>SUMIFS(#REF!,#REF!,$B23)</f>
        <v>#REF!</v>
      </c>
      <c r="AC23" s="18" t="e">
        <f>SUMIFS(#REF!,#REF!,$B23)</f>
        <v>#REF!</v>
      </c>
      <c r="AD23" s="18" t="e">
        <f>SUMIFS(#REF!,#REF!,$B23)</f>
        <v>#REF!</v>
      </c>
      <c r="AE23" s="18" t="e">
        <f>SUMIFS(#REF!,#REF!,$B23)</f>
        <v>#REF!</v>
      </c>
      <c r="AF23" s="33" t="e">
        <f>COUNTIF(#REF!,$B23)</f>
        <v>#REF!</v>
      </c>
      <c r="AG23" s="33" t="e">
        <f>SUMIFS(#REF!,#REF!,$B23)</f>
        <v>#REF!</v>
      </c>
      <c r="AH23" s="33">
        <v>29860</v>
      </c>
      <c r="AI23" s="33">
        <v>25140</v>
      </c>
      <c r="AJ23" s="18" t="e">
        <f t="shared" si="27"/>
        <v>#REF!</v>
      </c>
      <c r="AK23" s="18" t="e">
        <f t="shared" si="28"/>
        <v>#REF!</v>
      </c>
    </row>
    <row r="24" spans="1:37">
      <c r="A24" s="1055"/>
      <c r="B24" s="19" t="s">
        <v>54</v>
      </c>
      <c r="C24" s="17" t="e">
        <f>COUNTIF(第1批次治理工程!$G$6:$G$32180,$B24)+COUNTIF(#REF!,$B24)</f>
        <v>#REF!</v>
      </c>
      <c r="D24" s="25" t="e">
        <f>COUNTIFS(第1批次治理工程!$G$6:$G$32180,$B24,第1批次治理工程!$L$6:$L$32180,"&gt;0")+COUNTIFS(#REF!,$B24,#REF!,"&gt;0")</f>
        <v>#REF!</v>
      </c>
      <c r="E24" s="26" t="e">
        <f t="shared" si="25"/>
        <v>#REF!</v>
      </c>
      <c r="F24" s="27" t="e">
        <f>SUMIFS(第1批次治理工程!$K$6:$K$32180,第1批次治理工程!$G$6:$G$32180,$B24)+SUMIFS(#REF!,#REF!,$B24)</f>
        <v>#REF!</v>
      </c>
      <c r="G24" s="27" t="e">
        <f>SUMIFS(第1批次治理工程!$AX$6:$AX$32180,第1批次治理工程!$G$6:$G$32180,$B24)+SUMIFS(#REF!,#REF!,$B24)-SUMIFS(第1批次治理工程!$AI$6:$AI$32180,第1批次治理工程!$G$6:$G$32180,$B24)-SUMIFS(#REF!,#REF!,$B24)</f>
        <v>#REF!</v>
      </c>
      <c r="H24" s="27" t="e">
        <f>COUNTIFS(第1批次治理工程!$G$6:$G$32180,$B24,第1批次治理工程!$BM$6:$BM$32180,"&gt;0")+COUNTIFS(#REF!,$B24,#REF!,"&gt;0")</f>
        <v>#REF!</v>
      </c>
      <c r="I24" s="18" t="e">
        <f>SUMIFS(第1批次治理工程!$K$6:$K$32180,第1批次治理工程!$G$6:$G$32180,$B24,第1批次治理工程!$BM$6:$BM$32180,"&gt;0")+SUMIFS(#REF!,#REF!,$B24,#REF!,"&gt;0")</f>
        <v>#REF!</v>
      </c>
      <c r="J24" s="18" t="e">
        <f>SUMIFS(第1批次治理工程!#REF!,第1批次治理工程!$G$6:$G$32180,$B24,第1批次治理工程!$BM$6:$BM$32180,"&gt;0")+SUMIFS(#REF!,#REF!,$B24,#REF!,"&gt;0")</f>
        <v>#REF!</v>
      </c>
      <c r="K24" s="18" t="e">
        <f>COUNTIFS(第1批次治理工程!$G$6:$G$32180,$B24,第1批次治理工程!$BS$6:$BS$32180,1)+COUNTIFS(#REF!,$B24,#REF!,1)</f>
        <v>#REF!</v>
      </c>
      <c r="L24" s="18" t="e">
        <f>SUMIFS(第1批次治理工程!$K$6:$K$32180,第1批次治理工程!$G$6:$G$32180,$B24,第1批次治理工程!$BS$6:$BS$32180,1)+SUMIFS(#REF!,#REF!,$B24,第1批次治理工程!$BS$6:$BS$32180,1)</f>
        <v>#REF!</v>
      </c>
      <c r="M24" s="18" t="e">
        <f>SUMIFS(第1批次治理工程!#REF!,第1批次治理工程!$G$6:$G$32180,$B24,第1批次治理工程!$BS$6:$BS$32180,1)+SUMIFS(#REF!,#REF!,$B24,第1批次治理工程!$BS$6:$BS$32180,1)</f>
        <v>#REF!</v>
      </c>
      <c r="N24" s="18" t="e">
        <f>SUMIFS(第1批次治理工程!$CF$6:$CF$32180,第1批次治理工程!$G$6:$G$32180,$B24)+SUMIFS(#REF!,#REF!,$B24)</f>
        <v>#REF!</v>
      </c>
      <c r="O24" s="18" t="e">
        <f>SUMIFS(第1批次治理工程!$CG$6:$CG$32180,第1批次治理工程!$G$6:$G$32180,$B24)+SUMIFS(#REF!,#REF!,$B24)</f>
        <v>#REF!</v>
      </c>
      <c r="P24" s="18" t="e">
        <f>SUMIFS(第1批次治理工程!$CH$6:$CH$32180,第1批次治理工程!$G$6:$G$32180,$B24)+SUMIFS(#REF!,#REF!,$B24)</f>
        <v>#REF!</v>
      </c>
      <c r="Q24" s="18" t="e">
        <f>SUMIFS(第1批次治理工程!$CI$6:$CI$32180,第1批次治理工程!$G$6:$G$32180,$B24)+SUMIFS(#REF!,#REF!,$B24)</f>
        <v>#REF!</v>
      </c>
      <c r="R24" s="18" t="e">
        <f>SUMIFS(第1批次治理工程!#REF!,第1批次治理工程!$G$6:$G$32180,$B24)+SUMIFS(#REF!,#REF!,$B24)</f>
        <v>#REF!</v>
      </c>
      <c r="S24" s="18" t="e">
        <f>SUMIFS(第1批次治理工程!#REF!,第1批次治理工程!$G$6:$G$32180,$B24)+SUMIFS(#REF!,#REF!,$B24)</f>
        <v>#REF!</v>
      </c>
      <c r="T24" s="18" t="e">
        <f>SUMIFS(第1批次治理工程!#REF!,第1批次治理工程!$G$6:$G$32180,$B24)+SUMIFS(#REF!,#REF!,$B24)</f>
        <v>#REF!</v>
      </c>
      <c r="U24" s="18" t="e">
        <f t="shared" si="26"/>
        <v>#REF!</v>
      </c>
      <c r="V24" s="18" t="e">
        <f>SUMIFS(第1批次治理工程!$AY$6:$AY$32180,第1批次治理工程!$G$6:$G$32180,$B24)+SUMIFS(#REF!,#REF!,$B24)</f>
        <v>#REF!</v>
      </c>
      <c r="W24" s="18" t="e">
        <f>SUMIFS(第1批次治理工程!#REF!,第1批次治理工程!$G$6:$G$32180,$B24)+SUMIFS(#REF!,#REF!,$B24)</f>
        <v>#REF!</v>
      </c>
      <c r="X24" s="18" t="e">
        <f>SUMIFS(#REF!,#REF!,$B24)</f>
        <v>#REF!</v>
      </c>
      <c r="Y24" s="18" t="e">
        <f>SUMIFS(#REF!,#REF!,$B24)</f>
        <v>#REF!</v>
      </c>
      <c r="Z24" s="18" t="e">
        <f>SUMIFS(#REF!,#REF!,$B24)</f>
        <v>#REF!</v>
      </c>
      <c r="AA24" s="18" t="e">
        <f>SUMIFS(#REF!,#REF!,$B24)</f>
        <v>#REF!</v>
      </c>
      <c r="AB24" s="18" t="e">
        <f>SUMIFS(#REF!,#REF!,$B24)</f>
        <v>#REF!</v>
      </c>
      <c r="AC24" s="18" t="e">
        <f>SUMIFS(#REF!,#REF!,$B24)</f>
        <v>#REF!</v>
      </c>
      <c r="AD24" s="18" t="e">
        <f>SUMIFS(#REF!,#REF!,$B24)</f>
        <v>#REF!</v>
      </c>
      <c r="AE24" s="18" t="e">
        <f>SUMIFS(#REF!,#REF!,$B24)</f>
        <v>#REF!</v>
      </c>
      <c r="AF24" s="33" t="e">
        <f>COUNTIF(#REF!,$B24)</f>
        <v>#REF!</v>
      </c>
      <c r="AG24" s="33" t="e">
        <f>SUMIFS(#REF!,#REF!,$B24)</f>
        <v>#REF!</v>
      </c>
      <c r="AH24" s="33">
        <v>5240</v>
      </c>
      <c r="AI24" s="33">
        <v>2360</v>
      </c>
      <c r="AJ24" s="18" t="e">
        <f t="shared" si="27"/>
        <v>#REF!</v>
      </c>
      <c r="AK24" s="18" t="e">
        <f t="shared" si="28"/>
        <v>#REF!</v>
      </c>
    </row>
    <row r="25" spans="1:37">
      <c r="A25" s="1055"/>
      <c r="B25" s="19" t="s">
        <v>55</v>
      </c>
      <c r="C25" s="17" t="e">
        <f>COUNTIF(第1批次治理工程!$G$6:$G$32180,$B25)+COUNTIF(#REF!,$B25)</f>
        <v>#REF!</v>
      </c>
      <c r="D25" s="25" t="e">
        <f>COUNTIFS(第1批次治理工程!$G$6:$G$32180,$B25,第1批次治理工程!$L$6:$L$32180,"&gt;0")+COUNTIFS(#REF!,$B25,#REF!,"&gt;0")</f>
        <v>#REF!</v>
      </c>
      <c r="E25" s="26" t="e">
        <f t="shared" si="25"/>
        <v>#REF!</v>
      </c>
      <c r="F25" s="27" t="e">
        <f>SUMIFS(第1批次治理工程!$K$6:$K$32180,第1批次治理工程!$G$6:$G$32180,$B25)+SUMIFS(#REF!,#REF!,$B25)</f>
        <v>#REF!</v>
      </c>
      <c r="G25" s="27" t="e">
        <f>SUMIFS(第1批次治理工程!$AX$6:$AX$32180,第1批次治理工程!$G$6:$G$32180,$B25)+SUMIFS(#REF!,#REF!,$B25)-SUMIFS(第1批次治理工程!$AI$6:$AI$32180,第1批次治理工程!$G$6:$G$32180,$B25)-SUMIFS(#REF!,#REF!,$B25)</f>
        <v>#REF!</v>
      </c>
      <c r="H25" s="27" t="e">
        <f>COUNTIFS(第1批次治理工程!$G$6:$G$32180,$B25,第1批次治理工程!$BM$6:$BM$32180,"&gt;0")+COUNTIFS(#REF!,$B25,#REF!,"&gt;0")</f>
        <v>#REF!</v>
      </c>
      <c r="I25" s="18" t="e">
        <f>SUMIFS(第1批次治理工程!$K$6:$K$32180,第1批次治理工程!$G$6:$G$32180,$B25,第1批次治理工程!$BM$6:$BM$32180,"&gt;0")+SUMIFS(#REF!,#REF!,$B25,#REF!,"&gt;0")</f>
        <v>#REF!</v>
      </c>
      <c r="J25" s="18" t="e">
        <f>SUMIFS(第1批次治理工程!#REF!,第1批次治理工程!$G$6:$G$32180,$B25,第1批次治理工程!$BM$6:$BM$32180,"&gt;0")+SUMIFS(#REF!,#REF!,$B25,#REF!,"&gt;0")</f>
        <v>#REF!</v>
      </c>
      <c r="K25" s="18" t="e">
        <f>COUNTIFS(第1批次治理工程!$G$6:$G$32180,$B25,第1批次治理工程!$BS$6:$BS$32180,1)+COUNTIFS(#REF!,$B25,#REF!,1)</f>
        <v>#REF!</v>
      </c>
      <c r="L25" s="18" t="e">
        <f>SUMIFS(第1批次治理工程!$K$6:$K$32180,第1批次治理工程!$G$6:$G$32180,$B25,第1批次治理工程!$BS$6:$BS$32180,1)+SUMIFS(#REF!,#REF!,$B25,第1批次治理工程!$BS$6:$BS$32180,1)</f>
        <v>#REF!</v>
      </c>
      <c r="M25" s="18" t="e">
        <f>SUMIFS(第1批次治理工程!#REF!,第1批次治理工程!$G$6:$G$32180,$B25,第1批次治理工程!$BS$6:$BS$32180,1)+SUMIFS(#REF!,#REF!,$B25,第1批次治理工程!$BS$6:$BS$32180,1)</f>
        <v>#REF!</v>
      </c>
      <c r="N25" s="18" t="e">
        <f>SUMIFS(第1批次治理工程!$CF$6:$CF$32180,第1批次治理工程!$G$6:$G$32180,$B25)+SUMIFS(#REF!,#REF!,$B25)</f>
        <v>#REF!</v>
      </c>
      <c r="O25" s="18" t="e">
        <f>SUMIFS(第1批次治理工程!$CG$6:$CG$32180,第1批次治理工程!$G$6:$G$32180,$B25)+SUMIFS(#REF!,#REF!,$B25)</f>
        <v>#REF!</v>
      </c>
      <c r="P25" s="18" t="e">
        <f>SUMIFS(第1批次治理工程!$CH$6:$CH$32180,第1批次治理工程!$G$6:$G$32180,$B25)+SUMIFS(#REF!,#REF!,$B25)</f>
        <v>#REF!</v>
      </c>
      <c r="Q25" s="18" t="e">
        <f>SUMIFS(第1批次治理工程!$CI$6:$CI$32180,第1批次治理工程!$G$6:$G$32180,$B25)+SUMIFS(#REF!,#REF!,$B25)</f>
        <v>#REF!</v>
      </c>
      <c r="R25" s="18" t="e">
        <f>SUMIFS(第1批次治理工程!#REF!,第1批次治理工程!$G$6:$G$32180,$B25)+SUMIFS(#REF!,#REF!,$B25)</f>
        <v>#REF!</v>
      </c>
      <c r="S25" s="18" t="e">
        <f>SUMIFS(第1批次治理工程!#REF!,第1批次治理工程!$G$6:$G$32180,$B25)+SUMIFS(#REF!,#REF!,$B25)</f>
        <v>#REF!</v>
      </c>
      <c r="T25" s="18" t="e">
        <f>SUMIFS(第1批次治理工程!#REF!,第1批次治理工程!$G$6:$G$32180,$B25)+SUMIFS(#REF!,#REF!,$B25)</f>
        <v>#REF!</v>
      </c>
      <c r="U25" s="18" t="e">
        <f t="shared" si="26"/>
        <v>#REF!</v>
      </c>
      <c r="V25" s="18" t="e">
        <f>SUMIFS(第1批次治理工程!$AY$6:$AY$32180,第1批次治理工程!$G$6:$G$32180,$B25)+SUMIFS(#REF!,#REF!,$B25)</f>
        <v>#REF!</v>
      </c>
      <c r="W25" s="18" t="e">
        <f>SUMIFS(第1批次治理工程!#REF!,第1批次治理工程!$G$6:$G$32180,$B25)+SUMIFS(#REF!,#REF!,$B25)</f>
        <v>#REF!</v>
      </c>
      <c r="X25" s="18" t="e">
        <f>SUMIFS(#REF!,#REF!,$B25)</f>
        <v>#REF!</v>
      </c>
      <c r="Y25" s="18" t="e">
        <f>SUMIFS(#REF!,#REF!,$B25)</f>
        <v>#REF!</v>
      </c>
      <c r="Z25" s="18" t="e">
        <f>SUMIFS(#REF!,#REF!,$B25)</f>
        <v>#REF!</v>
      </c>
      <c r="AA25" s="18" t="e">
        <f>SUMIFS(#REF!,#REF!,$B25)</f>
        <v>#REF!</v>
      </c>
      <c r="AB25" s="18" t="e">
        <f>SUMIFS(#REF!,#REF!,$B25)</f>
        <v>#REF!</v>
      </c>
      <c r="AC25" s="18" t="e">
        <f>SUMIFS(#REF!,#REF!,$B25)</f>
        <v>#REF!</v>
      </c>
      <c r="AD25" s="18" t="e">
        <f>SUMIFS(#REF!,#REF!,$B25)</f>
        <v>#REF!</v>
      </c>
      <c r="AE25" s="18" t="e">
        <f>SUMIFS(#REF!,#REF!,$B25)</f>
        <v>#REF!</v>
      </c>
      <c r="AF25" s="33" t="e">
        <f>COUNTIF(#REF!,$B25)</f>
        <v>#REF!</v>
      </c>
      <c r="AG25" s="33" t="e">
        <f>SUMIFS(#REF!,#REF!,$B25)</f>
        <v>#REF!</v>
      </c>
      <c r="AH25" s="33">
        <v>5544</v>
      </c>
      <c r="AI25" s="33">
        <v>7556</v>
      </c>
      <c r="AJ25" s="18" t="e">
        <f t="shared" si="27"/>
        <v>#REF!</v>
      </c>
      <c r="AK25" s="18" t="e">
        <f t="shared" si="28"/>
        <v>#REF!</v>
      </c>
    </row>
    <row r="26" spans="1:37" ht="16.5" customHeight="1">
      <c r="A26" s="1055"/>
      <c r="B26" s="20" t="s">
        <v>51</v>
      </c>
      <c r="C26" s="28" t="e">
        <f>SUM(C22:C25)</f>
        <v>#REF!</v>
      </c>
      <c r="D26" s="28" t="e">
        <f t="shared" ref="D26:G26" si="29">SUM(D22:D25)</f>
        <v>#REF!</v>
      </c>
      <c r="E26" s="28" t="e">
        <f t="shared" si="29"/>
        <v>#REF!</v>
      </c>
      <c r="F26" s="29" t="e">
        <f t="shared" si="29"/>
        <v>#REF!</v>
      </c>
      <c r="G26" s="29" t="e">
        <f t="shared" si="29"/>
        <v>#REF!</v>
      </c>
      <c r="H26" s="21" t="e">
        <f t="shared" ref="H26:AJ26" si="30">SUM(H22:H25)</f>
        <v>#REF!</v>
      </c>
      <c r="I26" s="21" t="e">
        <f t="shared" si="30"/>
        <v>#REF!</v>
      </c>
      <c r="J26" s="21" t="e">
        <f t="shared" si="30"/>
        <v>#REF!</v>
      </c>
      <c r="K26" s="21" t="e">
        <f t="shared" si="30"/>
        <v>#REF!</v>
      </c>
      <c r="L26" s="21" t="e">
        <f t="shared" si="30"/>
        <v>#REF!</v>
      </c>
      <c r="M26" s="21" t="e">
        <f t="shared" si="30"/>
        <v>#REF!</v>
      </c>
      <c r="N26" s="21" t="e">
        <f t="shared" si="30"/>
        <v>#REF!</v>
      </c>
      <c r="O26" s="21" t="e">
        <f t="shared" si="30"/>
        <v>#REF!</v>
      </c>
      <c r="P26" s="21" t="e">
        <f t="shared" si="30"/>
        <v>#REF!</v>
      </c>
      <c r="Q26" s="21" t="e">
        <f t="shared" si="30"/>
        <v>#REF!</v>
      </c>
      <c r="R26" s="21" t="e">
        <f t="shared" si="30"/>
        <v>#REF!</v>
      </c>
      <c r="S26" s="21" t="e">
        <f t="shared" si="30"/>
        <v>#REF!</v>
      </c>
      <c r="T26" s="21" t="e">
        <f t="shared" si="30"/>
        <v>#REF!</v>
      </c>
      <c r="U26" s="21" t="e">
        <f t="shared" si="30"/>
        <v>#REF!</v>
      </c>
      <c r="V26" s="21" t="e">
        <f>SUM(V22:V25)</f>
        <v>#REF!</v>
      </c>
      <c r="W26" s="21" t="e">
        <f>SUM(W22:W25)</f>
        <v>#REF!</v>
      </c>
      <c r="X26" s="21" t="e">
        <f t="shared" si="30"/>
        <v>#REF!</v>
      </c>
      <c r="Y26" s="21" t="e">
        <f t="shared" si="30"/>
        <v>#REF!</v>
      </c>
      <c r="Z26" s="21" t="e">
        <f t="shared" si="30"/>
        <v>#REF!</v>
      </c>
      <c r="AA26" s="21" t="e">
        <f t="shared" si="30"/>
        <v>#REF!</v>
      </c>
      <c r="AB26" s="21" t="e">
        <f t="shared" si="30"/>
        <v>#REF!</v>
      </c>
      <c r="AC26" s="21" t="e">
        <f t="shared" si="30"/>
        <v>#REF!</v>
      </c>
      <c r="AD26" s="21" t="e">
        <f t="shared" si="30"/>
        <v>#REF!</v>
      </c>
      <c r="AE26" s="21" t="e">
        <f t="shared" si="30"/>
        <v>#REF!</v>
      </c>
      <c r="AF26" s="34" t="e">
        <f t="shared" si="30"/>
        <v>#REF!</v>
      </c>
      <c r="AG26" s="34" t="e">
        <f t="shared" si="30"/>
        <v>#REF!</v>
      </c>
      <c r="AH26" s="34">
        <f t="shared" si="30"/>
        <v>54034</v>
      </c>
      <c r="AI26" s="34">
        <f t="shared" si="30"/>
        <v>35056</v>
      </c>
      <c r="AJ26" s="21" t="e">
        <f t="shared" si="30"/>
        <v>#REF!</v>
      </c>
      <c r="AK26" s="21" t="e">
        <f t="shared" ref="AK26" si="31">SUM(AK22:AK25)</f>
        <v>#REF!</v>
      </c>
    </row>
    <row r="27" spans="1:37">
      <c r="A27" s="1054" t="s">
        <v>56</v>
      </c>
      <c r="B27" s="17" t="s">
        <v>56</v>
      </c>
      <c r="C27" s="17" t="e">
        <f>COUNTIF(第1批次治理工程!$G$6:$G$32180,$B27)+COUNTIF(#REF!,$B27)</f>
        <v>#REF!</v>
      </c>
      <c r="D27" s="25" t="e">
        <f>COUNTIFS(第1批次治理工程!$G$6:$G$32180,$B27,第1批次治理工程!$L$6:$L$32180,"&gt;0")+COUNTIFS(#REF!,$B27,#REF!,"&gt;0")</f>
        <v>#REF!</v>
      </c>
      <c r="E27" s="26" t="e">
        <f t="shared" ref="E27:E29" si="32">C27-D27</f>
        <v>#REF!</v>
      </c>
      <c r="F27" s="27" t="e">
        <f>SUMIFS(第1批次治理工程!$K$6:$K$32180,第1批次治理工程!$G$6:$G$32180,$B27)+SUMIFS(#REF!,#REF!,$B27)</f>
        <v>#REF!</v>
      </c>
      <c r="G27" s="27" t="e">
        <f>SUMIFS(第1批次治理工程!$AX$6:$AX$32180,第1批次治理工程!$G$6:$G$32180,$B27)+SUMIFS(#REF!,#REF!,$B27)-SUMIFS(第1批次治理工程!$AI$6:$AI$32180,第1批次治理工程!$G$6:$G$32180,$B27)-SUMIFS(#REF!,#REF!,$B27)</f>
        <v>#REF!</v>
      </c>
      <c r="H27" s="27" t="e">
        <f>COUNTIFS(第1批次治理工程!$G$6:$G$32180,$B27,第1批次治理工程!$BM$6:$BM$32180,"&gt;0")+COUNTIFS(#REF!,$B27,#REF!,"&gt;0")</f>
        <v>#REF!</v>
      </c>
      <c r="I27" s="18" t="e">
        <f>SUMIFS(第1批次治理工程!$K$6:$K$32180,第1批次治理工程!$G$6:$G$32180,$B27,第1批次治理工程!$BM$6:$BM$32180,"&gt;0")+SUMIFS(#REF!,#REF!,$B27,#REF!,"&gt;0")</f>
        <v>#REF!</v>
      </c>
      <c r="J27" s="18" t="e">
        <f>SUMIFS(第1批次治理工程!#REF!,第1批次治理工程!$G$6:$G$32180,$B27,第1批次治理工程!$BM$6:$BM$32180,"&gt;0")+SUMIFS(#REF!,#REF!,$B27,#REF!,"&gt;0")</f>
        <v>#REF!</v>
      </c>
      <c r="K27" s="18" t="e">
        <f>COUNTIFS(第1批次治理工程!$G$6:$G$32180,$B27,第1批次治理工程!$BS$6:$BS$32180,1)+COUNTIFS(#REF!,$B27,#REF!,1)</f>
        <v>#REF!</v>
      </c>
      <c r="L27" s="18" t="e">
        <f>SUMIFS(第1批次治理工程!$K$6:$K$32180,第1批次治理工程!$G$6:$G$32180,$B27,第1批次治理工程!$BS$6:$BS$32180,1)+SUMIFS(#REF!,#REF!,$B27,第1批次治理工程!$BS$6:$BS$32180,1)</f>
        <v>#REF!</v>
      </c>
      <c r="M27" s="18" t="e">
        <f>SUMIFS(第1批次治理工程!#REF!,第1批次治理工程!$G$6:$G$32180,$B27,第1批次治理工程!$BS$6:$BS$32180,1)+SUMIFS(#REF!,#REF!,$B27,第1批次治理工程!$BS$6:$BS$32180,1)</f>
        <v>#REF!</v>
      </c>
      <c r="N27" s="18" t="e">
        <f>SUMIFS(第1批次治理工程!$CF$6:$CF$32180,第1批次治理工程!$G$6:$G$32180,$B27)+SUMIFS(#REF!,#REF!,$B27)</f>
        <v>#REF!</v>
      </c>
      <c r="O27" s="18" t="e">
        <f>SUMIFS(第1批次治理工程!$CG$6:$CG$32180,第1批次治理工程!$G$6:$G$32180,$B27)+SUMIFS(#REF!,#REF!,$B27)</f>
        <v>#REF!</v>
      </c>
      <c r="P27" s="18" t="e">
        <f>SUMIFS(第1批次治理工程!$CH$6:$CH$32180,第1批次治理工程!$G$6:$G$32180,$B27)+SUMIFS(#REF!,#REF!,$B27)</f>
        <v>#REF!</v>
      </c>
      <c r="Q27" s="18" t="e">
        <f>SUMIFS(第1批次治理工程!$CI$6:$CI$32180,第1批次治理工程!$G$6:$G$32180,$B27)+SUMIFS(#REF!,#REF!,$B27)</f>
        <v>#REF!</v>
      </c>
      <c r="R27" s="18" t="e">
        <f>SUMIFS(第1批次治理工程!#REF!,第1批次治理工程!$G$6:$G$32180,$B27)+SUMIFS(#REF!,#REF!,$B27)</f>
        <v>#REF!</v>
      </c>
      <c r="S27" s="18" t="e">
        <f>SUMIFS(第1批次治理工程!#REF!,第1批次治理工程!$G$6:$G$32180,$B27)+SUMIFS(#REF!,#REF!,$B27)</f>
        <v>#REF!</v>
      </c>
      <c r="T27" s="18" t="e">
        <f>SUMIFS(第1批次治理工程!#REF!,第1批次治理工程!$G$6:$G$32180,$B27)+SUMIFS(#REF!,#REF!,$B27)</f>
        <v>#REF!</v>
      </c>
      <c r="U27" s="18" t="e">
        <f t="shared" ref="U27:U29" si="33">T27-(R27-S27)</f>
        <v>#REF!</v>
      </c>
      <c r="V27" s="18" t="e">
        <f>SUMIFS(第1批次治理工程!$AY$6:$AY$32180,第1批次治理工程!$G$6:$G$32180,$B27)+SUMIFS(#REF!,#REF!,$B27)</f>
        <v>#REF!</v>
      </c>
      <c r="W27" s="18" t="e">
        <f>SUMIFS(第1批次治理工程!#REF!,第1批次治理工程!$G$6:$G$32180,$B27)+SUMIFS(#REF!,#REF!,$B27)</f>
        <v>#REF!</v>
      </c>
      <c r="X27" s="18" t="e">
        <f>SUMIFS(#REF!,#REF!,$B27)</f>
        <v>#REF!</v>
      </c>
      <c r="Y27" s="18" t="e">
        <f>SUMIFS(#REF!,#REF!,$B27)</f>
        <v>#REF!</v>
      </c>
      <c r="Z27" s="18" t="e">
        <f>SUMIFS(#REF!,#REF!,$B27)</f>
        <v>#REF!</v>
      </c>
      <c r="AA27" s="18" t="e">
        <f>SUMIFS(#REF!,#REF!,$B27)</f>
        <v>#REF!</v>
      </c>
      <c r="AB27" s="18" t="e">
        <f>SUMIFS(#REF!,#REF!,$B27)</f>
        <v>#REF!</v>
      </c>
      <c r="AC27" s="18" t="e">
        <f>SUMIFS(#REF!,#REF!,$B27)</f>
        <v>#REF!</v>
      </c>
      <c r="AD27" s="18" t="e">
        <f>SUMIFS(#REF!,#REF!,$B27)</f>
        <v>#REF!</v>
      </c>
      <c r="AE27" s="18" t="e">
        <f>SUMIFS(#REF!,#REF!,$B27)</f>
        <v>#REF!</v>
      </c>
      <c r="AF27" s="33" t="e">
        <f>COUNTIF(#REF!,$B27)</f>
        <v>#REF!</v>
      </c>
      <c r="AG27" s="33" t="e">
        <f>SUMIFS(#REF!,#REF!,$B27)</f>
        <v>#REF!</v>
      </c>
      <c r="AH27" s="33">
        <v>1200</v>
      </c>
      <c r="AI27" s="33">
        <v>0</v>
      </c>
      <c r="AJ27" s="18" t="e">
        <f t="shared" ref="AJ27:AJ29" si="34">F27+V27+X27+Z27+AB27+AD27+AG27+AH27</f>
        <v>#REF!</v>
      </c>
      <c r="AK27" s="18" t="e">
        <f t="shared" ref="AK27:AK29" si="35">G27+W27+Y27+AA27+AC27+AE27+AI27</f>
        <v>#REF!</v>
      </c>
    </row>
    <row r="28" spans="1:37">
      <c r="A28" s="1055"/>
      <c r="B28" s="19" t="s">
        <v>57</v>
      </c>
      <c r="C28" s="17" t="e">
        <f>COUNTIF(第1批次治理工程!$G$6:$G$32180,$B28)+COUNTIF(#REF!,$B28)</f>
        <v>#REF!</v>
      </c>
      <c r="D28" s="25" t="e">
        <f>COUNTIFS(第1批次治理工程!$G$6:$G$32180,$B28,第1批次治理工程!$L$6:$L$32180,"&gt;0")+COUNTIFS(#REF!,$B28,#REF!,"&gt;0")</f>
        <v>#REF!</v>
      </c>
      <c r="E28" s="26" t="e">
        <f t="shared" si="32"/>
        <v>#REF!</v>
      </c>
      <c r="F28" s="27" t="e">
        <f>SUMIFS(第1批次治理工程!$K$6:$K$32180,第1批次治理工程!$G$6:$G$32180,$B28)+SUMIFS(#REF!,#REF!,$B28)</f>
        <v>#REF!</v>
      </c>
      <c r="G28" s="27" t="e">
        <f>SUMIFS(第1批次治理工程!$AX$6:$AX$32180,第1批次治理工程!$G$6:$G$32180,$B28)+SUMIFS(#REF!,#REF!,$B28)-SUMIFS(第1批次治理工程!$AI$6:$AI$32180,第1批次治理工程!$G$6:$G$32180,$B28)-SUMIFS(#REF!,#REF!,$B28)</f>
        <v>#REF!</v>
      </c>
      <c r="H28" s="27" t="e">
        <f>COUNTIFS(第1批次治理工程!$G$6:$G$32180,$B28,第1批次治理工程!$BM$6:$BM$32180,"&gt;0")+COUNTIFS(#REF!,$B28,#REF!,"&gt;0")</f>
        <v>#REF!</v>
      </c>
      <c r="I28" s="18" t="e">
        <f>SUMIFS(第1批次治理工程!$K$6:$K$32180,第1批次治理工程!$G$6:$G$32180,$B28,第1批次治理工程!$BM$6:$BM$32180,"&gt;0")+SUMIFS(#REF!,#REF!,$B28,#REF!,"&gt;0")</f>
        <v>#REF!</v>
      </c>
      <c r="J28" s="18" t="e">
        <f>SUMIFS(第1批次治理工程!#REF!,第1批次治理工程!$G$6:$G$32180,$B28,第1批次治理工程!$BM$6:$BM$32180,"&gt;0")+SUMIFS(#REF!,#REF!,$B28,#REF!,"&gt;0")</f>
        <v>#REF!</v>
      </c>
      <c r="K28" s="18" t="e">
        <f>COUNTIFS(第1批次治理工程!$G$6:$G$32180,$B28,第1批次治理工程!$BS$6:$BS$32180,1)+COUNTIFS(#REF!,$B28,#REF!,1)</f>
        <v>#REF!</v>
      </c>
      <c r="L28" s="18" t="e">
        <f>SUMIFS(第1批次治理工程!$K$6:$K$32180,第1批次治理工程!$G$6:$G$32180,$B28,第1批次治理工程!$BS$6:$BS$32180,1)+SUMIFS(#REF!,#REF!,$B28,第1批次治理工程!$BS$6:$BS$32180,1)</f>
        <v>#REF!</v>
      </c>
      <c r="M28" s="18" t="e">
        <f>SUMIFS(第1批次治理工程!#REF!,第1批次治理工程!$G$6:$G$32180,$B28,第1批次治理工程!$BS$6:$BS$32180,1)+SUMIFS(#REF!,#REF!,$B28,第1批次治理工程!$BS$6:$BS$32180,1)</f>
        <v>#REF!</v>
      </c>
      <c r="N28" s="18" t="e">
        <f>SUMIFS(第1批次治理工程!$CF$6:$CF$32180,第1批次治理工程!$G$6:$G$32180,$B28)+SUMIFS(#REF!,#REF!,$B28)</f>
        <v>#REF!</v>
      </c>
      <c r="O28" s="18" t="e">
        <f>SUMIFS(第1批次治理工程!$CG$6:$CG$32180,第1批次治理工程!$G$6:$G$32180,$B28)+SUMIFS(#REF!,#REF!,$B28)</f>
        <v>#REF!</v>
      </c>
      <c r="P28" s="18" t="e">
        <f>SUMIFS(第1批次治理工程!$CH$6:$CH$32180,第1批次治理工程!$G$6:$G$32180,$B28)+SUMIFS(#REF!,#REF!,$B28)</f>
        <v>#REF!</v>
      </c>
      <c r="Q28" s="18" t="e">
        <f>SUMIFS(第1批次治理工程!$CI$6:$CI$32180,第1批次治理工程!$G$6:$G$32180,$B28)+SUMIFS(#REF!,#REF!,$B28)</f>
        <v>#REF!</v>
      </c>
      <c r="R28" s="18" t="e">
        <f>SUMIFS(第1批次治理工程!#REF!,第1批次治理工程!$G$6:$G$32180,$B28)+SUMIFS(#REF!,#REF!,$B28)</f>
        <v>#REF!</v>
      </c>
      <c r="S28" s="18" t="e">
        <f>SUMIFS(第1批次治理工程!#REF!,第1批次治理工程!$G$6:$G$32180,$B28)+SUMIFS(#REF!,#REF!,$B28)</f>
        <v>#REF!</v>
      </c>
      <c r="T28" s="18" t="e">
        <f>SUMIFS(第1批次治理工程!#REF!,第1批次治理工程!$G$6:$G$32180,$B28)+SUMIFS(#REF!,#REF!,$B28)</f>
        <v>#REF!</v>
      </c>
      <c r="U28" s="18" t="e">
        <f t="shared" si="33"/>
        <v>#REF!</v>
      </c>
      <c r="V28" s="18" t="e">
        <f>SUMIFS(第1批次治理工程!$AY$6:$AY$32180,第1批次治理工程!$G$6:$G$32180,$B28)+SUMIFS(#REF!,#REF!,$B28)</f>
        <v>#REF!</v>
      </c>
      <c r="W28" s="18" t="e">
        <f>SUMIFS(第1批次治理工程!#REF!,第1批次治理工程!$G$6:$G$32180,$B28)+SUMIFS(#REF!,#REF!,$B28)</f>
        <v>#REF!</v>
      </c>
      <c r="X28" s="18" t="e">
        <f>SUMIFS(#REF!,#REF!,$B28)</f>
        <v>#REF!</v>
      </c>
      <c r="Y28" s="18" t="e">
        <f>SUMIFS(#REF!,#REF!,$B28)</f>
        <v>#REF!</v>
      </c>
      <c r="Z28" s="18" t="e">
        <f>SUMIFS(#REF!,#REF!,$B28)</f>
        <v>#REF!</v>
      </c>
      <c r="AA28" s="18" t="e">
        <f>SUMIFS(#REF!,#REF!,$B28)</f>
        <v>#REF!</v>
      </c>
      <c r="AB28" s="18" t="e">
        <f>SUMIFS(#REF!,#REF!,$B28)</f>
        <v>#REF!</v>
      </c>
      <c r="AC28" s="18" t="e">
        <f>SUMIFS(#REF!,#REF!,$B28)</f>
        <v>#REF!</v>
      </c>
      <c r="AD28" s="18" t="e">
        <f>SUMIFS(#REF!,#REF!,$B28)</f>
        <v>#REF!</v>
      </c>
      <c r="AE28" s="18" t="e">
        <f>SUMIFS(#REF!,#REF!,$B28)</f>
        <v>#REF!</v>
      </c>
      <c r="AF28" s="33" t="e">
        <f>COUNTIF(#REF!,$B28)</f>
        <v>#REF!</v>
      </c>
      <c r="AG28" s="33" t="e">
        <f>SUMIFS(#REF!,#REF!,$B28)</f>
        <v>#REF!</v>
      </c>
      <c r="AH28" s="33">
        <v>14328</v>
      </c>
      <c r="AI28" s="33">
        <v>16172</v>
      </c>
      <c r="AJ28" s="18" t="e">
        <f t="shared" si="34"/>
        <v>#REF!</v>
      </c>
      <c r="AK28" s="18" t="e">
        <f t="shared" si="35"/>
        <v>#REF!</v>
      </c>
    </row>
    <row r="29" spans="1:37">
      <c r="A29" s="1055"/>
      <c r="B29" s="19" t="s">
        <v>58</v>
      </c>
      <c r="C29" s="17" t="e">
        <f>COUNTIF(第1批次治理工程!$G$6:$G$32180,$B29)+COUNTIF(#REF!,$B29)</f>
        <v>#REF!</v>
      </c>
      <c r="D29" s="25" t="e">
        <f>COUNTIFS(第1批次治理工程!$G$6:$G$32180,$B29,第1批次治理工程!$L$6:$L$32180,"&gt;0")+COUNTIFS(#REF!,$B29,#REF!,"&gt;0")</f>
        <v>#REF!</v>
      </c>
      <c r="E29" s="26" t="e">
        <f t="shared" si="32"/>
        <v>#REF!</v>
      </c>
      <c r="F29" s="27" t="e">
        <f>SUMIFS(第1批次治理工程!$K$6:$K$32180,第1批次治理工程!$G$6:$G$32180,$B29)+SUMIFS(#REF!,#REF!,$B29)</f>
        <v>#REF!</v>
      </c>
      <c r="G29" s="27" t="e">
        <f>SUMIFS(第1批次治理工程!$AX$6:$AX$32180,第1批次治理工程!$G$6:$G$32180,$B29)+SUMIFS(#REF!,#REF!,$B29)-SUMIFS(第1批次治理工程!$AI$6:$AI$32180,第1批次治理工程!$G$6:$G$32180,$B29)-SUMIFS(#REF!,#REF!,$B29)</f>
        <v>#REF!</v>
      </c>
      <c r="H29" s="27" t="e">
        <f>COUNTIFS(第1批次治理工程!$G$6:$G$32180,$B29,第1批次治理工程!$BM$6:$BM$32180,"&gt;0")+COUNTIFS(#REF!,$B29,#REF!,"&gt;0")</f>
        <v>#REF!</v>
      </c>
      <c r="I29" s="18" t="e">
        <f>SUMIFS(第1批次治理工程!$K$6:$K$32180,第1批次治理工程!$G$6:$G$32180,$B29,第1批次治理工程!$BM$6:$BM$32180,"&gt;0")+SUMIFS(#REF!,#REF!,$B29,#REF!,"&gt;0")</f>
        <v>#REF!</v>
      </c>
      <c r="J29" s="18" t="e">
        <f>SUMIFS(第1批次治理工程!#REF!,第1批次治理工程!$G$6:$G$32180,$B29,第1批次治理工程!$BM$6:$BM$32180,"&gt;0")+SUMIFS(#REF!,#REF!,$B29,#REF!,"&gt;0")</f>
        <v>#REF!</v>
      </c>
      <c r="K29" s="18" t="e">
        <f>COUNTIFS(第1批次治理工程!$G$6:$G$32180,$B29,第1批次治理工程!$BS$6:$BS$32180,1)+COUNTIFS(#REF!,$B29,#REF!,1)</f>
        <v>#REF!</v>
      </c>
      <c r="L29" s="18" t="e">
        <f>SUMIFS(第1批次治理工程!$K$6:$K$32180,第1批次治理工程!$G$6:$G$32180,$B29,第1批次治理工程!$BS$6:$BS$32180,1)+SUMIFS(#REF!,#REF!,$B29,第1批次治理工程!$BS$6:$BS$32180,1)</f>
        <v>#REF!</v>
      </c>
      <c r="M29" s="18" t="e">
        <f>SUMIFS(第1批次治理工程!#REF!,第1批次治理工程!$G$6:$G$32180,$B29,第1批次治理工程!$BS$6:$BS$32180,1)+SUMIFS(#REF!,#REF!,$B29,第1批次治理工程!$BS$6:$BS$32180,1)</f>
        <v>#REF!</v>
      </c>
      <c r="N29" s="18" t="e">
        <f>SUMIFS(第1批次治理工程!$CF$6:$CF$32180,第1批次治理工程!$G$6:$G$32180,$B29)+SUMIFS(#REF!,#REF!,$B29)</f>
        <v>#REF!</v>
      </c>
      <c r="O29" s="18" t="e">
        <f>SUMIFS(第1批次治理工程!$CG$6:$CG$32180,第1批次治理工程!$G$6:$G$32180,$B29)+SUMIFS(#REF!,#REF!,$B29)</f>
        <v>#REF!</v>
      </c>
      <c r="P29" s="18" t="e">
        <f>SUMIFS(第1批次治理工程!$CH$6:$CH$32180,第1批次治理工程!$G$6:$G$32180,$B29)+SUMIFS(#REF!,#REF!,$B29)</f>
        <v>#REF!</v>
      </c>
      <c r="Q29" s="18" t="e">
        <f>SUMIFS(第1批次治理工程!$CI$6:$CI$32180,第1批次治理工程!$G$6:$G$32180,$B29)+SUMIFS(#REF!,#REF!,$B29)</f>
        <v>#REF!</v>
      </c>
      <c r="R29" s="18" t="e">
        <f>SUMIFS(第1批次治理工程!#REF!,第1批次治理工程!$G$6:$G$32180,$B29)+SUMIFS(#REF!,#REF!,$B29)</f>
        <v>#REF!</v>
      </c>
      <c r="S29" s="18" t="e">
        <f>SUMIFS(第1批次治理工程!#REF!,第1批次治理工程!$G$6:$G$32180,$B29)+SUMIFS(#REF!,#REF!,$B29)</f>
        <v>#REF!</v>
      </c>
      <c r="T29" s="18" t="e">
        <f>SUMIFS(第1批次治理工程!#REF!,第1批次治理工程!$G$6:$G$32180,$B29)+SUMIFS(#REF!,#REF!,$B29)</f>
        <v>#REF!</v>
      </c>
      <c r="U29" s="18" t="e">
        <f t="shared" si="33"/>
        <v>#REF!</v>
      </c>
      <c r="V29" s="18" t="e">
        <f>SUMIFS(第1批次治理工程!$AY$6:$AY$32180,第1批次治理工程!$G$6:$G$32180,$B29)+SUMIFS(#REF!,#REF!,$B29)</f>
        <v>#REF!</v>
      </c>
      <c r="W29" s="18" t="e">
        <f>SUMIFS(第1批次治理工程!#REF!,第1批次治理工程!$G$6:$G$32180,$B29)+SUMIFS(#REF!,#REF!,$B29)</f>
        <v>#REF!</v>
      </c>
      <c r="X29" s="18" t="e">
        <f>SUMIFS(#REF!,#REF!,$B29)</f>
        <v>#REF!</v>
      </c>
      <c r="Y29" s="18" t="e">
        <f>SUMIFS(#REF!,#REF!,$B29)</f>
        <v>#REF!</v>
      </c>
      <c r="Z29" s="18" t="e">
        <f>SUMIFS(#REF!,#REF!,$B29)</f>
        <v>#REF!</v>
      </c>
      <c r="AA29" s="18" t="e">
        <f>SUMIFS(#REF!,#REF!,$B29)</f>
        <v>#REF!</v>
      </c>
      <c r="AB29" s="18" t="e">
        <f>SUMIFS(#REF!,#REF!,$B29)</f>
        <v>#REF!</v>
      </c>
      <c r="AC29" s="18" t="e">
        <f>SUMIFS(#REF!,#REF!,$B29)</f>
        <v>#REF!</v>
      </c>
      <c r="AD29" s="18" t="e">
        <f>SUMIFS(#REF!,#REF!,$B29)</f>
        <v>#REF!</v>
      </c>
      <c r="AE29" s="18" t="e">
        <f>SUMIFS(#REF!,#REF!,$B29)</f>
        <v>#REF!</v>
      </c>
      <c r="AF29" s="33" t="e">
        <f>COUNTIF(#REF!,$B29)</f>
        <v>#REF!</v>
      </c>
      <c r="AG29" s="33" t="e">
        <f>SUMIFS(#REF!,#REF!,$B29)</f>
        <v>#REF!</v>
      </c>
      <c r="AH29" s="33">
        <v>17296</v>
      </c>
      <c r="AI29" s="33">
        <v>21004</v>
      </c>
      <c r="AJ29" s="18" t="e">
        <f t="shared" si="34"/>
        <v>#REF!</v>
      </c>
      <c r="AK29" s="18" t="e">
        <f t="shared" si="35"/>
        <v>#REF!</v>
      </c>
    </row>
    <row r="30" spans="1:37" ht="16.5" customHeight="1">
      <c r="A30" s="1055"/>
      <c r="B30" s="20" t="s">
        <v>51</v>
      </c>
      <c r="C30" s="28" t="e">
        <f>SUM(C27:C29)</f>
        <v>#REF!</v>
      </c>
      <c r="D30" s="28" t="e">
        <f t="shared" ref="D30:G30" si="36">SUM(D27:D29)</f>
        <v>#REF!</v>
      </c>
      <c r="E30" s="28" t="e">
        <f t="shared" si="36"/>
        <v>#REF!</v>
      </c>
      <c r="F30" s="29" t="e">
        <f t="shared" si="36"/>
        <v>#REF!</v>
      </c>
      <c r="G30" s="29" t="e">
        <f t="shared" si="36"/>
        <v>#REF!</v>
      </c>
      <c r="H30" s="21" t="e">
        <f t="shared" ref="H30:AJ30" si="37">SUM(H27:H29)</f>
        <v>#REF!</v>
      </c>
      <c r="I30" s="21" t="e">
        <f t="shared" si="37"/>
        <v>#REF!</v>
      </c>
      <c r="J30" s="21" t="e">
        <f t="shared" si="37"/>
        <v>#REF!</v>
      </c>
      <c r="K30" s="21" t="e">
        <f t="shared" si="37"/>
        <v>#REF!</v>
      </c>
      <c r="L30" s="21" t="e">
        <f t="shared" si="37"/>
        <v>#REF!</v>
      </c>
      <c r="M30" s="21" t="e">
        <f t="shared" si="37"/>
        <v>#REF!</v>
      </c>
      <c r="N30" s="21" t="e">
        <f t="shared" si="37"/>
        <v>#REF!</v>
      </c>
      <c r="O30" s="21" t="e">
        <f t="shared" si="37"/>
        <v>#REF!</v>
      </c>
      <c r="P30" s="21" t="e">
        <f t="shared" si="37"/>
        <v>#REF!</v>
      </c>
      <c r="Q30" s="21" t="e">
        <f t="shared" si="37"/>
        <v>#REF!</v>
      </c>
      <c r="R30" s="21" t="e">
        <f t="shared" si="37"/>
        <v>#REF!</v>
      </c>
      <c r="S30" s="21" t="e">
        <f t="shared" si="37"/>
        <v>#REF!</v>
      </c>
      <c r="T30" s="21" t="e">
        <f t="shared" si="37"/>
        <v>#REF!</v>
      </c>
      <c r="U30" s="21" t="e">
        <f t="shared" si="37"/>
        <v>#REF!</v>
      </c>
      <c r="V30" s="21" t="e">
        <f>SUM(V27:V29)</f>
        <v>#REF!</v>
      </c>
      <c r="W30" s="21" t="e">
        <f>SUM(W27:W29)</f>
        <v>#REF!</v>
      </c>
      <c r="X30" s="21" t="e">
        <f t="shared" si="37"/>
        <v>#REF!</v>
      </c>
      <c r="Y30" s="21" t="e">
        <f t="shared" si="37"/>
        <v>#REF!</v>
      </c>
      <c r="Z30" s="21" t="e">
        <f t="shared" si="37"/>
        <v>#REF!</v>
      </c>
      <c r="AA30" s="21" t="e">
        <f t="shared" si="37"/>
        <v>#REF!</v>
      </c>
      <c r="AB30" s="21" t="e">
        <f t="shared" si="37"/>
        <v>#REF!</v>
      </c>
      <c r="AC30" s="21" t="e">
        <f t="shared" si="37"/>
        <v>#REF!</v>
      </c>
      <c r="AD30" s="21" t="e">
        <f t="shared" si="37"/>
        <v>#REF!</v>
      </c>
      <c r="AE30" s="21" t="e">
        <f t="shared" si="37"/>
        <v>#REF!</v>
      </c>
      <c r="AF30" s="34" t="e">
        <f t="shared" si="37"/>
        <v>#REF!</v>
      </c>
      <c r="AG30" s="34" t="e">
        <f t="shared" si="37"/>
        <v>#REF!</v>
      </c>
      <c r="AH30" s="34">
        <f t="shared" si="37"/>
        <v>32824</v>
      </c>
      <c r="AI30" s="34">
        <f t="shared" si="37"/>
        <v>37176</v>
      </c>
      <c r="AJ30" s="21" t="e">
        <f t="shared" si="37"/>
        <v>#REF!</v>
      </c>
      <c r="AK30" s="21" t="e">
        <f t="shared" ref="AK30" si="38">SUM(AK27:AK29)</f>
        <v>#REF!</v>
      </c>
    </row>
    <row r="31" spans="1:37">
      <c r="A31" s="1054" t="s">
        <v>59</v>
      </c>
      <c r="B31" s="17" t="s">
        <v>59</v>
      </c>
      <c r="C31" s="17" t="e">
        <f>COUNTIF(第1批次治理工程!$G$6:$G$32180,$B31)+COUNTIF(#REF!,$B31)</f>
        <v>#REF!</v>
      </c>
      <c r="D31" s="25" t="e">
        <f>COUNTIFS(第1批次治理工程!$G$6:$G$32180,$B31,第1批次治理工程!$L$6:$L$32180,"&gt;0")+COUNTIFS(#REF!,$B31,#REF!,"&gt;0")</f>
        <v>#REF!</v>
      </c>
      <c r="E31" s="26" t="e">
        <f t="shared" ref="E31:E33" si="39">C31-D31</f>
        <v>#REF!</v>
      </c>
      <c r="F31" s="27" t="e">
        <f>SUMIFS(第1批次治理工程!$K$6:$K$32180,第1批次治理工程!$G$6:$G$32180,$B31)+SUMIFS(#REF!,#REF!,$B31)</f>
        <v>#REF!</v>
      </c>
      <c r="G31" s="27" t="e">
        <f>SUMIFS(第1批次治理工程!$AX$6:$AX$32180,第1批次治理工程!$G$6:$G$32180,$B31)+SUMIFS(#REF!,#REF!,$B31)-SUMIFS(第1批次治理工程!$AI$6:$AI$32180,第1批次治理工程!$G$6:$G$32180,$B31)-SUMIFS(#REF!,#REF!,$B31)</f>
        <v>#REF!</v>
      </c>
      <c r="H31" s="27" t="e">
        <f>COUNTIFS(第1批次治理工程!$G$6:$G$32180,$B31,第1批次治理工程!$BM$6:$BM$32180,"&gt;0")+COUNTIFS(#REF!,$B31,#REF!,"&gt;0")</f>
        <v>#REF!</v>
      </c>
      <c r="I31" s="18" t="e">
        <f>SUMIFS(第1批次治理工程!$K$6:$K$32180,第1批次治理工程!$G$6:$G$32180,$B31,第1批次治理工程!$BM$6:$BM$32180,"&gt;0")+SUMIFS(#REF!,#REF!,$B31,#REF!,"&gt;0")</f>
        <v>#REF!</v>
      </c>
      <c r="J31" s="18" t="e">
        <f>SUMIFS(第1批次治理工程!#REF!,第1批次治理工程!$G$6:$G$32180,$B31,第1批次治理工程!$BM$6:$BM$32180,"&gt;0")+SUMIFS(#REF!,#REF!,$B31,#REF!,"&gt;0")</f>
        <v>#REF!</v>
      </c>
      <c r="K31" s="18" t="e">
        <f>COUNTIFS(第1批次治理工程!$G$6:$G$32180,$B31,第1批次治理工程!$BS$6:$BS$32180,1)+COUNTIFS(#REF!,$B31,#REF!,1)</f>
        <v>#REF!</v>
      </c>
      <c r="L31" s="18" t="e">
        <f>SUMIFS(第1批次治理工程!$K$6:$K$32180,第1批次治理工程!$G$6:$G$32180,$B31,第1批次治理工程!$BS$6:$BS$32180,1)+SUMIFS(#REF!,#REF!,$B31,第1批次治理工程!$BS$6:$BS$32180,1)</f>
        <v>#REF!</v>
      </c>
      <c r="M31" s="18" t="e">
        <f>SUMIFS(第1批次治理工程!#REF!,第1批次治理工程!$G$6:$G$32180,$B31,第1批次治理工程!$BS$6:$BS$32180,1)+SUMIFS(#REF!,#REF!,$B31,第1批次治理工程!$BS$6:$BS$32180,1)</f>
        <v>#REF!</v>
      </c>
      <c r="N31" s="18" t="e">
        <f>SUMIFS(第1批次治理工程!$CF$6:$CF$32180,第1批次治理工程!$G$6:$G$32180,$B31)+SUMIFS(#REF!,#REF!,$B31)</f>
        <v>#REF!</v>
      </c>
      <c r="O31" s="18" t="e">
        <f>SUMIFS(第1批次治理工程!$CG$6:$CG$32180,第1批次治理工程!$G$6:$G$32180,$B31)+SUMIFS(#REF!,#REF!,$B31)</f>
        <v>#REF!</v>
      </c>
      <c r="P31" s="18" t="e">
        <f>SUMIFS(第1批次治理工程!$CH$6:$CH$32180,第1批次治理工程!$G$6:$G$32180,$B31)+SUMIFS(#REF!,#REF!,$B31)</f>
        <v>#REF!</v>
      </c>
      <c r="Q31" s="18" t="e">
        <f>SUMIFS(第1批次治理工程!$CI$6:$CI$32180,第1批次治理工程!$G$6:$G$32180,$B31)+SUMIFS(#REF!,#REF!,$B31)</f>
        <v>#REF!</v>
      </c>
      <c r="R31" s="18" t="e">
        <f>SUMIFS(第1批次治理工程!#REF!,第1批次治理工程!$G$6:$G$32180,$B31)+SUMIFS(#REF!,#REF!,$B31)</f>
        <v>#REF!</v>
      </c>
      <c r="S31" s="18" t="e">
        <f>SUMIFS(第1批次治理工程!#REF!,第1批次治理工程!$G$6:$G$32180,$B31)+SUMIFS(#REF!,#REF!,$B31)</f>
        <v>#REF!</v>
      </c>
      <c r="T31" s="18" t="e">
        <f>SUMIFS(第1批次治理工程!#REF!,第1批次治理工程!$G$6:$G$32180,$B31)+SUMIFS(#REF!,#REF!,$B31)</f>
        <v>#REF!</v>
      </c>
      <c r="U31" s="18" t="e">
        <f t="shared" ref="U31:U33" si="40">T31-(R31-S31)</f>
        <v>#REF!</v>
      </c>
      <c r="V31" s="18" t="e">
        <f>SUMIFS(第1批次治理工程!$AY$6:$AY$32180,第1批次治理工程!$G$6:$G$32180,$B31)+SUMIFS(#REF!,#REF!,$B31)</f>
        <v>#REF!</v>
      </c>
      <c r="W31" s="18" t="e">
        <f>SUMIFS(第1批次治理工程!#REF!,第1批次治理工程!$G$6:$G$32180,$B31)+SUMIFS(#REF!,#REF!,$B31)</f>
        <v>#REF!</v>
      </c>
      <c r="X31" s="18" t="e">
        <f>SUMIFS(#REF!,#REF!,$B31)</f>
        <v>#REF!</v>
      </c>
      <c r="Y31" s="18" t="e">
        <f>SUMIFS(#REF!,#REF!,$B31)</f>
        <v>#REF!</v>
      </c>
      <c r="Z31" s="18" t="e">
        <f>SUMIFS(#REF!,#REF!,$B31)</f>
        <v>#REF!</v>
      </c>
      <c r="AA31" s="18" t="e">
        <f>SUMIFS(#REF!,#REF!,$B31)</f>
        <v>#REF!</v>
      </c>
      <c r="AB31" s="18" t="e">
        <f>SUMIFS(#REF!,#REF!,$B31)</f>
        <v>#REF!</v>
      </c>
      <c r="AC31" s="18" t="e">
        <f>SUMIFS(#REF!,#REF!,$B31)</f>
        <v>#REF!</v>
      </c>
      <c r="AD31" s="18" t="e">
        <f>SUMIFS(#REF!,#REF!,$B31)</f>
        <v>#REF!</v>
      </c>
      <c r="AE31" s="18" t="e">
        <f>SUMIFS(#REF!,#REF!,$B31)</f>
        <v>#REF!</v>
      </c>
      <c r="AF31" s="33" t="e">
        <f>COUNTIF(#REF!,$B31)</f>
        <v>#REF!</v>
      </c>
      <c r="AG31" s="33" t="e">
        <f>SUMIFS(#REF!,#REF!,$B31)</f>
        <v>#REF!</v>
      </c>
      <c r="AH31" s="33">
        <v>3630</v>
      </c>
      <c r="AI31" s="33">
        <v>0</v>
      </c>
      <c r="AJ31" s="18" t="e">
        <f t="shared" ref="AJ31:AJ33" si="41">F31+V31+X31+Z31+AB31+AD31+AG31+AH31</f>
        <v>#REF!</v>
      </c>
      <c r="AK31" s="18" t="e">
        <f t="shared" ref="AK31:AK33" si="42">G31+W31+Y31+AA31+AC31+AE31+AI31</f>
        <v>#REF!</v>
      </c>
    </row>
    <row r="32" spans="1:37">
      <c r="A32" s="1055"/>
      <c r="B32" s="19" t="s">
        <v>18</v>
      </c>
      <c r="C32" s="17" t="e">
        <f>COUNTIF(第1批次治理工程!$G$6:$G$32180,$B32)+COUNTIF(#REF!,$B32)</f>
        <v>#REF!</v>
      </c>
      <c r="D32" s="25" t="e">
        <f>COUNTIFS(第1批次治理工程!$G$6:$G$32180,$B32,第1批次治理工程!$L$6:$L$32180,"&gt;0")+COUNTIFS(#REF!,$B32,#REF!,"&gt;0")</f>
        <v>#REF!</v>
      </c>
      <c r="E32" s="26" t="e">
        <f t="shared" si="39"/>
        <v>#REF!</v>
      </c>
      <c r="F32" s="27" t="e">
        <f>SUMIFS(第1批次治理工程!$K$6:$K$32180,第1批次治理工程!$G$6:$G$32180,$B32)+SUMIFS(#REF!,#REF!,$B32)</f>
        <v>#REF!</v>
      </c>
      <c r="G32" s="27" t="e">
        <f>SUMIFS(第1批次治理工程!$AX$6:$AX$32180,第1批次治理工程!$G$6:$G$32180,$B32)+SUMIFS(#REF!,#REF!,$B32)-SUMIFS(第1批次治理工程!$AI$6:$AI$32180,第1批次治理工程!$G$6:$G$32180,$B32)-SUMIFS(#REF!,#REF!,$B32)</f>
        <v>#REF!</v>
      </c>
      <c r="H32" s="27" t="e">
        <f>COUNTIFS(第1批次治理工程!$G$6:$G$32180,$B32,第1批次治理工程!$BM$6:$BM$32180,"&gt;0")+COUNTIFS(#REF!,$B32,#REF!,"&gt;0")</f>
        <v>#REF!</v>
      </c>
      <c r="I32" s="18" t="e">
        <f>SUMIFS(第1批次治理工程!$K$6:$K$32180,第1批次治理工程!$G$6:$G$32180,$B32,第1批次治理工程!$BM$6:$BM$32180,"&gt;0")+SUMIFS(#REF!,#REF!,$B32,#REF!,"&gt;0")</f>
        <v>#REF!</v>
      </c>
      <c r="J32" s="18" t="e">
        <f>SUMIFS(第1批次治理工程!#REF!,第1批次治理工程!$G$6:$G$32180,$B32,第1批次治理工程!$BM$6:$BM$32180,"&gt;0")+SUMIFS(#REF!,#REF!,$B32,#REF!,"&gt;0")</f>
        <v>#REF!</v>
      </c>
      <c r="K32" s="18" t="e">
        <f>COUNTIFS(第1批次治理工程!$G$6:$G$32180,$B32,第1批次治理工程!$BS$6:$BS$32180,1)+COUNTIFS(#REF!,$B32,#REF!,1)</f>
        <v>#REF!</v>
      </c>
      <c r="L32" s="18" t="e">
        <f>SUMIFS(第1批次治理工程!$K$6:$K$32180,第1批次治理工程!$G$6:$G$32180,$B32,第1批次治理工程!$BS$6:$BS$32180,1)+SUMIFS(#REF!,#REF!,$B32,第1批次治理工程!$BS$6:$BS$32180,1)</f>
        <v>#REF!</v>
      </c>
      <c r="M32" s="18" t="e">
        <f>SUMIFS(第1批次治理工程!#REF!,第1批次治理工程!$G$6:$G$32180,$B32,第1批次治理工程!$BS$6:$BS$32180,1)+SUMIFS(#REF!,#REF!,$B32,第1批次治理工程!$BS$6:$BS$32180,1)</f>
        <v>#REF!</v>
      </c>
      <c r="N32" s="18" t="e">
        <f>SUMIFS(第1批次治理工程!$CF$6:$CF$32180,第1批次治理工程!$G$6:$G$32180,$B32)+SUMIFS(#REF!,#REF!,$B32)</f>
        <v>#REF!</v>
      </c>
      <c r="O32" s="18" t="e">
        <f>SUMIFS(第1批次治理工程!$CG$6:$CG$32180,第1批次治理工程!$G$6:$G$32180,$B32)+SUMIFS(#REF!,#REF!,$B32)</f>
        <v>#REF!</v>
      </c>
      <c r="P32" s="18" t="e">
        <f>SUMIFS(第1批次治理工程!$CH$6:$CH$32180,第1批次治理工程!$G$6:$G$32180,$B32)+SUMIFS(#REF!,#REF!,$B32)</f>
        <v>#REF!</v>
      </c>
      <c r="Q32" s="18" t="e">
        <f>SUMIFS(第1批次治理工程!$CI$6:$CI$32180,第1批次治理工程!$G$6:$G$32180,$B32)+SUMIFS(#REF!,#REF!,$B32)</f>
        <v>#REF!</v>
      </c>
      <c r="R32" s="18" t="e">
        <f>SUMIFS(第1批次治理工程!#REF!,第1批次治理工程!$G$6:$G$32180,$B32)+SUMIFS(#REF!,#REF!,$B32)</f>
        <v>#REF!</v>
      </c>
      <c r="S32" s="18" t="e">
        <f>SUMIFS(第1批次治理工程!#REF!,第1批次治理工程!$G$6:$G$32180,$B32)+SUMIFS(#REF!,#REF!,$B32)</f>
        <v>#REF!</v>
      </c>
      <c r="T32" s="18" t="e">
        <f>SUMIFS(第1批次治理工程!#REF!,第1批次治理工程!$G$6:$G$32180,$B32)+SUMIFS(#REF!,#REF!,$B32)</f>
        <v>#REF!</v>
      </c>
      <c r="U32" s="18" t="e">
        <f t="shared" si="40"/>
        <v>#REF!</v>
      </c>
      <c r="V32" s="18" t="e">
        <f>SUMIFS(第1批次治理工程!$AY$6:$AY$32180,第1批次治理工程!$G$6:$G$32180,$B32)+SUMIFS(#REF!,#REF!,$B32)</f>
        <v>#REF!</v>
      </c>
      <c r="W32" s="18" t="e">
        <f>SUMIFS(第1批次治理工程!#REF!,第1批次治理工程!$G$6:$G$32180,$B32)+SUMIFS(#REF!,#REF!,$B32)</f>
        <v>#REF!</v>
      </c>
      <c r="X32" s="18" t="e">
        <f>SUMIFS(#REF!,#REF!,$B32)</f>
        <v>#REF!</v>
      </c>
      <c r="Y32" s="18" t="e">
        <f>SUMIFS(#REF!,#REF!,$B32)</f>
        <v>#REF!</v>
      </c>
      <c r="Z32" s="18" t="e">
        <f>SUMIFS(#REF!,#REF!,$B32)</f>
        <v>#REF!</v>
      </c>
      <c r="AA32" s="18" t="e">
        <f>SUMIFS(#REF!,#REF!,$B32)</f>
        <v>#REF!</v>
      </c>
      <c r="AB32" s="18" t="e">
        <f>SUMIFS(#REF!,#REF!,$B32)</f>
        <v>#REF!</v>
      </c>
      <c r="AC32" s="18" t="e">
        <f>SUMIFS(#REF!,#REF!,$B32)</f>
        <v>#REF!</v>
      </c>
      <c r="AD32" s="18" t="e">
        <f>SUMIFS(#REF!,#REF!,$B32)</f>
        <v>#REF!</v>
      </c>
      <c r="AE32" s="18" t="e">
        <f>SUMIFS(#REF!,#REF!,$B32)</f>
        <v>#REF!</v>
      </c>
      <c r="AF32" s="33" t="e">
        <f>COUNTIF(#REF!,$B32)</f>
        <v>#REF!</v>
      </c>
      <c r="AG32" s="33" t="e">
        <f>SUMIFS(#REF!,#REF!,$B32)</f>
        <v>#REF!</v>
      </c>
      <c r="AH32" s="33">
        <v>10350</v>
      </c>
      <c r="AI32" s="33">
        <v>8750</v>
      </c>
      <c r="AJ32" s="18" t="e">
        <f t="shared" si="41"/>
        <v>#REF!</v>
      </c>
      <c r="AK32" s="18" t="e">
        <f t="shared" si="42"/>
        <v>#REF!</v>
      </c>
    </row>
    <row r="33" spans="1:37">
      <c r="A33" s="1055"/>
      <c r="B33" s="19" t="s">
        <v>60</v>
      </c>
      <c r="C33" s="17" t="e">
        <f>COUNTIF(第1批次治理工程!$G$6:$G$32180,$B33)+COUNTIF(#REF!,$B33)</f>
        <v>#REF!</v>
      </c>
      <c r="D33" s="25" t="e">
        <f>COUNTIFS(第1批次治理工程!$G$6:$G$32180,$B33,第1批次治理工程!$L$6:$L$32180,"&gt;0")+COUNTIFS(#REF!,$B33,#REF!,"&gt;0")</f>
        <v>#REF!</v>
      </c>
      <c r="E33" s="26" t="e">
        <f t="shared" si="39"/>
        <v>#REF!</v>
      </c>
      <c r="F33" s="27" t="e">
        <f>SUMIFS(第1批次治理工程!$K$6:$K$32180,第1批次治理工程!$G$6:$G$32180,$B33)+SUMIFS(#REF!,#REF!,$B33)</f>
        <v>#REF!</v>
      </c>
      <c r="G33" s="27" t="e">
        <f>SUMIFS(第1批次治理工程!$AX$6:$AX$32180,第1批次治理工程!$G$6:$G$32180,$B33)+SUMIFS(#REF!,#REF!,$B33)-SUMIFS(第1批次治理工程!$AI$6:$AI$32180,第1批次治理工程!$G$6:$G$32180,$B33)-SUMIFS(#REF!,#REF!,$B33)</f>
        <v>#REF!</v>
      </c>
      <c r="H33" s="27" t="e">
        <f>COUNTIFS(第1批次治理工程!$G$6:$G$32180,$B33,第1批次治理工程!$BM$6:$BM$32180,"&gt;0")+COUNTIFS(#REF!,$B33,#REF!,"&gt;0")</f>
        <v>#REF!</v>
      </c>
      <c r="I33" s="18" t="e">
        <f>SUMIFS(第1批次治理工程!$K$6:$K$32180,第1批次治理工程!$G$6:$G$32180,$B33,第1批次治理工程!$BM$6:$BM$32180,"&gt;0")+SUMIFS(#REF!,#REF!,$B33,#REF!,"&gt;0")</f>
        <v>#REF!</v>
      </c>
      <c r="J33" s="18" t="e">
        <f>SUMIFS(第1批次治理工程!#REF!,第1批次治理工程!$G$6:$G$32180,$B33,第1批次治理工程!$BM$6:$BM$32180,"&gt;0")+SUMIFS(#REF!,#REF!,$B33,#REF!,"&gt;0")</f>
        <v>#REF!</v>
      </c>
      <c r="K33" s="18" t="e">
        <f>COUNTIFS(第1批次治理工程!$G$6:$G$32180,$B33,第1批次治理工程!$BS$6:$BS$32180,1)+COUNTIFS(#REF!,$B33,#REF!,1)</f>
        <v>#REF!</v>
      </c>
      <c r="L33" s="18" t="e">
        <f>SUMIFS(第1批次治理工程!$K$6:$K$32180,第1批次治理工程!$G$6:$G$32180,$B33,第1批次治理工程!$BS$6:$BS$32180,1)+SUMIFS(#REF!,#REF!,$B33,第1批次治理工程!$BS$6:$BS$32180,1)</f>
        <v>#REF!</v>
      </c>
      <c r="M33" s="18" t="e">
        <f>SUMIFS(第1批次治理工程!#REF!,第1批次治理工程!$G$6:$G$32180,$B33,第1批次治理工程!$BS$6:$BS$32180,1)+SUMIFS(#REF!,#REF!,$B33,第1批次治理工程!$BS$6:$BS$32180,1)</f>
        <v>#REF!</v>
      </c>
      <c r="N33" s="18" t="e">
        <f>SUMIFS(第1批次治理工程!$CF$6:$CF$32180,第1批次治理工程!$G$6:$G$32180,$B33)+SUMIFS(#REF!,#REF!,$B33)</f>
        <v>#REF!</v>
      </c>
      <c r="O33" s="18" t="e">
        <f>SUMIFS(第1批次治理工程!$CG$6:$CG$32180,第1批次治理工程!$G$6:$G$32180,$B33)+SUMIFS(#REF!,#REF!,$B33)</f>
        <v>#REF!</v>
      </c>
      <c r="P33" s="18" t="e">
        <f>SUMIFS(第1批次治理工程!$CH$6:$CH$32180,第1批次治理工程!$G$6:$G$32180,$B33)+SUMIFS(#REF!,#REF!,$B33)</f>
        <v>#REF!</v>
      </c>
      <c r="Q33" s="18" t="e">
        <f>SUMIFS(第1批次治理工程!$CI$6:$CI$32180,第1批次治理工程!$G$6:$G$32180,$B33)+SUMIFS(#REF!,#REF!,$B33)</f>
        <v>#REF!</v>
      </c>
      <c r="R33" s="18" t="e">
        <f>SUMIFS(第1批次治理工程!#REF!,第1批次治理工程!$G$6:$G$32180,$B33)+SUMIFS(#REF!,#REF!,$B33)</f>
        <v>#REF!</v>
      </c>
      <c r="S33" s="18" t="e">
        <f>SUMIFS(第1批次治理工程!#REF!,第1批次治理工程!$G$6:$G$32180,$B33)+SUMIFS(#REF!,#REF!,$B33)</f>
        <v>#REF!</v>
      </c>
      <c r="T33" s="18" t="e">
        <f>SUMIFS(第1批次治理工程!#REF!,第1批次治理工程!$G$6:$G$32180,$B33)+SUMIFS(#REF!,#REF!,$B33)</f>
        <v>#REF!</v>
      </c>
      <c r="U33" s="18" t="e">
        <f t="shared" si="40"/>
        <v>#REF!</v>
      </c>
      <c r="V33" s="18" t="e">
        <f>SUMIFS(第1批次治理工程!$AY$6:$AY$32180,第1批次治理工程!$G$6:$G$32180,$B33)+SUMIFS(#REF!,#REF!,$B33)</f>
        <v>#REF!</v>
      </c>
      <c r="W33" s="18" t="e">
        <f>SUMIFS(第1批次治理工程!#REF!,第1批次治理工程!$G$6:$G$32180,$B33)+SUMIFS(#REF!,#REF!,$B33)</f>
        <v>#REF!</v>
      </c>
      <c r="X33" s="18" t="e">
        <f>SUMIFS(#REF!,#REF!,$B33)</f>
        <v>#REF!</v>
      </c>
      <c r="Y33" s="18" t="e">
        <f>SUMIFS(#REF!,#REF!,$B33)</f>
        <v>#REF!</v>
      </c>
      <c r="Z33" s="18" t="e">
        <f>SUMIFS(#REF!,#REF!,$B33)</f>
        <v>#REF!</v>
      </c>
      <c r="AA33" s="18" t="e">
        <f>SUMIFS(#REF!,#REF!,$B33)</f>
        <v>#REF!</v>
      </c>
      <c r="AB33" s="18" t="e">
        <f>SUMIFS(#REF!,#REF!,$B33)</f>
        <v>#REF!</v>
      </c>
      <c r="AC33" s="18" t="e">
        <f>SUMIFS(#REF!,#REF!,$B33)</f>
        <v>#REF!</v>
      </c>
      <c r="AD33" s="18" t="e">
        <f>SUMIFS(#REF!,#REF!,$B33)</f>
        <v>#REF!</v>
      </c>
      <c r="AE33" s="18" t="e">
        <f>SUMIFS(#REF!,#REF!,$B33)</f>
        <v>#REF!</v>
      </c>
      <c r="AF33" s="33" t="e">
        <f>COUNTIF(#REF!,$B33)</f>
        <v>#REF!</v>
      </c>
      <c r="AG33" s="33" t="e">
        <f>SUMIFS(#REF!,#REF!,$B33)</f>
        <v>#REF!</v>
      </c>
      <c r="AH33" s="33">
        <v>0</v>
      </c>
      <c r="AI33" s="33">
        <v>0</v>
      </c>
      <c r="AJ33" s="18" t="e">
        <f t="shared" si="41"/>
        <v>#REF!</v>
      </c>
      <c r="AK33" s="18" t="e">
        <f t="shared" si="42"/>
        <v>#REF!</v>
      </c>
    </row>
    <row r="34" spans="1:37" ht="16.5" customHeight="1">
      <c r="A34" s="1055"/>
      <c r="B34" s="20" t="s">
        <v>37</v>
      </c>
      <c r="C34" s="28" t="e">
        <f>SUM(C31:C33)</f>
        <v>#REF!</v>
      </c>
      <c r="D34" s="28" t="e">
        <f t="shared" ref="D34:G34" si="43">SUM(D31:D33)</f>
        <v>#REF!</v>
      </c>
      <c r="E34" s="28" t="e">
        <f t="shared" si="43"/>
        <v>#REF!</v>
      </c>
      <c r="F34" s="29" t="e">
        <f t="shared" si="43"/>
        <v>#REF!</v>
      </c>
      <c r="G34" s="29" t="e">
        <f t="shared" si="43"/>
        <v>#REF!</v>
      </c>
      <c r="H34" s="21" t="e">
        <f t="shared" ref="H34:AJ34" si="44">SUM(H31:H33)</f>
        <v>#REF!</v>
      </c>
      <c r="I34" s="21" t="e">
        <f t="shared" si="44"/>
        <v>#REF!</v>
      </c>
      <c r="J34" s="21" t="e">
        <f t="shared" si="44"/>
        <v>#REF!</v>
      </c>
      <c r="K34" s="21" t="e">
        <f t="shared" si="44"/>
        <v>#REF!</v>
      </c>
      <c r="L34" s="21" t="e">
        <f t="shared" si="44"/>
        <v>#REF!</v>
      </c>
      <c r="M34" s="21" t="e">
        <f t="shared" si="44"/>
        <v>#REF!</v>
      </c>
      <c r="N34" s="21" t="e">
        <f t="shared" si="44"/>
        <v>#REF!</v>
      </c>
      <c r="O34" s="21" t="e">
        <f t="shared" si="44"/>
        <v>#REF!</v>
      </c>
      <c r="P34" s="21" t="e">
        <f t="shared" si="44"/>
        <v>#REF!</v>
      </c>
      <c r="Q34" s="21" t="e">
        <f t="shared" si="44"/>
        <v>#REF!</v>
      </c>
      <c r="R34" s="21" t="e">
        <f t="shared" si="44"/>
        <v>#REF!</v>
      </c>
      <c r="S34" s="21" t="e">
        <f t="shared" si="44"/>
        <v>#REF!</v>
      </c>
      <c r="T34" s="21" t="e">
        <f t="shared" si="44"/>
        <v>#REF!</v>
      </c>
      <c r="U34" s="21" t="e">
        <f t="shared" si="44"/>
        <v>#REF!</v>
      </c>
      <c r="V34" s="21" t="e">
        <f>SUM(V31:V33)</f>
        <v>#REF!</v>
      </c>
      <c r="W34" s="21" t="e">
        <f>SUM(W31:W33)</f>
        <v>#REF!</v>
      </c>
      <c r="X34" s="21" t="e">
        <f t="shared" si="44"/>
        <v>#REF!</v>
      </c>
      <c r="Y34" s="21" t="e">
        <f t="shared" si="44"/>
        <v>#REF!</v>
      </c>
      <c r="Z34" s="21" t="e">
        <f t="shared" si="44"/>
        <v>#REF!</v>
      </c>
      <c r="AA34" s="21" t="e">
        <f t="shared" si="44"/>
        <v>#REF!</v>
      </c>
      <c r="AB34" s="21" t="e">
        <f t="shared" si="44"/>
        <v>#REF!</v>
      </c>
      <c r="AC34" s="21" t="e">
        <f t="shared" si="44"/>
        <v>#REF!</v>
      </c>
      <c r="AD34" s="21" t="e">
        <f t="shared" si="44"/>
        <v>#REF!</v>
      </c>
      <c r="AE34" s="21" t="e">
        <f t="shared" si="44"/>
        <v>#REF!</v>
      </c>
      <c r="AF34" s="34" t="e">
        <f t="shared" si="44"/>
        <v>#REF!</v>
      </c>
      <c r="AG34" s="34" t="e">
        <f t="shared" si="44"/>
        <v>#REF!</v>
      </c>
      <c r="AH34" s="34">
        <f t="shared" si="44"/>
        <v>13980</v>
      </c>
      <c r="AI34" s="34">
        <f t="shared" si="44"/>
        <v>8750</v>
      </c>
      <c r="AJ34" s="21" t="e">
        <f t="shared" si="44"/>
        <v>#REF!</v>
      </c>
      <c r="AK34" s="21" t="e">
        <f t="shared" ref="AK34" si="45">SUM(AK31:AK33)</f>
        <v>#REF!</v>
      </c>
    </row>
    <row r="35" spans="1:37">
      <c r="A35" s="1054" t="s">
        <v>61</v>
      </c>
      <c r="B35" s="17" t="s">
        <v>61</v>
      </c>
      <c r="C35" s="17" t="e">
        <f>COUNTIF(第1批次治理工程!$G$6:$G$32180,$B35)+COUNTIF(#REF!,$B35)</f>
        <v>#REF!</v>
      </c>
      <c r="D35" s="25" t="e">
        <f>COUNTIFS(第1批次治理工程!$G$6:$G$32180,$B35,第1批次治理工程!$L$6:$L$32180,"&gt;0")+COUNTIFS(#REF!,$B35,#REF!,"&gt;0")</f>
        <v>#REF!</v>
      </c>
      <c r="E35" s="26" t="e">
        <f t="shared" ref="E35:E37" si="46">C35-D35</f>
        <v>#REF!</v>
      </c>
      <c r="F35" s="27" t="e">
        <f>SUMIFS(第1批次治理工程!$K$6:$K$32180,第1批次治理工程!$G$6:$G$32180,$B35)+SUMIFS(#REF!,#REF!,$B35)</f>
        <v>#REF!</v>
      </c>
      <c r="G35" s="27" t="e">
        <f>SUMIFS(第1批次治理工程!$AX$6:$AX$32180,第1批次治理工程!$G$6:$G$32180,$B35)+SUMIFS(#REF!,#REF!,$B35)-SUMIFS(第1批次治理工程!$AI$6:$AI$32180,第1批次治理工程!$G$6:$G$32180,$B35)-SUMIFS(#REF!,#REF!,$B35)</f>
        <v>#REF!</v>
      </c>
      <c r="H35" s="27" t="e">
        <f>COUNTIFS(第1批次治理工程!$G$6:$G$32180,$B35,第1批次治理工程!$BM$6:$BM$32180,"&gt;0")+COUNTIFS(#REF!,$B35,#REF!,"&gt;0")</f>
        <v>#REF!</v>
      </c>
      <c r="I35" s="18" t="e">
        <f>SUMIFS(第1批次治理工程!$K$6:$K$32180,第1批次治理工程!$G$6:$G$32180,$B35,第1批次治理工程!$BM$6:$BM$32180,"&gt;0")+SUMIFS(#REF!,#REF!,$B35,#REF!,"&gt;0")</f>
        <v>#REF!</v>
      </c>
      <c r="J35" s="18" t="e">
        <f>SUMIFS(第1批次治理工程!#REF!,第1批次治理工程!$G$6:$G$32180,$B35,第1批次治理工程!$BM$6:$BM$32180,"&gt;0")+SUMIFS(#REF!,#REF!,$B35,#REF!,"&gt;0")</f>
        <v>#REF!</v>
      </c>
      <c r="K35" s="18" t="e">
        <f>COUNTIFS(第1批次治理工程!$G$6:$G$32180,$B35,第1批次治理工程!$BS$6:$BS$32180,1)+COUNTIFS(#REF!,$B35,#REF!,1)</f>
        <v>#REF!</v>
      </c>
      <c r="L35" s="18" t="e">
        <f>SUMIFS(第1批次治理工程!$K$6:$K$32180,第1批次治理工程!$G$6:$G$32180,$B35,第1批次治理工程!$BS$6:$BS$32180,1)+SUMIFS(#REF!,#REF!,$B35,第1批次治理工程!$BS$6:$BS$32180,1)</f>
        <v>#REF!</v>
      </c>
      <c r="M35" s="18" t="e">
        <f>SUMIFS(第1批次治理工程!#REF!,第1批次治理工程!$G$6:$G$32180,$B35,第1批次治理工程!$BS$6:$BS$32180,1)+SUMIFS(#REF!,#REF!,$B35,第1批次治理工程!$BS$6:$BS$32180,1)</f>
        <v>#REF!</v>
      </c>
      <c r="N35" s="18" t="e">
        <f>SUMIFS(第1批次治理工程!$CF$6:$CF$32180,第1批次治理工程!$G$6:$G$32180,$B35)+SUMIFS(#REF!,#REF!,$B35)</f>
        <v>#REF!</v>
      </c>
      <c r="O35" s="18" t="e">
        <f>SUMIFS(第1批次治理工程!$CG$6:$CG$32180,第1批次治理工程!$G$6:$G$32180,$B35)+SUMIFS(#REF!,#REF!,$B35)</f>
        <v>#REF!</v>
      </c>
      <c r="P35" s="18" t="e">
        <f>SUMIFS(第1批次治理工程!$CH$6:$CH$32180,第1批次治理工程!$G$6:$G$32180,$B35)+SUMIFS(#REF!,#REF!,$B35)</f>
        <v>#REF!</v>
      </c>
      <c r="Q35" s="18" t="e">
        <f>SUMIFS(第1批次治理工程!$CI$6:$CI$32180,第1批次治理工程!$G$6:$G$32180,$B35)+SUMIFS(#REF!,#REF!,$B35)</f>
        <v>#REF!</v>
      </c>
      <c r="R35" s="18" t="e">
        <f>SUMIFS(第1批次治理工程!#REF!,第1批次治理工程!$G$6:$G$32180,$B35)+SUMIFS(#REF!,#REF!,$B35)</f>
        <v>#REF!</v>
      </c>
      <c r="S35" s="18" t="e">
        <f>SUMIFS(第1批次治理工程!#REF!,第1批次治理工程!$G$6:$G$32180,$B35)+SUMIFS(#REF!,#REF!,$B35)</f>
        <v>#REF!</v>
      </c>
      <c r="T35" s="18" t="e">
        <f>SUMIFS(第1批次治理工程!#REF!,第1批次治理工程!$G$6:$G$32180,$B35)+SUMIFS(#REF!,#REF!,$B35)</f>
        <v>#REF!</v>
      </c>
      <c r="U35" s="18" t="e">
        <f t="shared" ref="U35:U37" si="47">T35-(R35-S35)</f>
        <v>#REF!</v>
      </c>
      <c r="V35" s="18" t="e">
        <f>SUMIFS(第1批次治理工程!$AY$6:$AY$32180,第1批次治理工程!$G$6:$G$32180,$B35)+SUMIFS(#REF!,#REF!,$B35)</f>
        <v>#REF!</v>
      </c>
      <c r="W35" s="18" t="e">
        <f>SUMIFS(第1批次治理工程!#REF!,第1批次治理工程!$G$6:$G$32180,$B35)+SUMIFS(#REF!,#REF!,$B35)</f>
        <v>#REF!</v>
      </c>
      <c r="X35" s="18" t="e">
        <f>SUMIFS(#REF!,#REF!,$B35)</f>
        <v>#REF!</v>
      </c>
      <c r="Y35" s="18" t="e">
        <f>SUMIFS(#REF!,#REF!,$B35)</f>
        <v>#REF!</v>
      </c>
      <c r="Z35" s="18" t="e">
        <f>SUMIFS(#REF!,#REF!,$B35)</f>
        <v>#REF!</v>
      </c>
      <c r="AA35" s="18" t="e">
        <f>SUMIFS(#REF!,#REF!,$B35)</f>
        <v>#REF!</v>
      </c>
      <c r="AB35" s="18" t="e">
        <f>SUMIFS(#REF!,#REF!,$B35)</f>
        <v>#REF!</v>
      </c>
      <c r="AC35" s="18" t="e">
        <f>SUMIFS(#REF!,#REF!,$B35)</f>
        <v>#REF!</v>
      </c>
      <c r="AD35" s="18" t="e">
        <f>SUMIFS(#REF!,#REF!,$B35)</f>
        <v>#REF!</v>
      </c>
      <c r="AE35" s="18" t="e">
        <f>SUMIFS(#REF!,#REF!,$B35)</f>
        <v>#REF!</v>
      </c>
      <c r="AF35" s="33" t="e">
        <f>COUNTIF(#REF!,$B35)</f>
        <v>#REF!</v>
      </c>
      <c r="AG35" s="33" t="e">
        <f>SUMIFS(#REF!,#REF!,$B35)</f>
        <v>#REF!</v>
      </c>
      <c r="AH35" s="33">
        <v>800</v>
      </c>
      <c r="AI35" s="33">
        <v>0</v>
      </c>
      <c r="AJ35" s="18" t="e">
        <f t="shared" ref="AJ35:AJ37" si="48">F35+V35+X35+Z35+AB35+AD35+AG35+AH35</f>
        <v>#REF!</v>
      </c>
      <c r="AK35" s="18" t="e">
        <f t="shared" ref="AK35:AK37" si="49">G35+W35+Y35+AA35+AC35+AE35+AI35</f>
        <v>#REF!</v>
      </c>
    </row>
    <row r="36" spans="1:37">
      <c r="A36" s="1055"/>
      <c r="B36" s="19" t="s">
        <v>62</v>
      </c>
      <c r="C36" s="17" t="e">
        <f>COUNTIF(第1批次治理工程!$G$6:$G$32180,$B36)+COUNTIF(#REF!,$B36)</f>
        <v>#REF!</v>
      </c>
      <c r="D36" s="25" t="e">
        <f>COUNTIFS(第1批次治理工程!$G$6:$G$32180,$B36,第1批次治理工程!$L$6:$L$32180,"&gt;0")+COUNTIFS(#REF!,$B36,#REF!,"&gt;0")</f>
        <v>#REF!</v>
      </c>
      <c r="E36" s="26" t="e">
        <f t="shared" si="46"/>
        <v>#REF!</v>
      </c>
      <c r="F36" s="27" t="e">
        <f>SUMIFS(第1批次治理工程!$K$6:$K$32180,第1批次治理工程!$G$6:$G$32180,$B36)+SUMIFS(#REF!,#REF!,$B36)</f>
        <v>#REF!</v>
      </c>
      <c r="G36" s="27" t="e">
        <f>SUMIFS(第1批次治理工程!$AX$6:$AX$32180,第1批次治理工程!$G$6:$G$32180,$B36)+SUMIFS(#REF!,#REF!,$B36)-SUMIFS(第1批次治理工程!$AI$6:$AI$32180,第1批次治理工程!$G$6:$G$32180,$B36)-SUMIFS(#REF!,#REF!,$B36)</f>
        <v>#REF!</v>
      </c>
      <c r="H36" s="27" t="e">
        <f>COUNTIFS(第1批次治理工程!$G$6:$G$32180,$B36,第1批次治理工程!$BM$6:$BM$32180,"&gt;0")+COUNTIFS(#REF!,$B36,#REF!,"&gt;0")</f>
        <v>#REF!</v>
      </c>
      <c r="I36" s="18" t="e">
        <f>SUMIFS(第1批次治理工程!$K$6:$K$32180,第1批次治理工程!$G$6:$G$32180,$B36,第1批次治理工程!$BM$6:$BM$32180,"&gt;0")+SUMIFS(#REF!,#REF!,$B36,#REF!,"&gt;0")</f>
        <v>#REF!</v>
      </c>
      <c r="J36" s="18" t="e">
        <f>SUMIFS(第1批次治理工程!#REF!,第1批次治理工程!$G$6:$G$32180,$B36,第1批次治理工程!$BM$6:$BM$32180,"&gt;0")+SUMIFS(#REF!,#REF!,$B36,#REF!,"&gt;0")</f>
        <v>#REF!</v>
      </c>
      <c r="K36" s="18" t="e">
        <f>COUNTIFS(第1批次治理工程!$G$6:$G$32180,$B36,第1批次治理工程!$BS$6:$BS$32180,1)+COUNTIFS(#REF!,$B36,#REF!,1)</f>
        <v>#REF!</v>
      </c>
      <c r="L36" s="18" t="e">
        <f>SUMIFS(第1批次治理工程!$K$6:$K$32180,第1批次治理工程!$G$6:$G$32180,$B36,第1批次治理工程!$BS$6:$BS$32180,1)+SUMIFS(#REF!,#REF!,$B36,第1批次治理工程!$BS$6:$BS$32180,1)</f>
        <v>#REF!</v>
      </c>
      <c r="M36" s="18" t="e">
        <f>SUMIFS(第1批次治理工程!#REF!,第1批次治理工程!$G$6:$G$32180,$B36,第1批次治理工程!$BS$6:$BS$32180,1)+SUMIFS(#REF!,#REF!,$B36,第1批次治理工程!$BS$6:$BS$32180,1)</f>
        <v>#REF!</v>
      </c>
      <c r="N36" s="18" t="e">
        <f>SUMIFS(第1批次治理工程!$CF$6:$CF$32180,第1批次治理工程!$G$6:$G$32180,$B36)+SUMIFS(#REF!,#REF!,$B36)</f>
        <v>#REF!</v>
      </c>
      <c r="O36" s="18" t="e">
        <f>SUMIFS(第1批次治理工程!$CG$6:$CG$32180,第1批次治理工程!$G$6:$G$32180,$B36)+SUMIFS(#REF!,#REF!,$B36)</f>
        <v>#REF!</v>
      </c>
      <c r="P36" s="18" t="e">
        <f>SUMIFS(第1批次治理工程!$CH$6:$CH$32180,第1批次治理工程!$G$6:$G$32180,$B36)+SUMIFS(#REF!,#REF!,$B36)</f>
        <v>#REF!</v>
      </c>
      <c r="Q36" s="18" t="e">
        <f>SUMIFS(第1批次治理工程!$CI$6:$CI$32180,第1批次治理工程!$G$6:$G$32180,$B36)+SUMIFS(#REF!,#REF!,$B36)</f>
        <v>#REF!</v>
      </c>
      <c r="R36" s="18" t="e">
        <f>SUMIFS(第1批次治理工程!#REF!,第1批次治理工程!$G$6:$G$32180,$B36)+SUMIFS(#REF!,#REF!,$B36)</f>
        <v>#REF!</v>
      </c>
      <c r="S36" s="18" t="e">
        <f>SUMIFS(第1批次治理工程!#REF!,第1批次治理工程!$G$6:$G$32180,$B36)+SUMIFS(#REF!,#REF!,$B36)</f>
        <v>#REF!</v>
      </c>
      <c r="T36" s="18" t="e">
        <f>SUMIFS(第1批次治理工程!#REF!,第1批次治理工程!$G$6:$G$32180,$B36)+SUMIFS(#REF!,#REF!,$B36)</f>
        <v>#REF!</v>
      </c>
      <c r="U36" s="18" t="e">
        <f t="shared" si="47"/>
        <v>#REF!</v>
      </c>
      <c r="V36" s="18" t="e">
        <f>SUMIFS(第1批次治理工程!$AY$6:$AY$32180,第1批次治理工程!$G$6:$G$32180,$B36)+SUMIFS(#REF!,#REF!,$B36)</f>
        <v>#REF!</v>
      </c>
      <c r="W36" s="18" t="e">
        <f>SUMIFS(第1批次治理工程!#REF!,第1批次治理工程!$G$6:$G$32180,$B36)+SUMIFS(#REF!,#REF!,$B36)</f>
        <v>#REF!</v>
      </c>
      <c r="X36" s="18" t="e">
        <f>SUMIFS(#REF!,#REF!,$B36)</f>
        <v>#REF!</v>
      </c>
      <c r="Y36" s="18" t="e">
        <f>SUMIFS(#REF!,#REF!,$B36)</f>
        <v>#REF!</v>
      </c>
      <c r="Z36" s="18" t="e">
        <f>SUMIFS(#REF!,#REF!,$B36)</f>
        <v>#REF!</v>
      </c>
      <c r="AA36" s="18" t="e">
        <f>SUMIFS(#REF!,#REF!,$B36)</f>
        <v>#REF!</v>
      </c>
      <c r="AB36" s="18" t="e">
        <f>SUMIFS(#REF!,#REF!,$B36)</f>
        <v>#REF!</v>
      </c>
      <c r="AC36" s="18" t="e">
        <f>SUMIFS(#REF!,#REF!,$B36)</f>
        <v>#REF!</v>
      </c>
      <c r="AD36" s="18" t="e">
        <f>SUMIFS(#REF!,#REF!,$B36)</f>
        <v>#REF!</v>
      </c>
      <c r="AE36" s="18" t="e">
        <f>SUMIFS(#REF!,#REF!,$B36)</f>
        <v>#REF!</v>
      </c>
      <c r="AF36" s="33" t="e">
        <f>COUNTIF(#REF!,$B36)</f>
        <v>#REF!</v>
      </c>
      <c r="AG36" s="33" t="e">
        <f>SUMIFS(#REF!,#REF!,$B36)</f>
        <v>#REF!</v>
      </c>
      <c r="AH36" s="33">
        <v>2590</v>
      </c>
      <c r="AI36" s="33">
        <v>1310</v>
      </c>
      <c r="AJ36" s="18" t="e">
        <f t="shared" si="48"/>
        <v>#REF!</v>
      </c>
      <c r="AK36" s="18" t="e">
        <f t="shared" si="49"/>
        <v>#REF!</v>
      </c>
    </row>
    <row r="37" spans="1:37">
      <c r="A37" s="1055"/>
      <c r="B37" s="19" t="s">
        <v>63</v>
      </c>
      <c r="C37" s="17" t="e">
        <f>COUNTIF(第1批次治理工程!$G$6:$G$32180,$B37)+COUNTIF(#REF!,$B37)</f>
        <v>#REF!</v>
      </c>
      <c r="D37" s="25" t="e">
        <f>COUNTIFS(第1批次治理工程!$G$6:$G$32180,$B37,第1批次治理工程!$L$6:$L$32180,"&gt;0")+COUNTIFS(#REF!,$B37,#REF!,"&gt;0")</f>
        <v>#REF!</v>
      </c>
      <c r="E37" s="26" t="e">
        <f t="shared" si="46"/>
        <v>#REF!</v>
      </c>
      <c r="F37" s="27" t="e">
        <f>SUMIFS(第1批次治理工程!$K$6:$K$32180,第1批次治理工程!$G$6:$G$32180,$B37)+SUMIFS(#REF!,#REF!,$B37)</f>
        <v>#REF!</v>
      </c>
      <c r="G37" s="27" t="e">
        <f>SUMIFS(第1批次治理工程!$AX$6:$AX$32180,第1批次治理工程!$G$6:$G$32180,$B37)+SUMIFS(#REF!,#REF!,$B37)-SUMIFS(第1批次治理工程!$AI$6:$AI$32180,第1批次治理工程!$G$6:$G$32180,$B37)-SUMIFS(#REF!,#REF!,$B37)</f>
        <v>#REF!</v>
      </c>
      <c r="H37" s="27" t="e">
        <f>COUNTIFS(第1批次治理工程!$G$6:$G$32180,$B37,第1批次治理工程!$BM$6:$BM$32180,"&gt;0")+COUNTIFS(#REF!,$B37,#REF!,"&gt;0")</f>
        <v>#REF!</v>
      </c>
      <c r="I37" s="18" t="e">
        <f>SUMIFS(第1批次治理工程!$K$6:$K$32180,第1批次治理工程!$G$6:$G$32180,$B37,第1批次治理工程!$BM$6:$BM$32180,"&gt;0")+SUMIFS(#REF!,#REF!,$B37,#REF!,"&gt;0")</f>
        <v>#REF!</v>
      </c>
      <c r="J37" s="18" t="e">
        <f>SUMIFS(第1批次治理工程!#REF!,第1批次治理工程!$G$6:$G$32180,$B37,第1批次治理工程!$BM$6:$BM$32180,"&gt;0")+SUMIFS(#REF!,#REF!,$B37,#REF!,"&gt;0")</f>
        <v>#REF!</v>
      </c>
      <c r="K37" s="18" t="e">
        <f>COUNTIFS(第1批次治理工程!$G$6:$G$32180,$B37,第1批次治理工程!$BS$6:$BS$32180,1)+COUNTIFS(#REF!,$B37,#REF!,1)</f>
        <v>#REF!</v>
      </c>
      <c r="L37" s="18" t="e">
        <f>SUMIFS(第1批次治理工程!$K$6:$K$32180,第1批次治理工程!$G$6:$G$32180,$B37,第1批次治理工程!$BS$6:$BS$32180,1)+SUMIFS(#REF!,#REF!,$B37,第1批次治理工程!$BS$6:$BS$32180,1)</f>
        <v>#REF!</v>
      </c>
      <c r="M37" s="18" t="e">
        <f>SUMIFS(第1批次治理工程!#REF!,第1批次治理工程!$G$6:$G$32180,$B37,第1批次治理工程!$BS$6:$BS$32180,1)+SUMIFS(#REF!,#REF!,$B37,第1批次治理工程!$BS$6:$BS$32180,1)</f>
        <v>#REF!</v>
      </c>
      <c r="N37" s="18" t="e">
        <f>SUMIFS(第1批次治理工程!$CF$6:$CF$32180,第1批次治理工程!$G$6:$G$32180,$B37)+SUMIFS(#REF!,#REF!,$B37)</f>
        <v>#REF!</v>
      </c>
      <c r="O37" s="18" t="e">
        <f>SUMIFS(第1批次治理工程!$CG$6:$CG$32180,第1批次治理工程!$G$6:$G$32180,$B37)+SUMIFS(#REF!,#REF!,$B37)</f>
        <v>#REF!</v>
      </c>
      <c r="P37" s="18" t="e">
        <f>SUMIFS(第1批次治理工程!$CH$6:$CH$32180,第1批次治理工程!$G$6:$G$32180,$B37)+SUMIFS(#REF!,#REF!,$B37)</f>
        <v>#REF!</v>
      </c>
      <c r="Q37" s="18" t="e">
        <f>SUMIFS(第1批次治理工程!$CI$6:$CI$32180,第1批次治理工程!$G$6:$G$32180,$B37)+SUMIFS(#REF!,#REF!,$B37)</f>
        <v>#REF!</v>
      </c>
      <c r="R37" s="18" t="e">
        <f>SUMIFS(第1批次治理工程!#REF!,第1批次治理工程!$G$6:$G$32180,$B37)+SUMIFS(#REF!,#REF!,$B37)</f>
        <v>#REF!</v>
      </c>
      <c r="S37" s="18" t="e">
        <f>SUMIFS(第1批次治理工程!#REF!,第1批次治理工程!$G$6:$G$32180,$B37)+SUMIFS(#REF!,#REF!,$B37)</f>
        <v>#REF!</v>
      </c>
      <c r="T37" s="18" t="e">
        <f>SUMIFS(第1批次治理工程!#REF!,第1批次治理工程!$G$6:$G$32180,$B37)+SUMIFS(#REF!,#REF!,$B37)</f>
        <v>#REF!</v>
      </c>
      <c r="U37" s="18" t="e">
        <f t="shared" si="47"/>
        <v>#REF!</v>
      </c>
      <c r="V37" s="18" t="e">
        <f>SUMIFS(第1批次治理工程!$AY$6:$AY$32180,第1批次治理工程!$G$6:$G$32180,$B37)+SUMIFS(#REF!,#REF!,$B37)</f>
        <v>#REF!</v>
      </c>
      <c r="W37" s="18" t="e">
        <f>SUMIFS(第1批次治理工程!#REF!,第1批次治理工程!$G$6:$G$32180,$B37)+SUMIFS(#REF!,#REF!,$B37)</f>
        <v>#REF!</v>
      </c>
      <c r="X37" s="18" t="e">
        <f>SUMIFS(#REF!,#REF!,$B37)</f>
        <v>#REF!</v>
      </c>
      <c r="Y37" s="18" t="e">
        <f>SUMIFS(#REF!,#REF!,$B37)</f>
        <v>#REF!</v>
      </c>
      <c r="Z37" s="18" t="e">
        <f>SUMIFS(#REF!,#REF!,$B37)</f>
        <v>#REF!</v>
      </c>
      <c r="AA37" s="18" t="e">
        <f>SUMIFS(#REF!,#REF!,$B37)</f>
        <v>#REF!</v>
      </c>
      <c r="AB37" s="18" t="e">
        <f>SUMIFS(#REF!,#REF!,$B37)</f>
        <v>#REF!</v>
      </c>
      <c r="AC37" s="18" t="e">
        <f>SUMIFS(#REF!,#REF!,$B37)</f>
        <v>#REF!</v>
      </c>
      <c r="AD37" s="18" t="e">
        <f>SUMIFS(#REF!,#REF!,$B37)</f>
        <v>#REF!</v>
      </c>
      <c r="AE37" s="18" t="e">
        <f>SUMIFS(#REF!,#REF!,$B37)</f>
        <v>#REF!</v>
      </c>
      <c r="AF37" s="33" t="e">
        <f>COUNTIF(#REF!,$B37)</f>
        <v>#REF!</v>
      </c>
      <c r="AG37" s="33" t="e">
        <f>SUMIFS(#REF!,#REF!,$B37)</f>
        <v>#REF!</v>
      </c>
      <c r="AH37" s="33">
        <v>0</v>
      </c>
      <c r="AI37" s="33">
        <v>0</v>
      </c>
      <c r="AJ37" s="18" t="e">
        <f t="shared" si="48"/>
        <v>#REF!</v>
      </c>
      <c r="AK37" s="18" t="e">
        <f t="shared" si="49"/>
        <v>#REF!</v>
      </c>
    </row>
    <row r="38" spans="1:37" ht="16.5" customHeight="1">
      <c r="A38" s="1055"/>
      <c r="B38" s="20" t="s">
        <v>64</v>
      </c>
      <c r="C38" s="28" t="e">
        <f>SUM(C35:C37)</f>
        <v>#REF!</v>
      </c>
      <c r="D38" s="28" t="e">
        <f t="shared" ref="D38:G38" si="50">SUM(D35:D37)</f>
        <v>#REF!</v>
      </c>
      <c r="E38" s="28" t="e">
        <f t="shared" si="50"/>
        <v>#REF!</v>
      </c>
      <c r="F38" s="29" t="e">
        <f t="shared" si="50"/>
        <v>#REF!</v>
      </c>
      <c r="G38" s="29" t="e">
        <f t="shared" si="50"/>
        <v>#REF!</v>
      </c>
      <c r="H38" s="21" t="e">
        <f t="shared" ref="H38:AJ38" si="51">SUM(H35:H37)</f>
        <v>#REF!</v>
      </c>
      <c r="I38" s="21" t="e">
        <f t="shared" si="51"/>
        <v>#REF!</v>
      </c>
      <c r="J38" s="21" t="e">
        <f t="shared" si="51"/>
        <v>#REF!</v>
      </c>
      <c r="K38" s="21" t="e">
        <f t="shared" si="51"/>
        <v>#REF!</v>
      </c>
      <c r="L38" s="21" t="e">
        <f t="shared" si="51"/>
        <v>#REF!</v>
      </c>
      <c r="M38" s="21" t="e">
        <f t="shared" si="51"/>
        <v>#REF!</v>
      </c>
      <c r="N38" s="21" t="e">
        <f t="shared" si="51"/>
        <v>#REF!</v>
      </c>
      <c r="O38" s="21" t="e">
        <f t="shared" si="51"/>
        <v>#REF!</v>
      </c>
      <c r="P38" s="21" t="e">
        <f t="shared" si="51"/>
        <v>#REF!</v>
      </c>
      <c r="Q38" s="21" t="e">
        <f t="shared" si="51"/>
        <v>#REF!</v>
      </c>
      <c r="R38" s="21" t="e">
        <f t="shared" si="51"/>
        <v>#REF!</v>
      </c>
      <c r="S38" s="21" t="e">
        <f t="shared" si="51"/>
        <v>#REF!</v>
      </c>
      <c r="T38" s="21" t="e">
        <f t="shared" si="51"/>
        <v>#REF!</v>
      </c>
      <c r="U38" s="21" t="e">
        <f t="shared" si="51"/>
        <v>#REF!</v>
      </c>
      <c r="V38" s="21" t="e">
        <f>SUM(V35:V37)</f>
        <v>#REF!</v>
      </c>
      <c r="W38" s="21" t="e">
        <f>SUM(W35:W37)</f>
        <v>#REF!</v>
      </c>
      <c r="X38" s="21" t="e">
        <f t="shared" si="51"/>
        <v>#REF!</v>
      </c>
      <c r="Y38" s="21" t="e">
        <f t="shared" si="51"/>
        <v>#REF!</v>
      </c>
      <c r="Z38" s="21" t="e">
        <f t="shared" si="51"/>
        <v>#REF!</v>
      </c>
      <c r="AA38" s="21" t="e">
        <f t="shared" si="51"/>
        <v>#REF!</v>
      </c>
      <c r="AB38" s="21" t="e">
        <f t="shared" si="51"/>
        <v>#REF!</v>
      </c>
      <c r="AC38" s="21" t="e">
        <f t="shared" si="51"/>
        <v>#REF!</v>
      </c>
      <c r="AD38" s="21" t="e">
        <f t="shared" si="51"/>
        <v>#REF!</v>
      </c>
      <c r="AE38" s="21" t="e">
        <f t="shared" si="51"/>
        <v>#REF!</v>
      </c>
      <c r="AF38" s="34" t="e">
        <f t="shared" si="51"/>
        <v>#REF!</v>
      </c>
      <c r="AG38" s="34" t="e">
        <f t="shared" si="51"/>
        <v>#REF!</v>
      </c>
      <c r="AH38" s="34">
        <f t="shared" si="51"/>
        <v>3390</v>
      </c>
      <c r="AI38" s="34">
        <f t="shared" si="51"/>
        <v>1310</v>
      </c>
      <c r="AJ38" s="21" t="e">
        <f t="shared" si="51"/>
        <v>#REF!</v>
      </c>
      <c r="AK38" s="21" t="e">
        <f t="shared" ref="AK38" si="52">SUM(AK35:AK37)</f>
        <v>#REF!</v>
      </c>
    </row>
    <row r="39" spans="1:37">
      <c r="A39" s="1054" t="s">
        <v>65</v>
      </c>
      <c r="B39" s="17" t="s">
        <v>65</v>
      </c>
      <c r="C39" s="17" t="e">
        <f>COUNTIF(第1批次治理工程!$G$6:$G$32180,$B39)+COUNTIF(#REF!,$B39)</f>
        <v>#REF!</v>
      </c>
      <c r="D39" s="25" t="e">
        <f>COUNTIFS(第1批次治理工程!$G$6:$G$32180,$B39,第1批次治理工程!$L$6:$L$32180,"&gt;0")+COUNTIFS(#REF!,$B39,#REF!,"&gt;0")</f>
        <v>#REF!</v>
      </c>
      <c r="E39" s="26" t="e">
        <f t="shared" ref="E39:E40" si="53">C39-D39</f>
        <v>#REF!</v>
      </c>
      <c r="F39" s="27" t="e">
        <f>SUMIFS(第1批次治理工程!$K$6:$K$32180,第1批次治理工程!$G$6:$G$32180,$B39)+SUMIFS(#REF!,#REF!,$B39)</f>
        <v>#REF!</v>
      </c>
      <c r="G39" s="27" t="e">
        <f>SUMIFS(第1批次治理工程!$AX$6:$AX$32180,第1批次治理工程!$G$6:$G$32180,$B39)+SUMIFS(#REF!,#REF!,$B39)-SUMIFS(第1批次治理工程!$AI$6:$AI$32180,第1批次治理工程!$G$6:$G$32180,$B39)-SUMIFS(#REF!,#REF!,$B39)</f>
        <v>#REF!</v>
      </c>
      <c r="H39" s="27" t="e">
        <f>COUNTIFS(第1批次治理工程!$G$6:$G$32180,$B39,第1批次治理工程!$BM$6:$BM$32180,"&gt;0")+COUNTIFS(#REF!,$B39,#REF!,"&gt;0")</f>
        <v>#REF!</v>
      </c>
      <c r="I39" s="18" t="e">
        <f>SUMIFS(第1批次治理工程!$K$6:$K$32180,第1批次治理工程!$G$6:$G$32180,$B39,第1批次治理工程!$BM$6:$BM$32180,"&gt;0")+SUMIFS(#REF!,#REF!,$B39,#REF!,"&gt;0")</f>
        <v>#REF!</v>
      </c>
      <c r="J39" s="18" t="e">
        <f>SUMIFS(第1批次治理工程!#REF!,第1批次治理工程!$G$6:$G$32180,$B39,第1批次治理工程!$BM$6:$BM$32180,"&gt;0")+SUMIFS(#REF!,#REF!,$B39,#REF!,"&gt;0")</f>
        <v>#REF!</v>
      </c>
      <c r="K39" s="18" t="e">
        <f>COUNTIFS(第1批次治理工程!$G$6:$G$32180,$B39,第1批次治理工程!$BS$6:$BS$32180,1)+COUNTIFS(#REF!,$B39,#REF!,1)</f>
        <v>#REF!</v>
      </c>
      <c r="L39" s="18" t="e">
        <f>SUMIFS(第1批次治理工程!$K$6:$K$32180,第1批次治理工程!$G$6:$G$32180,$B39,第1批次治理工程!$BS$6:$BS$32180,1)+SUMIFS(#REF!,#REF!,$B39,第1批次治理工程!$BS$6:$BS$32180,1)</f>
        <v>#REF!</v>
      </c>
      <c r="M39" s="18" t="e">
        <f>SUMIFS(第1批次治理工程!#REF!,第1批次治理工程!$G$6:$G$32180,$B39,第1批次治理工程!$BS$6:$BS$32180,1)+SUMIFS(#REF!,#REF!,$B39,第1批次治理工程!$BS$6:$BS$32180,1)</f>
        <v>#REF!</v>
      </c>
      <c r="N39" s="18" t="e">
        <f>SUMIFS(第1批次治理工程!$CF$6:$CF$32180,第1批次治理工程!$G$6:$G$32180,$B39)+SUMIFS(#REF!,#REF!,$B39)</f>
        <v>#REF!</v>
      </c>
      <c r="O39" s="18" t="e">
        <f>SUMIFS(第1批次治理工程!$CG$6:$CG$32180,第1批次治理工程!$G$6:$G$32180,$B39)+SUMIFS(#REF!,#REF!,$B39)</f>
        <v>#REF!</v>
      </c>
      <c r="P39" s="18" t="e">
        <f>SUMIFS(第1批次治理工程!$CH$6:$CH$32180,第1批次治理工程!$G$6:$G$32180,$B39)+SUMIFS(#REF!,#REF!,$B39)</f>
        <v>#REF!</v>
      </c>
      <c r="Q39" s="18" t="e">
        <f>SUMIFS(第1批次治理工程!$CI$6:$CI$32180,第1批次治理工程!$G$6:$G$32180,$B39)+SUMIFS(#REF!,#REF!,$B39)</f>
        <v>#REF!</v>
      </c>
      <c r="R39" s="18" t="e">
        <f>SUMIFS(第1批次治理工程!#REF!,第1批次治理工程!$G$6:$G$32180,$B39)+SUMIFS(#REF!,#REF!,$B39)</f>
        <v>#REF!</v>
      </c>
      <c r="S39" s="18" t="e">
        <f>SUMIFS(第1批次治理工程!#REF!,第1批次治理工程!$G$6:$G$32180,$B39)+SUMIFS(#REF!,#REF!,$B39)</f>
        <v>#REF!</v>
      </c>
      <c r="T39" s="18" t="e">
        <f>SUMIFS(第1批次治理工程!#REF!,第1批次治理工程!$G$6:$G$32180,$B39)+SUMIFS(#REF!,#REF!,$B39)</f>
        <v>#REF!</v>
      </c>
      <c r="U39" s="18" t="e">
        <f t="shared" ref="U39:U40" si="54">T39-(R39-S39)</f>
        <v>#REF!</v>
      </c>
      <c r="V39" s="18" t="e">
        <f>SUMIFS(第1批次治理工程!$AY$6:$AY$32180,第1批次治理工程!$G$6:$G$32180,$B39)+SUMIFS(#REF!,#REF!,$B39)</f>
        <v>#REF!</v>
      </c>
      <c r="W39" s="18" t="e">
        <f>SUMIFS(第1批次治理工程!#REF!,第1批次治理工程!$G$6:$G$32180,$B39)+SUMIFS(#REF!,#REF!,$B39)</f>
        <v>#REF!</v>
      </c>
      <c r="X39" s="18" t="e">
        <f>SUMIFS(#REF!,#REF!,$B39)</f>
        <v>#REF!</v>
      </c>
      <c r="Y39" s="18" t="e">
        <f>SUMIFS(#REF!,#REF!,$B39)</f>
        <v>#REF!</v>
      </c>
      <c r="Z39" s="18" t="e">
        <f>SUMIFS(#REF!,#REF!,$B39)</f>
        <v>#REF!</v>
      </c>
      <c r="AA39" s="18" t="e">
        <f>SUMIFS(#REF!,#REF!,$B39)</f>
        <v>#REF!</v>
      </c>
      <c r="AB39" s="18" t="e">
        <f>SUMIFS(#REF!,#REF!,$B39)</f>
        <v>#REF!</v>
      </c>
      <c r="AC39" s="18" t="e">
        <f>SUMIFS(#REF!,#REF!,$B39)</f>
        <v>#REF!</v>
      </c>
      <c r="AD39" s="18" t="e">
        <f>SUMIFS(#REF!,#REF!,$B39)</f>
        <v>#REF!</v>
      </c>
      <c r="AE39" s="18" t="e">
        <f>SUMIFS(#REF!,#REF!,$B39)</f>
        <v>#REF!</v>
      </c>
      <c r="AF39" s="33" t="e">
        <f>COUNTIF(#REF!,$B39)</f>
        <v>#REF!</v>
      </c>
      <c r="AG39" s="33" t="e">
        <f>SUMIFS(#REF!,#REF!,$B39)</f>
        <v>#REF!</v>
      </c>
      <c r="AH39" s="33">
        <v>3840</v>
      </c>
      <c r="AI39" s="33">
        <v>0</v>
      </c>
      <c r="AJ39" s="18" t="e">
        <f t="shared" ref="AJ39:AJ40" si="55">F39+V39+X39+Z39+AB39+AD39+AG39+AH39</f>
        <v>#REF!</v>
      </c>
      <c r="AK39" s="18" t="e">
        <f t="shared" ref="AK39:AK40" si="56">G39+W39+Y39+AA39+AC39+AE39+AI39</f>
        <v>#REF!</v>
      </c>
    </row>
    <row r="40" spans="1:37">
      <c r="A40" s="1055"/>
      <c r="B40" s="19" t="s">
        <v>66</v>
      </c>
      <c r="C40" s="17" t="e">
        <f>COUNTIF(第1批次治理工程!$G$6:$G$32180,$B40)+COUNTIF(#REF!,$B40)</f>
        <v>#REF!</v>
      </c>
      <c r="D40" s="25" t="e">
        <f>COUNTIFS(第1批次治理工程!$G$6:$G$32180,$B40,第1批次治理工程!$L$6:$L$32180,"&gt;0")+COUNTIFS(#REF!,$B40,#REF!,"&gt;0")</f>
        <v>#REF!</v>
      </c>
      <c r="E40" s="26" t="e">
        <f t="shared" si="53"/>
        <v>#REF!</v>
      </c>
      <c r="F40" s="27" t="e">
        <f>SUMIFS(第1批次治理工程!$K$6:$K$32180,第1批次治理工程!$G$6:$G$32180,$B40)+SUMIFS(#REF!,#REF!,$B40)</f>
        <v>#REF!</v>
      </c>
      <c r="G40" s="27" t="e">
        <f>SUMIFS(第1批次治理工程!$AX$6:$AX$32180,第1批次治理工程!$G$6:$G$32180,$B40)+SUMIFS(#REF!,#REF!,$B40)-SUMIFS(第1批次治理工程!$AI$6:$AI$32180,第1批次治理工程!$G$6:$G$32180,$B40)-SUMIFS(#REF!,#REF!,$B40)</f>
        <v>#REF!</v>
      </c>
      <c r="H40" s="27" t="e">
        <f>COUNTIFS(第1批次治理工程!$G$6:$G$32180,$B40,第1批次治理工程!$BM$6:$BM$32180,"&gt;0")+COUNTIFS(#REF!,$B40,#REF!,"&gt;0")</f>
        <v>#REF!</v>
      </c>
      <c r="I40" s="18" t="e">
        <f>SUMIFS(第1批次治理工程!$K$6:$K$32180,第1批次治理工程!$G$6:$G$32180,$B40,第1批次治理工程!$BM$6:$BM$32180,"&gt;0")+SUMIFS(#REF!,#REF!,$B40,#REF!,"&gt;0")</f>
        <v>#REF!</v>
      </c>
      <c r="J40" s="18" t="e">
        <f>SUMIFS(第1批次治理工程!#REF!,第1批次治理工程!$G$6:$G$32180,$B40,第1批次治理工程!$BM$6:$BM$32180,"&gt;0")+SUMIFS(#REF!,#REF!,$B40,#REF!,"&gt;0")</f>
        <v>#REF!</v>
      </c>
      <c r="K40" s="18" t="e">
        <f>COUNTIFS(第1批次治理工程!$G$6:$G$32180,$B40,第1批次治理工程!$BS$6:$BS$32180,1)+COUNTIFS(#REF!,$B40,#REF!,1)</f>
        <v>#REF!</v>
      </c>
      <c r="L40" s="18" t="e">
        <f>SUMIFS(第1批次治理工程!$K$6:$K$32180,第1批次治理工程!$G$6:$G$32180,$B40,第1批次治理工程!$BS$6:$BS$32180,1)+SUMIFS(#REF!,#REF!,$B40,第1批次治理工程!$BS$6:$BS$32180,1)</f>
        <v>#REF!</v>
      </c>
      <c r="M40" s="18" t="e">
        <f>SUMIFS(第1批次治理工程!#REF!,第1批次治理工程!$G$6:$G$32180,$B40,第1批次治理工程!$BS$6:$BS$32180,1)+SUMIFS(#REF!,#REF!,$B40,第1批次治理工程!$BS$6:$BS$32180,1)</f>
        <v>#REF!</v>
      </c>
      <c r="N40" s="18" t="e">
        <f>SUMIFS(第1批次治理工程!$CF$6:$CF$32180,第1批次治理工程!$G$6:$G$32180,$B40)+SUMIFS(#REF!,#REF!,$B40)</f>
        <v>#REF!</v>
      </c>
      <c r="O40" s="18" t="e">
        <f>SUMIFS(第1批次治理工程!$CG$6:$CG$32180,第1批次治理工程!$G$6:$G$32180,$B40)+SUMIFS(#REF!,#REF!,$B40)</f>
        <v>#REF!</v>
      </c>
      <c r="P40" s="18" t="e">
        <f>SUMIFS(第1批次治理工程!$CH$6:$CH$32180,第1批次治理工程!$G$6:$G$32180,$B40)+SUMIFS(#REF!,#REF!,$B40)</f>
        <v>#REF!</v>
      </c>
      <c r="Q40" s="18" t="e">
        <f>SUMIFS(第1批次治理工程!$CI$6:$CI$32180,第1批次治理工程!$G$6:$G$32180,$B40)+SUMIFS(#REF!,#REF!,$B40)</f>
        <v>#REF!</v>
      </c>
      <c r="R40" s="18" t="e">
        <f>SUMIFS(第1批次治理工程!#REF!,第1批次治理工程!$G$6:$G$32180,$B40)+SUMIFS(#REF!,#REF!,$B40)</f>
        <v>#REF!</v>
      </c>
      <c r="S40" s="18" t="e">
        <f>SUMIFS(第1批次治理工程!#REF!,第1批次治理工程!$G$6:$G$32180,$B40)+SUMIFS(#REF!,#REF!,$B40)</f>
        <v>#REF!</v>
      </c>
      <c r="T40" s="18" t="e">
        <f>SUMIFS(第1批次治理工程!#REF!,第1批次治理工程!$G$6:$G$32180,$B40)+SUMIFS(#REF!,#REF!,$B40)</f>
        <v>#REF!</v>
      </c>
      <c r="U40" s="18" t="e">
        <f t="shared" si="54"/>
        <v>#REF!</v>
      </c>
      <c r="V40" s="18" t="e">
        <f>SUMIFS(第1批次治理工程!$AY$6:$AY$32180,第1批次治理工程!$G$6:$G$32180,$B40)+SUMIFS(#REF!,#REF!,$B40)</f>
        <v>#REF!</v>
      </c>
      <c r="W40" s="18" t="e">
        <f>SUMIFS(第1批次治理工程!#REF!,第1批次治理工程!$G$6:$G$32180,$B40)+SUMIFS(#REF!,#REF!,$B40)</f>
        <v>#REF!</v>
      </c>
      <c r="X40" s="18" t="e">
        <f>SUMIFS(#REF!,#REF!,$B40)</f>
        <v>#REF!</v>
      </c>
      <c r="Y40" s="18" t="e">
        <f>SUMIFS(#REF!,#REF!,$B40)</f>
        <v>#REF!</v>
      </c>
      <c r="Z40" s="18" t="e">
        <f>SUMIFS(#REF!,#REF!,$B40)</f>
        <v>#REF!</v>
      </c>
      <c r="AA40" s="18" t="e">
        <f>SUMIFS(#REF!,#REF!,$B40)</f>
        <v>#REF!</v>
      </c>
      <c r="AB40" s="18" t="e">
        <f>SUMIFS(#REF!,#REF!,$B40)</f>
        <v>#REF!</v>
      </c>
      <c r="AC40" s="18" t="e">
        <f>SUMIFS(#REF!,#REF!,$B40)</f>
        <v>#REF!</v>
      </c>
      <c r="AD40" s="18" t="e">
        <f>SUMIFS(#REF!,#REF!,$B40)</f>
        <v>#REF!</v>
      </c>
      <c r="AE40" s="18" t="e">
        <f>SUMIFS(#REF!,#REF!,$B40)</f>
        <v>#REF!</v>
      </c>
      <c r="AF40" s="33" t="e">
        <f>COUNTIF(#REF!,$B40)</f>
        <v>#REF!</v>
      </c>
      <c r="AG40" s="33" t="e">
        <f>SUMIFS(#REF!,#REF!,$B40)</f>
        <v>#REF!</v>
      </c>
      <c r="AH40" s="33">
        <v>4968</v>
      </c>
      <c r="AI40" s="33">
        <v>3432</v>
      </c>
      <c r="AJ40" s="18" t="e">
        <f t="shared" si="55"/>
        <v>#REF!</v>
      </c>
      <c r="AK40" s="18" t="e">
        <f t="shared" si="56"/>
        <v>#REF!</v>
      </c>
    </row>
    <row r="41" spans="1:37" ht="16.5" customHeight="1">
      <c r="A41" s="1055"/>
      <c r="B41" s="20" t="s">
        <v>64</v>
      </c>
      <c r="C41" s="28" t="e">
        <f>SUM(C39:C40)</f>
        <v>#REF!</v>
      </c>
      <c r="D41" s="28" t="e">
        <f t="shared" ref="D41:G41" si="57">SUM(D39:D40)</f>
        <v>#REF!</v>
      </c>
      <c r="E41" s="28" t="e">
        <f t="shared" si="57"/>
        <v>#REF!</v>
      </c>
      <c r="F41" s="29" t="e">
        <f t="shared" si="57"/>
        <v>#REF!</v>
      </c>
      <c r="G41" s="29" t="e">
        <f t="shared" si="57"/>
        <v>#REF!</v>
      </c>
      <c r="H41" s="21" t="e">
        <f t="shared" ref="H41:AJ41" si="58">SUM(H39:H40)</f>
        <v>#REF!</v>
      </c>
      <c r="I41" s="21" t="e">
        <f t="shared" si="58"/>
        <v>#REF!</v>
      </c>
      <c r="J41" s="21" t="e">
        <f t="shared" si="58"/>
        <v>#REF!</v>
      </c>
      <c r="K41" s="21" t="e">
        <f t="shared" si="58"/>
        <v>#REF!</v>
      </c>
      <c r="L41" s="21" t="e">
        <f t="shared" si="58"/>
        <v>#REF!</v>
      </c>
      <c r="M41" s="21" t="e">
        <f t="shared" si="58"/>
        <v>#REF!</v>
      </c>
      <c r="N41" s="21" t="e">
        <f t="shared" si="58"/>
        <v>#REF!</v>
      </c>
      <c r="O41" s="21" t="e">
        <f t="shared" si="58"/>
        <v>#REF!</v>
      </c>
      <c r="P41" s="21" t="e">
        <f t="shared" si="58"/>
        <v>#REF!</v>
      </c>
      <c r="Q41" s="21" t="e">
        <f t="shared" si="58"/>
        <v>#REF!</v>
      </c>
      <c r="R41" s="21" t="e">
        <f t="shared" si="58"/>
        <v>#REF!</v>
      </c>
      <c r="S41" s="21" t="e">
        <f t="shared" si="58"/>
        <v>#REF!</v>
      </c>
      <c r="T41" s="21" t="e">
        <f t="shared" si="58"/>
        <v>#REF!</v>
      </c>
      <c r="U41" s="21" t="e">
        <f t="shared" si="58"/>
        <v>#REF!</v>
      </c>
      <c r="V41" s="21" t="e">
        <f>SUM(V39:V40)</f>
        <v>#REF!</v>
      </c>
      <c r="W41" s="21" t="e">
        <f>SUM(W39:W40)</f>
        <v>#REF!</v>
      </c>
      <c r="X41" s="21" t="e">
        <f t="shared" si="58"/>
        <v>#REF!</v>
      </c>
      <c r="Y41" s="21" t="e">
        <f t="shared" si="58"/>
        <v>#REF!</v>
      </c>
      <c r="Z41" s="21" t="e">
        <f t="shared" si="58"/>
        <v>#REF!</v>
      </c>
      <c r="AA41" s="21" t="e">
        <f t="shared" si="58"/>
        <v>#REF!</v>
      </c>
      <c r="AB41" s="21" t="e">
        <f t="shared" si="58"/>
        <v>#REF!</v>
      </c>
      <c r="AC41" s="21" t="e">
        <f t="shared" si="58"/>
        <v>#REF!</v>
      </c>
      <c r="AD41" s="21" t="e">
        <f t="shared" si="58"/>
        <v>#REF!</v>
      </c>
      <c r="AE41" s="21" t="e">
        <f t="shared" si="58"/>
        <v>#REF!</v>
      </c>
      <c r="AF41" s="34" t="e">
        <f t="shared" si="58"/>
        <v>#REF!</v>
      </c>
      <c r="AG41" s="34" t="e">
        <f t="shared" si="58"/>
        <v>#REF!</v>
      </c>
      <c r="AH41" s="34">
        <f t="shared" si="58"/>
        <v>8808</v>
      </c>
      <c r="AI41" s="34">
        <f t="shared" si="58"/>
        <v>3432</v>
      </c>
      <c r="AJ41" s="21" t="e">
        <f t="shared" si="58"/>
        <v>#REF!</v>
      </c>
      <c r="AK41" s="21" t="e">
        <f t="shared" ref="AK41" si="59">SUM(AK39:AK40)</f>
        <v>#REF!</v>
      </c>
    </row>
    <row r="42" spans="1:37">
      <c r="A42" s="1054" t="s">
        <v>67</v>
      </c>
      <c r="B42" s="17" t="s">
        <v>67</v>
      </c>
      <c r="C42" s="17" t="e">
        <f>COUNTIF(第1批次治理工程!$G$6:$G$32180,$B42)+COUNTIF(#REF!,$B42)</f>
        <v>#REF!</v>
      </c>
      <c r="D42" s="25" t="e">
        <f>COUNTIFS(第1批次治理工程!$G$6:$G$32180,$B42,第1批次治理工程!$L$6:$L$32180,"&gt;0")+COUNTIFS(#REF!,$B42,#REF!,"&gt;0")</f>
        <v>#REF!</v>
      </c>
      <c r="E42" s="26" t="e">
        <f t="shared" ref="E42:E44" si="60">C42-D42</f>
        <v>#REF!</v>
      </c>
      <c r="F42" s="27" t="e">
        <f>SUMIFS(第1批次治理工程!$K$6:$K$32180,第1批次治理工程!$G$6:$G$32180,$B42)+SUMIFS(#REF!,#REF!,$B42)</f>
        <v>#REF!</v>
      </c>
      <c r="G42" s="27" t="e">
        <f>SUMIFS(第1批次治理工程!$AX$6:$AX$32180,第1批次治理工程!$G$6:$G$32180,$B42)+SUMIFS(#REF!,#REF!,$B42)-SUMIFS(第1批次治理工程!$AI$6:$AI$32180,第1批次治理工程!$G$6:$G$32180,$B42)-SUMIFS(#REF!,#REF!,$B42)</f>
        <v>#REF!</v>
      </c>
      <c r="H42" s="27" t="e">
        <f>COUNTIFS(第1批次治理工程!$G$6:$G$32180,$B42,第1批次治理工程!$BM$6:$BM$32180,"&gt;0")+COUNTIFS(#REF!,$B42,#REF!,"&gt;0")</f>
        <v>#REF!</v>
      </c>
      <c r="I42" s="18" t="e">
        <f>SUMIFS(第1批次治理工程!$K$6:$K$32180,第1批次治理工程!$G$6:$G$32180,$B42,第1批次治理工程!$BM$6:$BM$32180,"&gt;0")+SUMIFS(#REF!,#REF!,$B42,#REF!,"&gt;0")</f>
        <v>#REF!</v>
      </c>
      <c r="J42" s="18" t="e">
        <f>SUMIFS(第1批次治理工程!#REF!,第1批次治理工程!$G$6:$G$32180,$B42,第1批次治理工程!$BM$6:$BM$32180,"&gt;0")+SUMIFS(#REF!,#REF!,$B42,#REF!,"&gt;0")</f>
        <v>#REF!</v>
      </c>
      <c r="K42" s="18" t="e">
        <f>COUNTIFS(第1批次治理工程!$G$6:$G$32180,$B42,第1批次治理工程!$BS$6:$BS$32180,1)+COUNTIFS(#REF!,$B42,#REF!,1)</f>
        <v>#REF!</v>
      </c>
      <c r="L42" s="18" t="e">
        <f>SUMIFS(第1批次治理工程!$K$6:$K$32180,第1批次治理工程!$G$6:$G$32180,$B42,第1批次治理工程!$BS$6:$BS$32180,1)+SUMIFS(#REF!,#REF!,$B42,第1批次治理工程!$BS$6:$BS$32180,1)</f>
        <v>#REF!</v>
      </c>
      <c r="M42" s="18" t="e">
        <f>SUMIFS(第1批次治理工程!#REF!,第1批次治理工程!$G$6:$G$32180,$B42,第1批次治理工程!$BS$6:$BS$32180,1)+SUMIFS(#REF!,#REF!,$B42,第1批次治理工程!$BS$6:$BS$32180,1)</f>
        <v>#REF!</v>
      </c>
      <c r="N42" s="18" t="e">
        <f>SUMIFS(第1批次治理工程!$CF$6:$CF$32180,第1批次治理工程!$G$6:$G$32180,$B42)+SUMIFS(#REF!,#REF!,$B42)</f>
        <v>#REF!</v>
      </c>
      <c r="O42" s="18" t="e">
        <f>SUMIFS(第1批次治理工程!$CG$6:$CG$32180,第1批次治理工程!$G$6:$G$32180,$B42)+SUMIFS(#REF!,#REF!,$B42)</f>
        <v>#REF!</v>
      </c>
      <c r="P42" s="18" t="e">
        <f>SUMIFS(第1批次治理工程!$CH$6:$CH$32180,第1批次治理工程!$G$6:$G$32180,$B42)+SUMIFS(#REF!,#REF!,$B42)</f>
        <v>#REF!</v>
      </c>
      <c r="Q42" s="18" t="e">
        <f>SUMIFS(第1批次治理工程!$CI$6:$CI$32180,第1批次治理工程!$G$6:$G$32180,$B42)+SUMIFS(#REF!,#REF!,$B42)</f>
        <v>#REF!</v>
      </c>
      <c r="R42" s="18" t="e">
        <f>SUMIFS(第1批次治理工程!#REF!,第1批次治理工程!$G$6:$G$32180,$B42)+SUMIFS(#REF!,#REF!,$B42)</f>
        <v>#REF!</v>
      </c>
      <c r="S42" s="18" t="e">
        <f>SUMIFS(第1批次治理工程!#REF!,第1批次治理工程!$G$6:$G$32180,$B42)+SUMIFS(#REF!,#REF!,$B42)</f>
        <v>#REF!</v>
      </c>
      <c r="T42" s="18" t="e">
        <f>SUMIFS(第1批次治理工程!#REF!,第1批次治理工程!$G$6:$G$32180,$B42)+SUMIFS(#REF!,#REF!,$B42)</f>
        <v>#REF!</v>
      </c>
      <c r="U42" s="18" t="e">
        <f t="shared" ref="U42:U44" si="61">T42-(R42-S42)</f>
        <v>#REF!</v>
      </c>
      <c r="V42" s="18" t="e">
        <f>SUMIFS(第1批次治理工程!$AY$6:$AY$32180,第1批次治理工程!$G$6:$G$32180,$B42)+SUMIFS(#REF!,#REF!,$B42)</f>
        <v>#REF!</v>
      </c>
      <c r="W42" s="18" t="e">
        <f>SUMIFS(第1批次治理工程!#REF!,第1批次治理工程!$G$6:$G$32180,$B42)+SUMIFS(#REF!,#REF!,$B42)</f>
        <v>#REF!</v>
      </c>
      <c r="X42" s="18" t="e">
        <f>SUMIFS(#REF!,#REF!,$B42)</f>
        <v>#REF!</v>
      </c>
      <c r="Y42" s="18" t="e">
        <f>SUMIFS(#REF!,#REF!,$B42)</f>
        <v>#REF!</v>
      </c>
      <c r="Z42" s="18" t="e">
        <f>SUMIFS(#REF!,#REF!,$B42)</f>
        <v>#REF!</v>
      </c>
      <c r="AA42" s="18" t="e">
        <f>SUMIFS(#REF!,#REF!,$B42)</f>
        <v>#REF!</v>
      </c>
      <c r="AB42" s="18" t="e">
        <f>SUMIFS(#REF!,#REF!,$B42)</f>
        <v>#REF!</v>
      </c>
      <c r="AC42" s="18" t="e">
        <f>SUMIFS(#REF!,#REF!,$B42)</f>
        <v>#REF!</v>
      </c>
      <c r="AD42" s="18" t="e">
        <f>SUMIFS(#REF!,#REF!,$B42)</f>
        <v>#REF!</v>
      </c>
      <c r="AE42" s="18" t="e">
        <f>SUMIFS(#REF!,#REF!,$B42)</f>
        <v>#REF!</v>
      </c>
      <c r="AF42" s="33" t="e">
        <f>COUNTIF(#REF!,$B42)</f>
        <v>#REF!</v>
      </c>
      <c r="AG42" s="33" t="e">
        <f>SUMIFS(#REF!,#REF!,$B42)</f>
        <v>#REF!</v>
      </c>
      <c r="AH42" s="33">
        <v>2600</v>
      </c>
      <c r="AI42" s="33">
        <v>0</v>
      </c>
      <c r="AJ42" s="18" t="e">
        <f t="shared" ref="AJ42:AJ44" si="62">F42+V42+X42+Z42+AB42+AD42+AG42+AH42</f>
        <v>#REF!</v>
      </c>
      <c r="AK42" s="18" t="e">
        <f t="shared" ref="AK42:AK44" si="63">G42+W42+Y42+AA42+AC42+AE42+AI42</f>
        <v>#REF!</v>
      </c>
    </row>
    <row r="43" spans="1:37">
      <c r="A43" s="1055"/>
      <c r="B43" s="19" t="s">
        <v>68</v>
      </c>
      <c r="C43" s="17" t="e">
        <f>COUNTIF(第1批次治理工程!$G$6:$G$32180,$B43)+COUNTIF(#REF!,$B43)</f>
        <v>#REF!</v>
      </c>
      <c r="D43" s="25" t="e">
        <f>COUNTIFS(第1批次治理工程!$G$6:$G$32180,$B43,第1批次治理工程!$L$6:$L$32180,"&gt;0")+COUNTIFS(#REF!,$B43,#REF!,"&gt;0")</f>
        <v>#REF!</v>
      </c>
      <c r="E43" s="26" t="e">
        <f t="shared" si="60"/>
        <v>#REF!</v>
      </c>
      <c r="F43" s="27" t="e">
        <f>SUMIFS(第1批次治理工程!$K$6:$K$32180,第1批次治理工程!$G$6:$G$32180,$B43)+SUMIFS(#REF!,#REF!,$B43)</f>
        <v>#REF!</v>
      </c>
      <c r="G43" s="27" t="e">
        <f>SUMIFS(第1批次治理工程!$AX$6:$AX$32180,第1批次治理工程!$G$6:$G$32180,$B43)+SUMIFS(#REF!,#REF!,$B43)-SUMIFS(第1批次治理工程!$AI$6:$AI$32180,第1批次治理工程!$G$6:$G$32180,$B43)-SUMIFS(#REF!,#REF!,$B43)</f>
        <v>#REF!</v>
      </c>
      <c r="H43" s="27" t="e">
        <f>COUNTIFS(第1批次治理工程!$G$6:$G$32180,$B43,第1批次治理工程!$BM$6:$BM$32180,"&gt;0")+COUNTIFS(#REF!,$B43,#REF!,"&gt;0")</f>
        <v>#REF!</v>
      </c>
      <c r="I43" s="18" t="e">
        <f>SUMIFS(第1批次治理工程!$K$6:$K$32180,第1批次治理工程!$G$6:$G$32180,$B43,第1批次治理工程!$BM$6:$BM$32180,"&gt;0")+SUMIFS(#REF!,#REF!,$B43,#REF!,"&gt;0")</f>
        <v>#REF!</v>
      </c>
      <c r="J43" s="18" t="e">
        <f>SUMIFS(第1批次治理工程!#REF!,第1批次治理工程!$G$6:$G$32180,$B43,第1批次治理工程!$BM$6:$BM$32180,"&gt;0")+SUMIFS(#REF!,#REF!,$B43,#REF!,"&gt;0")</f>
        <v>#REF!</v>
      </c>
      <c r="K43" s="18" t="e">
        <f>COUNTIFS(第1批次治理工程!$G$6:$G$32180,$B43,第1批次治理工程!$BS$6:$BS$32180,1)+COUNTIFS(#REF!,$B43,#REF!,1)</f>
        <v>#REF!</v>
      </c>
      <c r="L43" s="18" t="e">
        <f>SUMIFS(第1批次治理工程!$K$6:$K$32180,第1批次治理工程!$G$6:$G$32180,$B43,第1批次治理工程!$BS$6:$BS$32180,1)+SUMIFS(#REF!,#REF!,$B43,第1批次治理工程!$BS$6:$BS$32180,1)</f>
        <v>#REF!</v>
      </c>
      <c r="M43" s="18" t="e">
        <f>SUMIFS(第1批次治理工程!#REF!,第1批次治理工程!$G$6:$G$32180,$B43,第1批次治理工程!$BS$6:$BS$32180,1)+SUMIFS(#REF!,#REF!,$B43,第1批次治理工程!$BS$6:$BS$32180,1)</f>
        <v>#REF!</v>
      </c>
      <c r="N43" s="18" t="e">
        <f>SUMIFS(第1批次治理工程!$CF$6:$CF$32180,第1批次治理工程!$G$6:$G$32180,$B43)+SUMIFS(#REF!,#REF!,$B43)</f>
        <v>#REF!</v>
      </c>
      <c r="O43" s="18" t="e">
        <f>SUMIFS(第1批次治理工程!$CG$6:$CG$32180,第1批次治理工程!$G$6:$G$32180,$B43)+SUMIFS(#REF!,#REF!,$B43)</f>
        <v>#REF!</v>
      </c>
      <c r="P43" s="18" t="e">
        <f>SUMIFS(第1批次治理工程!$CH$6:$CH$32180,第1批次治理工程!$G$6:$G$32180,$B43)+SUMIFS(#REF!,#REF!,$B43)</f>
        <v>#REF!</v>
      </c>
      <c r="Q43" s="18" t="e">
        <f>SUMIFS(第1批次治理工程!$CI$6:$CI$32180,第1批次治理工程!$G$6:$G$32180,$B43)+SUMIFS(#REF!,#REF!,$B43)</f>
        <v>#REF!</v>
      </c>
      <c r="R43" s="18" t="e">
        <f>SUMIFS(第1批次治理工程!#REF!,第1批次治理工程!$G$6:$G$32180,$B43)+SUMIFS(#REF!,#REF!,$B43)</f>
        <v>#REF!</v>
      </c>
      <c r="S43" s="18" t="e">
        <f>SUMIFS(第1批次治理工程!#REF!,第1批次治理工程!$G$6:$G$32180,$B43)+SUMIFS(#REF!,#REF!,$B43)</f>
        <v>#REF!</v>
      </c>
      <c r="T43" s="18" t="e">
        <f>SUMIFS(第1批次治理工程!#REF!,第1批次治理工程!$G$6:$G$32180,$B43)+SUMIFS(#REF!,#REF!,$B43)</f>
        <v>#REF!</v>
      </c>
      <c r="U43" s="18">
        <v>0</v>
      </c>
      <c r="V43" s="18" t="e">
        <f>SUMIFS(第1批次治理工程!$AY$6:$AY$32180,第1批次治理工程!$G$6:$G$32180,$B43)+SUMIFS(#REF!,#REF!,$B43)</f>
        <v>#REF!</v>
      </c>
      <c r="W43" s="18" t="e">
        <f>SUMIFS(第1批次治理工程!#REF!,第1批次治理工程!$G$6:$G$32180,$B43)+SUMIFS(#REF!,#REF!,$B43)</f>
        <v>#REF!</v>
      </c>
      <c r="X43" s="18" t="e">
        <f>SUMIFS(#REF!,#REF!,$B43)</f>
        <v>#REF!</v>
      </c>
      <c r="Y43" s="18" t="e">
        <f>SUMIFS(#REF!,#REF!,$B43)</f>
        <v>#REF!</v>
      </c>
      <c r="Z43" s="18" t="e">
        <f>SUMIFS(#REF!,#REF!,$B43)</f>
        <v>#REF!</v>
      </c>
      <c r="AA43" s="18" t="e">
        <f>SUMIFS(#REF!,#REF!,$B43)</f>
        <v>#REF!</v>
      </c>
      <c r="AB43" s="18" t="e">
        <f>SUMIFS(#REF!,#REF!,$B43)</f>
        <v>#REF!</v>
      </c>
      <c r="AC43" s="18" t="e">
        <f>SUMIFS(#REF!,#REF!,$B43)</f>
        <v>#REF!</v>
      </c>
      <c r="AD43" s="18" t="e">
        <f>SUMIFS(#REF!,#REF!,$B43)</f>
        <v>#REF!</v>
      </c>
      <c r="AE43" s="18" t="e">
        <f>SUMIFS(#REF!,#REF!,$B43)</f>
        <v>#REF!</v>
      </c>
      <c r="AF43" s="33" t="e">
        <f>COUNTIF(#REF!,$B43)</f>
        <v>#REF!</v>
      </c>
      <c r="AG43" s="33" t="e">
        <f>SUMIFS(#REF!,#REF!,$B43)</f>
        <v>#REF!</v>
      </c>
      <c r="AH43" s="33">
        <v>4880</v>
      </c>
      <c r="AI43" s="33">
        <v>7020</v>
      </c>
      <c r="AJ43" s="18" t="e">
        <f t="shared" si="62"/>
        <v>#REF!</v>
      </c>
      <c r="AK43" s="18" t="e">
        <f t="shared" si="63"/>
        <v>#REF!</v>
      </c>
    </row>
    <row r="44" spans="1:37">
      <c r="A44" s="1055"/>
      <c r="B44" s="19" t="s">
        <v>69</v>
      </c>
      <c r="C44" s="17" t="e">
        <f>COUNTIF(第1批次治理工程!$G$6:$G$32180,$B44)+COUNTIF(#REF!,$B44)</f>
        <v>#REF!</v>
      </c>
      <c r="D44" s="25" t="e">
        <f>COUNTIFS(第1批次治理工程!$G$6:$G$32180,$B44,第1批次治理工程!$L$6:$L$32180,"&gt;0")+COUNTIFS(#REF!,$B44,#REF!,"&gt;0")</f>
        <v>#REF!</v>
      </c>
      <c r="E44" s="26" t="e">
        <f t="shared" si="60"/>
        <v>#REF!</v>
      </c>
      <c r="F44" s="27" t="e">
        <f>SUMIFS(第1批次治理工程!$K$6:$K$32180,第1批次治理工程!$G$6:$G$32180,$B44)+SUMIFS(#REF!,#REF!,$B44)</f>
        <v>#REF!</v>
      </c>
      <c r="G44" s="27" t="e">
        <f>SUMIFS(第1批次治理工程!$AX$6:$AX$32180,第1批次治理工程!$G$6:$G$32180,$B44)+SUMIFS(#REF!,#REF!,$B44)-SUMIFS(第1批次治理工程!$AI$6:$AI$32180,第1批次治理工程!$G$6:$G$32180,$B44)-SUMIFS(#REF!,#REF!,$B44)</f>
        <v>#REF!</v>
      </c>
      <c r="H44" s="27" t="e">
        <f>COUNTIFS(第1批次治理工程!$G$6:$G$32180,$B44,第1批次治理工程!$BM$6:$BM$32180,"&gt;0")+COUNTIFS(#REF!,$B44,#REF!,"&gt;0")</f>
        <v>#REF!</v>
      </c>
      <c r="I44" s="18" t="e">
        <f>SUMIFS(第1批次治理工程!$K$6:$K$32180,第1批次治理工程!$G$6:$G$32180,$B44,第1批次治理工程!$BM$6:$BM$32180,"&gt;0")+SUMIFS(#REF!,#REF!,$B44,#REF!,"&gt;0")</f>
        <v>#REF!</v>
      </c>
      <c r="J44" s="18" t="e">
        <f>SUMIFS(第1批次治理工程!#REF!,第1批次治理工程!$G$6:$G$32180,$B44,第1批次治理工程!$BM$6:$BM$32180,"&gt;0")+SUMIFS(#REF!,#REF!,$B44,#REF!,"&gt;0")</f>
        <v>#REF!</v>
      </c>
      <c r="K44" s="18" t="e">
        <f>COUNTIFS(第1批次治理工程!$G$6:$G$32180,$B44,第1批次治理工程!$BS$6:$BS$32180,1)+COUNTIFS(#REF!,$B44,#REF!,1)</f>
        <v>#REF!</v>
      </c>
      <c r="L44" s="18" t="e">
        <f>SUMIFS(第1批次治理工程!$K$6:$K$32180,第1批次治理工程!$G$6:$G$32180,$B44,第1批次治理工程!$BS$6:$BS$32180,1)+SUMIFS(#REF!,#REF!,$B44,第1批次治理工程!$BS$6:$BS$32180,1)</f>
        <v>#REF!</v>
      </c>
      <c r="M44" s="18" t="e">
        <f>SUMIFS(第1批次治理工程!#REF!,第1批次治理工程!$G$6:$G$32180,$B44,第1批次治理工程!$BS$6:$BS$32180,1)+SUMIFS(#REF!,#REF!,$B44,第1批次治理工程!$BS$6:$BS$32180,1)</f>
        <v>#REF!</v>
      </c>
      <c r="N44" s="18" t="e">
        <f>SUMIFS(第1批次治理工程!$CF$6:$CF$32180,第1批次治理工程!$G$6:$G$32180,$B44)+SUMIFS(#REF!,#REF!,$B44)</f>
        <v>#REF!</v>
      </c>
      <c r="O44" s="18" t="e">
        <f>SUMIFS(第1批次治理工程!$CG$6:$CG$32180,第1批次治理工程!$G$6:$G$32180,$B44)+SUMIFS(#REF!,#REF!,$B44)</f>
        <v>#REF!</v>
      </c>
      <c r="P44" s="18" t="e">
        <f>SUMIFS(第1批次治理工程!$CH$6:$CH$32180,第1批次治理工程!$G$6:$G$32180,$B44)+SUMIFS(#REF!,#REF!,$B44)</f>
        <v>#REF!</v>
      </c>
      <c r="Q44" s="18" t="e">
        <f>SUMIFS(第1批次治理工程!$CI$6:$CI$32180,第1批次治理工程!$G$6:$G$32180,$B44)+SUMIFS(#REF!,#REF!,$B44)</f>
        <v>#REF!</v>
      </c>
      <c r="R44" s="18" t="e">
        <f>SUMIFS(第1批次治理工程!#REF!,第1批次治理工程!$G$6:$G$32180,$B44)+SUMIFS(#REF!,#REF!,$B44)</f>
        <v>#REF!</v>
      </c>
      <c r="S44" s="18" t="e">
        <f>SUMIFS(第1批次治理工程!#REF!,第1批次治理工程!$G$6:$G$32180,$B44)+SUMIFS(#REF!,#REF!,$B44)</f>
        <v>#REF!</v>
      </c>
      <c r="T44" s="18" t="e">
        <f>SUMIFS(第1批次治理工程!#REF!,第1批次治理工程!$G$6:$G$32180,$B44)+SUMIFS(#REF!,#REF!,$B44)</f>
        <v>#REF!</v>
      </c>
      <c r="U44" s="18" t="e">
        <f t="shared" si="61"/>
        <v>#REF!</v>
      </c>
      <c r="V44" s="18" t="e">
        <f>SUMIFS(第1批次治理工程!$AY$6:$AY$32180,第1批次治理工程!$G$6:$G$32180,$B44)+SUMIFS(#REF!,#REF!,$B44)</f>
        <v>#REF!</v>
      </c>
      <c r="W44" s="18" t="e">
        <f>SUMIFS(第1批次治理工程!#REF!,第1批次治理工程!$G$6:$G$32180,$B44)+SUMIFS(#REF!,#REF!,$B44)</f>
        <v>#REF!</v>
      </c>
      <c r="X44" s="18" t="e">
        <f>SUMIFS(#REF!,#REF!,$B44)</f>
        <v>#REF!</v>
      </c>
      <c r="Y44" s="18" t="e">
        <f>SUMIFS(#REF!,#REF!,$B44)</f>
        <v>#REF!</v>
      </c>
      <c r="Z44" s="18" t="e">
        <f>SUMIFS(#REF!,#REF!,$B44)</f>
        <v>#REF!</v>
      </c>
      <c r="AA44" s="18" t="e">
        <f>SUMIFS(#REF!,#REF!,$B44)</f>
        <v>#REF!</v>
      </c>
      <c r="AB44" s="18" t="e">
        <f>SUMIFS(#REF!,#REF!,$B44)</f>
        <v>#REF!</v>
      </c>
      <c r="AC44" s="18" t="e">
        <f>SUMIFS(#REF!,#REF!,$B44)</f>
        <v>#REF!</v>
      </c>
      <c r="AD44" s="18" t="e">
        <f>SUMIFS(#REF!,#REF!,$B44)</f>
        <v>#REF!</v>
      </c>
      <c r="AE44" s="18" t="e">
        <f>SUMIFS(#REF!,#REF!,$B44)</f>
        <v>#REF!</v>
      </c>
      <c r="AF44" s="33" t="e">
        <f>COUNTIF(#REF!,$B44)</f>
        <v>#REF!</v>
      </c>
      <c r="AG44" s="33" t="e">
        <f>SUMIFS(#REF!,#REF!,$B44)</f>
        <v>#REF!</v>
      </c>
      <c r="AH44" s="33">
        <v>0</v>
      </c>
      <c r="AI44" s="33">
        <v>0</v>
      </c>
      <c r="AJ44" s="18" t="e">
        <f t="shared" si="62"/>
        <v>#REF!</v>
      </c>
      <c r="AK44" s="18" t="e">
        <f t="shared" si="63"/>
        <v>#REF!</v>
      </c>
    </row>
    <row r="45" spans="1:37" ht="16.5" customHeight="1">
      <c r="A45" s="1055"/>
      <c r="B45" s="20" t="s">
        <v>64</v>
      </c>
      <c r="C45" s="28" t="e">
        <f>SUM(C42:C44)</f>
        <v>#REF!</v>
      </c>
      <c r="D45" s="28" t="e">
        <f t="shared" ref="D45:G45" si="64">SUM(D42:D44)</f>
        <v>#REF!</v>
      </c>
      <c r="E45" s="28" t="e">
        <f t="shared" si="64"/>
        <v>#REF!</v>
      </c>
      <c r="F45" s="29" t="e">
        <f t="shared" si="64"/>
        <v>#REF!</v>
      </c>
      <c r="G45" s="29" t="e">
        <f t="shared" si="64"/>
        <v>#REF!</v>
      </c>
      <c r="H45" s="21" t="e">
        <f t="shared" ref="H45:AJ45" si="65">SUM(H42:H44)</f>
        <v>#REF!</v>
      </c>
      <c r="I45" s="21" t="e">
        <f t="shared" si="65"/>
        <v>#REF!</v>
      </c>
      <c r="J45" s="21" t="e">
        <f t="shared" si="65"/>
        <v>#REF!</v>
      </c>
      <c r="K45" s="21" t="e">
        <f t="shared" si="65"/>
        <v>#REF!</v>
      </c>
      <c r="L45" s="21" t="e">
        <f t="shared" si="65"/>
        <v>#REF!</v>
      </c>
      <c r="M45" s="21" t="e">
        <f t="shared" si="65"/>
        <v>#REF!</v>
      </c>
      <c r="N45" s="21" t="e">
        <f t="shared" si="65"/>
        <v>#REF!</v>
      </c>
      <c r="O45" s="21" t="e">
        <f t="shared" si="65"/>
        <v>#REF!</v>
      </c>
      <c r="P45" s="21" t="e">
        <f t="shared" si="65"/>
        <v>#REF!</v>
      </c>
      <c r="Q45" s="21" t="e">
        <f t="shared" si="65"/>
        <v>#REF!</v>
      </c>
      <c r="R45" s="21" t="e">
        <f t="shared" si="65"/>
        <v>#REF!</v>
      </c>
      <c r="S45" s="21" t="e">
        <f t="shared" si="65"/>
        <v>#REF!</v>
      </c>
      <c r="T45" s="21" t="e">
        <f t="shared" si="65"/>
        <v>#REF!</v>
      </c>
      <c r="U45" s="21" t="e">
        <f t="shared" si="65"/>
        <v>#REF!</v>
      </c>
      <c r="V45" s="21" t="e">
        <f>SUM(V42:V44)</f>
        <v>#REF!</v>
      </c>
      <c r="W45" s="21" t="e">
        <f>SUM(W42:W44)</f>
        <v>#REF!</v>
      </c>
      <c r="X45" s="21" t="e">
        <f t="shared" si="65"/>
        <v>#REF!</v>
      </c>
      <c r="Y45" s="21" t="e">
        <f t="shared" si="65"/>
        <v>#REF!</v>
      </c>
      <c r="Z45" s="21" t="e">
        <f t="shared" si="65"/>
        <v>#REF!</v>
      </c>
      <c r="AA45" s="21" t="e">
        <f t="shared" si="65"/>
        <v>#REF!</v>
      </c>
      <c r="AB45" s="21" t="e">
        <f t="shared" si="65"/>
        <v>#REF!</v>
      </c>
      <c r="AC45" s="21" t="e">
        <f t="shared" si="65"/>
        <v>#REF!</v>
      </c>
      <c r="AD45" s="21" t="e">
        <f t="shared" si="65"/>
        <v>#REF!</v>
      </c>
      <c r="AE45" s="21" t="e">
        <f t="shared" si="65"/>
        <v>#REF!</v>
      </c>
      <c r="AF45" s="34" t="e">
        <f t="shared" si="65"/>
        <v>#REF!</v>
      </c>
      <c r="AG45" s="34" t="e">
        <f t="shared" si="65"/>
        <v>#REF!</v>
      </c>
      <c r="AH45" s="34">
        <f t="shared" si="65"/>
        <v>7480</v>
      </c>
      <c r="AI45" s="34">
        <f t="shared" si="65"/>
        <v>7020</v>
      </c>
      <c r="AJ45" s="21" t="e">
        <f t="shared" si="65"/>
        <v>#REF!</v>
      </c>
      <c r="AK45" s="21" t="e">
        <f t="shared" ref="AK45" si="66">SUM(AK42:AK44)</f>
        <v>#REF!</v>
      </c>
    </row>
    <row r="46" spans="1:37">
      <c r="A46" s="22"/>
      <c r="B46" s="23" t="s">
        <v>70</v>
      </c>
      <c r="C46" s="30" t="e">
        <f>C45+C41+C38+C34+C30+C26+C21+C18+C14+C8</f>
        <v>#REF!</v>
      </c>
      <c r="D46" s="30" t="e">
        <f t="shared" ref="D46:G46" si="67">D45+D41+D38+D34+D30+D26+D21+D18+D14+D8</f>
        <v>#REF!</v>
      </c>
      <c r="E46" s="30" t="e">
        <f t="shared" si="67"/>
        <v>#REF!</v>
      </c>
      <c r="F46" s="31" t="e">
        <f t="shared" si="67"/>
        <v>#REF!</v>
      </c>
      <c r="G46" s="31" t="e">
        <f t="shared" si="67"/>
        <v>#REF!</v>
      </c>
      <c r="H46" s="24" t="e">
        <f t="shared" ref="H46:AI46" si="68">H45+H41+H38+H34+H30+H26+H21+H18+H14+H8</f>
        <v>#REF!</v>
      </c>
      <c r="I46" s="24" t="e">
        <f t="shared" si="68"/>
        <v>#REF!</v>
      </c>
      <c r="J46" s="24" t="e">
        <f t="shared" si="68"/>
        <v>#REF!</v>
      </c>
      <c r="K46" s="24" t="e">
        <f t="shared" si="68"/>
        <v>#REF!</v>
      </c>
      <c r="L46" s="24" t="e">
        <f t="shared" si="68"/>
        <v>#REF!</v>
      </c>
      <c r="M46" s="24" t="e">
        <f t="shared" si="68"/>
        <v>#REF!</v>
      </c>
      <c r="N46" s="24" t="e">
        <f t="shared" si="68"/>
        <v>#REF!</v>
      </c>
      <c r="O46" s="24" t="e">
        <f t="shared" si="68"/>
        <v>#REF!</v>
      </c>
      <c r="P46" s="24" t="e">
        <f t="shared" si="68"/>
        <v>#REF!</v>
      </c>
      <c r="Q46" s="24" t="e">
        <f t="shared" si="68"/>
        <v>#REF!</v>
      </c>
      <c r="R46" s="24" t="e">
        <f t="shared" si="68"/>
        <v>#REF!</v>
      </c>
      <c r="S46" s="24" t="e">
        <f t="shared" si="68"/>
        <v>#REF!</v>
      </c>
      <c r="T46" s="24" t="e">
        <f t="shared" si="68"/>
        <v>#REF!</v>
      </c>
      <c r="U46" s="24" t="e">
        <f t="shared" si="68"/>
        <v>#REF!</v>
      </c>
      <c r="V46" s="24" t="e">
        <f t="shared" si="68"/>
        <v>#REF!</v>
      </c>
      <c r="W46" s="24" t="e">
        <f t="shared" si="68"/>
        <v>#REF!</v>
      </c>
      <c r="X46" s="24" t="e">
        <f t="shared" si="68"/>
        <v>#REF!</v>
      </c>
      <c r="Y46" s="24" t="e">
        <f t="shared" si="68"/>
        <v>#REF!</v>
      </c>
      <c r="Z46" s="24" t="e">
        <f t="shared" si="68"/>
        <v>#REF!</v>
      </c>
      <c r="AA46" s="24" t="e">
        <f t="shared" si="68"/>
        <v>#REF!</v>
      </c>
      <c r="AB46" s="24" t="e">
        <f t="shared" si="68"/>
        <v>#REF!</v>
      </c>
      <c r="AC46" s="24" t="e">
        <f t="shared" si="68"/>
        <v>#REF!</v>
      </c>
      <c r="AD46" s="24" t="e">
        <f t="shared" si="68"/>
        <v>#REF!</v>
      </c>
      <c r="AE46" s="24" t="e">
        <f t="shared" si="68"/>
        <v>#REF!</v>
      </c>
      <c r="AF46" s="24" t="e">
        <f t="shared" si="68"/>
        <v>#REF!</v>
      </c>
      <c r="AG46" s="24" t="e">
        <f t="shared" si="68"/>
        <v>#REF!</v>
      </c>
      <c r="AH46" s="24">
        <f t="shared" si="68"/>
        <v>203764</v>
      </c>
      <c r="AI46" s="24">
        <f t="shared" si="68"/>
        <v>147681</v>
      </c>
      <c r="AJ46" s="18" t="e">
        <f>F46+V46+X46+Z46+AB46+AD46+AG46+AH46</f>
        <v>#REF!</v>
      </c>
      <c r="AK46" s="18" t="e">
        <f>G46+W46+Y46+AA46+AC46+AE46+AI46</f>
        <v>#REF!</v>
      </c>
    </row>
  </sheetData>
  <autoFilter ref="A5:AK46"/>
  <mergeCells count="31">
    <mergeCell ref="V3:W3"/>
    <mergeCell ref="V4:W4"/>
    <mergeCell ref="AH3:AI4"/>
    <mergeCell ref="X3:AE3"/>
    <mergeCell ref="AF3:AG4"/>
    <mergeCell ref="AJ3:AK4"/>
    <mergeCell ref="Z4:AA4"/>
    <mergeCell ref="AB4:AC4"/>
    <mergeCell ref="AD4:AE4"/>
    <mergeCell ref="X4:Y4"/>
    <mergeCell ref="A35:A38"/>
    <mergeCell ref="A39:A41"/>
    <mergeCell ref="A42:A45"/>
    <mergeCell ref="A22:A26"/>
    <mergeCell ref="A27:A30"/>
    <mergeCell ref="N4:N5"/>
    <mergeCell ref="O4:O5"/>
    <mergeCell ref="P4:P5"/>
    <mergeCell ref="Q4:Q5"/>
    <mergeCell ref="A31:A34"/>
    <mergeCell ref="A3:A5"/>
    <mergeCell ref="B3:B5"/>
    <mergeCell ref="A6:A8"/>
    <mergeCell ref="A9:A14"/>
    <mergeCell ref="A15:A18"/>
    <mergeCell ref="A19:A21"/>
    <mergeCell ref="C4:C5"/>
    <mergeCell ref="F4:G4"/>
    <mergeCell ref="I4:J4"/>
    <mergeCell ref="L4:M4"/>
    <mergeCell ref="C3:U3"/>
  </mergeCells>
  <phoneticPr fontId="1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3:AF25"/>
  <sheetViews>
    <sheetView topLeftCell="O1" zoomScale="70" zoomScaleNormal="70" workbookViewId="0">
      <selection activeCell="A49" sqref="A49:XFD49"/>
    </sheetView>
  </sheetViews>
  <sheetFormatPr defaultRowHeight="16.5"/>
  <cols>
    <col min="1" max="1" width="17.875" customWidth="1"/>
    <col min="2" max="2" width="18.875" customWidth="1"/>
    <col min="3" max="3" width="11.125" customWidth="1"/>
    <col min="4" max="4" width="10.375" customWidth="1"/>
    <col min="5" max="6" width="11.875" customWidth="1"/>
    <col min="7" max="8" width="13.875" customWidth="1"/>
    <col min="9" max="9" width="13.125" customWidth="1"/>
    <col min="10" max="10" width="11.875" customWidth="1"/>
    <col min="11" max="11" width="12.5" customWidth="1"/>
    <col min="12" max="12" width="13" customWidth="1"/>
    <col min="13" max="13" width="12.875" customWidth="1"/>
    <col min="14" max="14" width="14.375" customWidth="1"/>
    <col min="15" max="19" width="14.625" customWidth="1"/>
    <col min="20" max="20" width="12.875" customWidth="1"/>
    <col min="21" max="21" width="13.125" customWidth="1"/>
    <col min="22" max="22" width="11" customWidth="1"/>
    <col min="23" max="23" width="10.375" customWidth="1"/>
    <col min="24" max="27" width="12.875" customWidth="1"/>
    <col min="28" max="29" width="10.875" customWidth="1"/>
    <col min="30" max="31" width="13.375" customWidth="1"/>
    <col min="32" max="32" width="10.5" bestFit="1" customWidth="1"/>
  </cols>
  <sheetData>
    <row r="3" spans="1:32">
      <c r="A3" s="1054" t="s">
        <v>21</v>
      </c>
      <c r="B3" s="1054" t="s">
        <v>22</v>
      </c>
      <c r="C3" s="1054" t="s">
        <v>23</v>
      </c>
      <c r="D3" s="13" t="s">
        <v>24</v>
      </c>
      <c r="E3" s="13" t="s">
        <v>25</v>
      </c>
      <c r="F3" s="1059" t="s">
        <v>26</v>
      </c>
      <c r="G3" s="1080"/>
      <c r="H3" s="16" t="s">
        <v>72</v>
      </c>
      <c r="I3" s="1061" t="s">
        <v>27</v>
      </c>
      <c r="J3" s="1078"/>
      <c r="K3" s="1061" t="s">
        <v>28</v>
      </c>
      <c r="L3" s="1078"/>
      <c r="M3" s="16" t="s">
        <v>73</v>
      </c>
      <c r="N3" s="1061" t="s">
        <v>74</v>
      </c>
      <c r="O3" s="1078"/>
      <c r="P3" s="1052" t="s">
        <v>120</v>
      </c>
      <c r="Q3" s="1052" t="s">
        <v>121</v>
      </c>
      <c r="R3" s="1052" t="s">
        <v>122</v>
      </c>
      <c r="S3" s="1052" t="s">
        <v>123</v>
      </c>
      <c r="T3" s="1061" t="s">
        <v>75</v>
      </c>
      <c r="U3" s="1078"/>
      <c r="V3" s="1061" t="s">
        <v>76</v>
      </c>
      <c r="W3" s="1078"/>
      <c r="X3" s="1061" t="s">
        <v>77</v>
      </c>
      <c r="Y3" s="1078"/>
      <c r="Z3" s="1061" t="s">
        <v>78</v>
      </c>
      <c r="AA3" s="1078"/>
      <c r="AB3" s="1061" t="s">
        <v>80</v>
      </c>
      <c r="AC3" s="1078"/>
      <c r="AD3" s="1059" t="s">
        <v>82</v>
      </c>
      <c r="AE3" s="1080" t="s">
        <v>81</v>
      </c>
      <c r="AF3" s="1079" t="s">
        <v>492</v>
      </c>
    </row>
    <row r="4" spans="1:32">
      <c r="A4" s="1081"/>
      <c r="B4" s="1081"/>
      <c r="C4" s="1054"/>
      <c r="D4" s="14" t="s">
        <v>29</v>
      </c>
      <c r="E4" s="14" t="s">
        <v>29</v>
      </c>
      <c r="F4" s="15" t="s">
        <v>31</v>
      </c>
      <c r="G4" s="16" t="s">
        <v>32</v>
      </c>
      <c r="H4" s="16" t="s">
        <v>71</v>
      </c>
      <c r="I4" s="14" t="s">
        <v>30</v>
      </c>
      <c r="J4" s="17" t="s">
        <v>33</v>
      </c>
      <c r="K4" s="14" t="s">
        <v>34</v>
      </c>
      <c r="L4" s="17" t="s">
        <v>33</v>
      </c>
      <c r="M4" s="16" t="s">
        <v>71</v>
      </c>
      <c r="N4" s="14" t="s">
        <v>30</v>
      </c>
      <c r="O4" s="17" t="s">
        <v>33</v>
      </c>
      <c r="P4" s="1053"/>
      <c r="Q4" s="1053"/>
      <c r="R4" s="1053"/>
      <c r="S4" s="1053"/>
      <c r="T4" s="14" t="s">
        <v>30</v>
      </c>
      <c r="U4" s="17" t="s">
        <v>33</v>
      </c>
      <c r="V4" s="71" t="s">
        <v>30</v>
      </c>
      <c r="W4" s="69" t="s">
        <v>33</v>
      </c>
      <c r="X4" s="71" t="s">
        <v>30</v>
      </c>
      <c r="Y4" s="69" t="s">
        <v>33</v>
      </c>
      <c r="Z4" s="71" t="s">
        <v>30</v>
      </c>
      <c r="AA4" s="69" t="s">
        <v>33</v>
      </c>
      <c r="AB4" s="32" t="s">
        <v>71</v>
      </c>
      <c r="AC4" s="32" t="s">
        <v>79</v>
      </c>
      <c r="AD4" s="70" t="s">
        <v>83</v>
      </c>
      <c r="AE4" s="16" t="s">
        <v>84</v>
      </c>
      <c r="AF4" s="1079"/>
    </row>
    <row r="5" spans="1:32">
      <c r="A5" s="35"/>
      <c r="B5" s="19" t="s">
        <v>85</v>
      </c>
      <c r="C5" s="37" t="e">
        <f>COUNTIF(第1批次治理工程!$C$6:$C$32180,$B5)+COUNTIF(#REF!,$B5)</f>
        <v>#REF!</v>
      </c>
      <c r="D5" s="38" t="e">
        <f>COUNTIFS(第1批次治理工程!$C$6:$C$32180,$B5,第1批次治理工程!$L$6:$L$32180,"&gt;0")+COUNTIFS(#REF!,$B5,#REF!,"&gt;0")</f>
        <v>#REF!</v>
      </c>
      <c r="E5" s="26" t="e">
        <f>C5-D5</f>
        <v>#REF!</v>
      </c>
      <c r="F5" s="27" t="e">
        <f>SUMIFS(第1批次治理工程!$K$6:$K$32180,第1批次治理工程!$C$6:$C$32180,$B5)+SUMIFS(#REF!,#REF!,$B5)</f>
        <v>#REF!</v>
      </c>
      <c r="G5" s="27" t="e">
        <f>SUMIFS(第1批次治理工程!$AX$6:$AX$32180,第1批次治理工程!$C$6:$C$32180,$B5)+SUMIFS(#REF!,#REF!,$B5)-SUMIFS(第1批次治理工程!$AI$6:$AI$32180,第1批次治理工程!$C$6:$C$32180,$B5)-SUMIFS(#REF!,#REF!,$B5)</f>
        <v>#REF!</v>
      </c>
      <c r="H5" s="27" t="e">
        <f>COUNTIFS(第1批次治理工程!$C$6:$C$32180,$B5,第1批次治理工程!$BM$6:$BM$32180,"&gt;0")+COUNTIFS(#REF!,$B5,#REF!,"&gt;0")</f>
        <v>#REF!</v>
      </c>
      <c r="I5" s="18" t="e">
        <f>SUMIFS(第1批次治理工程!$K$6:$K$32180,第1批次治理工程!$C$6:$C$32180,$B5,第1批次治理工程!$BM$6:$BM$32180,"&gt;0")+SUMIFS(#REF!,#REF!,$B5,#REF!,"&gt;0")</f>
        <v>#REF!</v>
      </c>
      <c r="J5" s="18" t="e">
        <f>SUMIFS(第1批次治理工程!#REF!,第1批次治理工程!$C$6:$C$32180,$B5,第1批次治理工程!$BM$6:$BM$32180,"&gt;0")+SUMIFS(#REF!,#REF!,$B5,#REF!,"&gt;0")</f>
        <v>#REF!</v>
      </c>
      <c r="K5" s="18" t="e">
        <f>SUMIFS(第1批次治理工程!$AY$6:$AY$32180,第1批次治理工程!$C$6:$C$32180,$B5)+SUMIFS(#REF!,#REF!,$B5)</f>
        <v>#REF!</v>
      </c>
      <c r="L5" s="18" t="e">
        <f>SUMIFS(第1批次治理工程!#REF!,第1批次治理工程!$C$6:$C$32180,$B5)+SUMIFS(#REF!,#REF!,$B5)</f>
        <v>#REF!</v>
      </c>
      <c r="M5" s="18" t="e">
        <f>COUNTIFS(第1批次治理工程!$C$6:$C$32180,$B5,第1批次治理工程!$BS$6:$BS$32180,1)+COUNTIFS(#REF!,$B5,#REF!,1)</f>
        <v>#REF!</v>
      </c>
      <c r="N5" s="18" t="e">
        <f>SUMIFS(第1批次治理工程!$K$6:$K$32180,第1批次治理工程!$C$6:$C$32180,$B5,第1批次治理工程!$BS$6:$BS$32180,1)+SUMIFS(#REF!,#REF!,$B5,第1批次治理工程!$BS$6:$BS$32180,1)</f>
        <v>#REF!</v>
      </c>
      <c r="O5" s="18" t="e">
        <f>SUMIFS(第1批次治理工程!#REF!,第1批次治理工程!$C$6:$C$32180,$B5,第1批次治理工程!$BS$6:$BS$32180,1)+SUMIFS(#REF!,#REF!,$B5,第1批次治理工程!$BS$6:$BS$32180,1)</f>
        <v>#REF!</v>
      </c>
      <c r="P5" s="18" t="e">
        <f>SUMIFS(第1批次治理工程!$CF$6:$CF$32180,第1批次治理工程!$C$6:$C$32180,$B5)+SUMIFS(#REF!,#REF!,$B5)</f>
        <v>#REF!</v>
      </c>
      <c r="Q5" s="18" t="e">
        <f>SUMIFS(第1批次治理工程!$CG$6:$CG$32180,第1批次治理工程!$C$6:$C$32180,$B5)+SUMIFS(#REF!,#REF!,$B5)</f>
        <v>#REF!</v>
      </c>
      <c r="R5" s="18" t="e">
        <f>SUMIFS(第1批次治理工程!$CH$6:$CH$32180,第1批次治理工程!$C$6:$C$32180,$B5)+SUMIFS(#REF!,#REF!,$B5)</f>
        <v>#REF!</v>
      </c>
      <c r="S5" s="18" t="e">
        <f>SUMIFS(第1批次治理工程!$CI$6:$CI$32180,第1批次治理工程!$C$6:$C$32180,$B5)+SUMIFS(#REF!,#REF!,$B5)</f>
        <v>#REF!</v>
      </c>
      <c r="T5" s="18" t="e">
        <f>SUMIFS(#REF!,#REF!,$B5&amp;"*")</f>
        <v>#REF!</v>
      </c>
      <c r="U5" s="18" t="e">
        <f>SUMIFS(#REF!,#REF!,$B5&amp;"*")</f>
        <v>#REF!</v>
      </c>
      <c r="V5" s="18" t="e">
        <f>SUMIFS(#REF!,#REF!,$B5&amp;"*")</f>
        <v>#REF!</v>
      </c>
      <c r="W5" s="18" t="e">
        <f>SUMIFS(#REF!,#REF!,$B5&amp;"*")</f>
        <v>#REF!</v>
      </c>
      <c r="X5" s="18" t="e">
        <f>SUMIFS(#REF!,#REF!,$B5&amp;"*")</f>
        <v>#REF!</v>
      </c>
      <c r="Y5" s="18" t="e">
        <f>SUMIFS(#REF!,#REF!,$B5&amp;"*")</f>
        <v>#REF!</v>
      </c>
      <c r="Z5" s="18" t="e">
        <f>SUMIFS(#REF!,#REF!,$B5&amp;"*")</f>
        <v>#REF!</v>
      </c>
      <c r="AA5" s="18" t="e">
        <f>SUMIFS(#REF!,#REF!,$B5&amp;"*")</f>
        <v>#REF!</v>
      </c>
      <c r="AB5" s="33" t="e">
        <f>COUNTIF(#REF!,$B5&amp;"*")</f>
        <v>#REF!</v>
      </c>
      <c r="AC5" s="33" t="e">
        <f>SUMIFS(#REF!,#REF!,$B5&amp;"*")</f>
        <v>#REF!</v>
      </c>
      <c r="AD5" s="18" t="e">
        <f>F5+K5+T5+V5+X5+Z5+AC5</f>
        <v>#REF!</v>
      </c>
      <c r="AE5" s="18" t="e">
        <f>G5+L5+U5+W5+Y5+AA5</f>
        <v>#REF!</v>
      </c>
      <c r="AF5" s="18" t="e">
        <f>AD5+AE5</f>
        <v>#REF!</v>
      </c>
    </row>
    <row r="6" spans="1:32">
      <c r="A6" s="1055"/>
      <c r="B6" s="19" t="s">
        <v>86</v>
      </c>
      <c r="C6" s="37" t="e">
        <f>COUNTIF(第1批次治理工程!$C$6:$C$32180,$B6)+COUNTIF(#REF!,$B6)</f>
        <v>#REF!</v>
      </c>
      <c r="D6" s="38" t="e">
        <f>COUNTIFS(第1批次治理工程!$C$6:$C$32180,$B6,第1批次治理工程!$L$6:$L$32180,"&gt;0")+COUNTIFS(#REF!,$B6,#REF!,"&gt;0")</f>
        <v>#REF!</v>
      </c>
      <c r="E6" s="26" t="e">
        <f t="shared" ref="E6:E9" si="0">C6-D6</f>
        <v>#REF!</v>
      </c>
      <c r="F6" s="27" t="e">
        <f>SUMIFS(第1批次治理工程!$K$6:$K$32180,第1批次治理工程!$C$6:$C$32180,$B6)+SUMIFS(#REF!,#REF!,$B6)</f>
        <v>#REF!</v>
      </c>
      <c r="G6" s="27" t="e">
        <f>SUMIFS(第1批次治理工程!$AX$6:$AX$32180,第1批次治理工程!$C$6:$C$32180,$B6)+SUMIFS(#REF!,#REF!,$B6)-SUMIFS(第1批次治理工程!$AI$6:$AI$32180,第1批次治理工程!$C$6:$C$32180,$B6)-SUMIFS(#REF!,#REF!,$B6)</f>
        <v>#REF!</v>
      </c>
      <c r="H6" s="27" t="e">
        <f>COUNTIFS(第1批次治理工程!$C$6:$C$32180,$B6,第1批次治理工程!$BM$6:$BM$32180,"&gt;0")+COUNTIFS(#REF!,$B6,#REF!,"&gt;0")</f>
        <v>#REF!</v>
      </c>
      <c r="I6" s="18" t="e">
        <f>SUMIFS(第1批次治理工程!$K$6:$K$32180,第1批次治理工程!$C$6:$C$32180,$B6,第1批次治理工程!$BM$6:$BM$32180,"&gt;0")+SUMIFS(#REF!,#REF!,$B6,#REF!,"&gt;0")</f>
        <v>#REF!</v>
      </c>
      <c r="J6" s="18" t="e">
        <f>SUMIFS(第1批次治理工程!#REF!,第1批次治理工程!$C$6:$C$32180,$B6,第1批次治理工程!$BM$6:$BM$32180,"&gt;0")+SUMIFS(#REF!,#REF!,$B6,#REF!,"&gt;0")</f>
        <v>#REF!</v>
      </c>
      <c r="K6" s="18" t="e">
        <f>SUMIFS(第1批次治理工程!$AY$6:$AY$32180,第1批次治理工程!$C$6:$C$32180,$B6)+SUMIFS(#REF!,#REF!,$B6)</f>
        <v>#REF!</v>
      </c>
      <c r="L6" s="18" t="e">
        <f>SUMIFS(第1批次治理工程!#REF!,第1批次治理工程!$C$6:$C$32180,$B6)+SUMIFS(#REF!,#REF!,$B6)</f>
        <v>#REF!</v>
      </c>
      <c r="M6" s="18" t="e">
        <f>COUNTIFS(第1批次治理工程!$C$6:$C$32180,$B6,第1批次治理工程!$BS$6:$BS$32180,1)+COUNTIFS(#REF!,$B6,#REF!,1)</f>
        <v>#REF!</v>
      </c>
      <c r="N6" s="18" t="e">
        <f>SUMIFS(第1批次治理工程!$K$6:$K$32180,第1批次治理工程!$C$6:$C$32180,$B6,第1批次治理工程!$BS$6:$BS$32180,1)+SUMIFS(#REF!,#REF!,$B6,第1批次治理工程!$BS$6:$BS$32180,1)</f>
        <v>#REF!</v>
      </c>
      <c r="O6" s="18" t="e">
        <f>SUMIFS(第1批次治理工程!#REF!,第1批次治理工程!$C$6:$C$32180,$B6,第1批次治理工程!$BS$6:$BS$32180,1)+SUMIFS(#REF!,#REF!,$B6,第1批次治理工程!$BS$6:$BS$32180,1)</f>
        <v>#REF!</v>
      </c>
      <c r="P6" s="18" t="e">
        <f>SUMIFS(第1批次治理工程!$CF$6:$CF$32180,第1批次治理工程!$C$6:$C$32180,$B6)+SUMIFS(#REF!,#REF!,$B6)</f>
        <v>#REF!</v>
      </c>
      <c r="Q6" s="18" t="e">
        <f>SUMIFS(第1批次治理工程!$CG$6:$CG$32180,第1批次治理工程!$C$6:$C$32180,$B6)+SUMIFS(#REF!,#REF!,$B6)</f>
        <v>#REF!</v>
      </c>
      <c r="R6" s="18" t="e">
        <f>SUMIFS(第1批次治理工程!$CH$6:$CH$32180,第1批次治理工程!$C$6:$C$32180,$B6)+SUMIFS(#REF!,#REF!,$B6)</f>
        <v>#REF!</v>
      </c>
      <c r="S6" s="18" t="e">
        <f>SUMIFS(第1批次治理工程!$CI$6:$CI$32180,第1批次治理工程!$C$6:$C$32180,$B6)+SUMIFS(#REF!,#REF!,$B6)</f>
        <v>#REF!</v>
      </c>
      <c r="T6" s="18" t="e">
        <f>SUMIFS(#REF!,#REF!,$B6&amp;"*")</f>
        <v>#REF!</v>
      </c>
      <c r="U6" s="18" t="e">
        <f>SUMIFS(#REF!,#REF!,$B6&amp;"*")</f>
        <v>#REF!</v>
      </c>
      <c r="V6" s="18" t="e">
        <f>SUMIFS(#REF!,#REF!,$B6&amp;"*")</f>
        <v>#REF!</v>
      </c>
      <c r="W6" s="18" t="e">
        <f>SUMIFS(#REF!,#REF!,$B6&amp;"*")</f>
        <v>#REF!</v>
      </c>
      <c r="X6" s="18" t="e">
        <f>SUMIFS(#REF!,#REF!,$B6&amp;"*")</f>
        <v>#REF!</v>
      </c>
      <c r="Y6" s="18" t="e">
        <f>SUMIFS(#REF!,#REF!,$B6&amp;"*")</f>
        <v>#REF!</v>
      </c>
      <c r="Z6" s="18" t="e">
        <f>SUMIFS(#REF!,#REF!,$B6&amp;"*")</f>
        <v>#REF!</v>
      </c>
      <c r="AA6" s="18" t="e">
        <f>SUMIFS(#REF!,#REF!,$B6&amp;"*")</f>
        <v>#REF!</v>
      </c>
      <c r="AB6" s="33" t="e">
        <f>COUNTIF(#REF!,$B6)</f>
        <v>#REF!</v>
      </c>
      <c r="AC6" s="33" t="e">
        <f>SUMIFS(#REF!,#REF!,$B6)</f>
        <v>#REF!</v>
      </c>
      <c r="AD6" s="18" t="e">
        <f>F6+K6+T6+V6+X6+Z6+AC6</f>
        <v>#REF!</v>
      </c>
      <c r="AE6" s="18" t="e">
        <f t="shared" ref="AE6:AE9" si="1">G6+L6+U6+W6+Y6+AA6</f>
        <v>#REF!</v>
      </c>
      <c r="AF6" s="18" t="e">
        <f t="shared" ref="AF6:AF24" si="2">AD6+AE6</f>
        <v>#REF!</v>
      </c>
    </row>
    <row r="7" spans="1:32">
      <c r="A7" s="1055"/>
      <c r="B7" s="19" t="s">
        <v>87</v>
      </c>
      <c r="C7" s="37" t="e">
        <f>COUNTIF(第1批次治理工程!$C$6:$C$32180,$B7)+COUNTIF(#REF!,$B7)</f>
        <v>#REF!</v>
      </c>
      <c r="D7" s="38" t="e">
        <f>COUNTIFS(第1批次治理工程!$C$6:$C$32180,$B7,第1批次治理工程!$L$6:$L$32180,"&gt;0")+COUNTIFS(#REF!,$B7,#REF!,"&gt;0")</f>
        <v>#REF!</v>
      </c>
      <c r="E7" s="26" t="e">
        <f t="shared" si="0"/>
        <v>#REF!</v>
      </c>
      <c r="F7" s="27" t="e">
        <f>SUMIFS(第1批次治理工程!$K$6:$K$32180,第1批次治理工程!$C$6:$C$32180,$B7)+SUMIFS(#REF!,#REF!,$B7)</f>
        <v>#REF!</v>
      </c>
      <c r="G7" s="27" t="e">
        <f>SUMIFS(第1批次治理工程!$AX$6:$AX$32180,第1批次治理工程!$C$6:$C$32180,$B7)+SUMIFS(#REF!,#REF!,$B7)-SUMIFS(第1批次治理工程!$AI$6:$AI$32180,第1批次治理工程!$C$6:$C$32180,$B7)-SUMIFS(#REF!,#REF!,$B7)</f>
        <v>#REF!</v>
      </c>
      <c r="H7" s="27" t="e">
        <f>COUNTIFS(第1批次治理工程!$C$6:$C$32180,$B7,第1批次治理工程!$BM$6:$BM$32180,"&gt;0")+COUNTIFS(#REF!,$B7,#REF!,"&gt;0")</f>
        <v>#REF!</v>
      </c>
      <c r="I7" s="18" t="e">
        <f>SUMIFS(第1批次治理工程!$K$6:$K$32180,第1批次治理工程!$C$6:$C$32180,$B7,第1批次治理工程!$BM$6:$BM$32180,"&gt;0")+SUMIFS(#REF!,#REF!,$B7,#REF!,"&gt;0")</f>
        <v>#REF!</v>
      </c>
      <c r="J7" s="18" t="e">
        <f>SUMIFS(第1批次治理工程!#REF!,第1批次治理工程!$C$6:$C$32180,$B7,第1批次治理工程!$BM$6:$BM$32180,"&gt;0")+SUMIFS(#REF!,#REF!,$B7,#REF!,"&gt;0")</f>
        <v>#REF!</v>
      </c>
      <c r="K7" s="18" t="e">
        <f>SUMIFS(第1批次治理工程!$AY$6:$AY$32180,第1批次治理工程!$C$6:$C$32180,$B7)+SUMIFS(#REF!,#REF!,$B7)</f>
        <v>#REF!</v>
      </c>
      <c r="L7" s="18" t="e">
        <f>SUMIFS(第1批次治理工程!#REF!,第1批次治理工程!$C$6:$C$32180,$B7)+SUMIFS(#REF!,#REF!,$B7)</f>
        <v>#REF!</v>
      </c>
      <c r="M7" s="18" t="e">
        <f>COUNTIFS(第1批次治理工程!$C$6:$C$32180,$B7,第1批次治理工程!$BS$6:$BS$32180,1)+COUNTIFS(#REF!,$B7,#REF!,1)</f>
        <v>#REF!</v>
      </c>
      <c r="N7" s="18" t="e">
        <f>SUMIFS(第1批次治理工程!$K$6:$K$32180,第1批次治理工程!$C$6:$C$32180,$B7,第1批次治理工程!$BS$6:$BS$32180,1)+SUMIFS(#REF!,#REF!,$B7,第1批次治理工程!$BS$6:$BS$32180,1)</f>
        <v>#REF!</v>
      </c>
      <c r="O7" s="18" t="e">
        <f>SUMIFS(第1批次治理工程!#REF!,第1批次治理工程!$C$6:$C$32180,$B7,第1批次治理工程!$BS$6:$BS$32180,1)+SUMIFS(#REF!,#REF!,$B7,第1批次治理工程!$BS$6:$BS$32180,1)</f>
        <v>#REF!</v>
      </c>
      <c r="P7" s="18" t="e">
        <f>SUMIFS(第1批次治理工程!$CF$6:$CF$32180,第1批次治理工程!$C$6:$C$32180,$B7)+SUMIFS(#REF!,#REF!,$B7)</f>
        <v>#REF!</v>
      </c>
      <c r="Q7" s="18" t="e">
        <f>SUMIFS(第1批次治理工程!$CG$6:$CG$32180,第1批次治理工程!$C$6:$C$32180,$B7)+SUMIFS(#REF!,#REF!,$B7)</f>
        <v>#REF!</v>
      </c>
      <c r="R7" s="18" t="e">
        <f>SUMIFS(第1批次治理工程!$CH$6:$CH$32180,第1批次治理工程!$C$6:$C$32180,$B7)+SUMIFS(#REF!,#REF!,$B7)</f>
        <v>#REF!</v>
      </c>
      <c r="S7" s="18" t="e">
        <f>SUMIFS(第1批次治理工程!$CI$6:$CI$32180,第1批次治理工程!$C$6:$C$32180,$B7)+SUMIFS(#REF!,#REF!,$B7)</f>
        <v>#REF!</v>
      </c>
      <c r="T7" s="18" t="e">
        <f>SUMIFS(#REF!,#REF!,$B7&amp;"*")</f>
        <v>#REF!</v>
      </c>
      <c r="U7" s="18" t="e">
        <f>SUMIFS(#REF!,#REF!,$B7&amp;"*")</f>
        <v>#REF!</v>
      </c>
      <c r="V7" s="18" t="e">
        <f>SUMIFS(#REF!,#REF!,$B7&amp;"*")</f>
        <v>#REF!</v>
      </c>
      <c r="W7" s="18" t="e">
        <f>SUMIFS(#REF!,#REF!,$B7&amp;"*")</f>
        <v>#REF!</v>
      </c>
      <c r="X7" s="18" t="e">
        <f>SUMIFS(#REF!,#REF!,$B7&amp;"*")</f>
        <v>#REF!</v>
      </c>
      <c r="Y7" s="18" t="e">
        <f>SUMIFS(#REF!,#REF!,$B7&amp;"*")</f>
        <v>#REF!</v>
      </c>
      <c r="Z7" s="18" t="e">
        <f>SUMIFS(#REF!,#REF!,$B7&amp;"*")</f>
        <v>#REF!</v>
      </c>
      <c r="AA7" s="18" t="e">
        <f>SUMIFS(#REF!,#REF!,$B7&amp;"*")</f>
        <v>#REF!</v>
      </c>
      <c r="AB7" s="33" t="e">
        <f>COUNTIF(#REF!,$B7)</f>
        <v>#REF!</v>
      </c>
      <c r="AC7" s="33" t="e">
        <f>SUMIFS(#REF!,#REF!,$B7)</f>
        <v>#REF!</v>
      </c>
      <c r="AD7" s="18" t="e">
        <f t="shared" ref="AD7:AD9" si="3">F7+K7+T7+V7+X7+Z7+AC7</f>
        <v>#REF!</v>
      </c>
      <c r="AE7" s="18" t="e">
        <f t="shared" si="1"/>
        <v>#REF!</v>
      </c>
      <c r="AF7" s="18" t="e">
        <f t="shared" si="2"/>
        <v>#REF!</v>
      </c>
    </row>
    <row r="8" spans="1:32">
      <c r="A8" s="1055"/>
      <c r="B8" s="19" t="s">
        <v>88</v>
      </c>
      <c r="C8" s="37" t="e">
        <f>COUNTIF(第1批次治理工程!$C$6:$C$32180,$B8)+COUNTIF(#REF!,$B8)</f>
        <v>#REF!</v>
      </c>
      <c r="D8" s="38" t="e">
        <f>COUNTIFS(第1批次治理工程!$C$6:$C$32180,$B8,第1批次治理工程!$L$6:$L$32180,"&gt;0")+COUNTIFS(#REF!,$B8,#REF!,"&gt;0")</f>
        <v>#REF!</v>
      </c>
      <c r="E8" s="26" t="e">
        <f t="shared" si="0"/>
        <v>#REF!</v>
      </c>
      <c r="F8" s="27" t="e">
        <f>SUMIFS(第1批次治理工程!$K$6:$K$32180,第1批次治理工程!$C$6:$C$32180,$B8)+SUMIFS(#REF!,#REF!,$B8)</f>
        <v>#REF!</v>
      </c>
      <c r="G8" s="27" t="e">
        <f>SUMIFS(第1批次治理工程!$AX$6:$AX$32180,第1批次治理工程!$C$6:$C$32180,$B8)+SUMIFS(#REF!,#REF!,$B8)-SUMIFS(第1批次治理工程!$AI$6:$AI$32180,第1批次治理工程!$C$6:$C$32180,$B8)-SUMIFS(#REF!,#REF!,$B8)</f>
        <v>#REF!</v>
      </c>
      <c r="H8" s="27" t="e">
        <f>COUNTIFS(第1批次治理工程!$C$6:$C$32180,$B8,第1批次治理工程!$BM$6:$BM$32180,"&gt;0")+COUNTIFS(#REF!,$B8,#REF!,"&gt;0")</f>
        <v>#REF!</v>
      </c>
      <c r="I8" s="18" t="e">
        <f>SUMIFS(第1批次治理工程!$K$6:$K$32180,第1批次治理工程!$C$6:$C$32180,$B8,第1批次治理工程!$BM$6:$BM$32180,"&gt;0")+SUMIFS(#REF!,#REF!,$B8,#REF!,"&gt;0")</f>
        <v>#REF!</v>
      </c>
      <c r="J8" s="18" t="e">
        <f>SUMIFS(第1批次治理工程!#REF!,第1批次治理工程!$C$6:$C$32180,$B8,第1批次治理工程!$BM$6:$BM$32180,"&gt;0")+SUMIFS(#REF!,#REF!,$B8,#REF!,"&gt;0")</f>
        <v>#REF!</v>
      </c>
      <c r="K8" s="18" t="e">
        <f>SUMIFS(第1批次治理工程!$AY$6:$AY$32180,第1批次治理工程!$C$6:$C$32180,$B8)+SUMIFS(#REF!,#REF!,$B8)</f>
        <v>#REF!</v>
      </c>
      <c r="L8" s="18" t="e">
        <f>SUMIFS(第1批次治理工程!#REF!,第1批次治理工程!$C$6:$C$32180,$B8)+SUMIFS(#REF!,#REF!,$B8)</f>
        <v>#REF!</v>
      </c>
      <c r="M8" s="18" t="e">
        <f>COUNTIFS(第1批次治理工程!$C$6:$C$32180,$B8,第1批次治理工程!$BS$6:$BS$32180,1)+COUNTIFS(#REF!,$B8,#REF!,1)</f>
        <v>#REF!</v>
      </c>
      <c r="N8" s="18" t="e">
        <f>SUMIFS(第1批次治理工程!$K$6:$K$32180,第1批次治理工程!$C$6:$C$32180,$B8,第1批次治理工程!$BS$6:$BS$32180,1)+SUMIFS(#REF!,#REF!,$B8,第1批次治理工程!$BS$6:$BS$32180,1)</f>
        <v>#REF!</v>
      </c>
      <c r="O8" s="18" t="e">
        <f>SUMIFS(第1批次治理工程!#REF!,第1批次治理工程!$C$6:$C$32180,$B8,第1批次治理工程!$BS$6:$BS$32180,1)+SUMIFS(#REF!,#REF!,$B8,第1批次治理工程!$BS$6:$BS$32180,1)</f>
        <v>#REF!</v>
      </c>
      <c r="P8" s="18" t="e">
        <f>SUMIFS(第1批次治理工程!$CF$6:$CF$32180,第1批次治理工程!$C$6:$C$32180,$B8)+SUMIFS(#REF!,#REF!,$B8)</f>
        <v>#REF!</v>
      </c>
      <c r="Q8" s="18" t="e">
        <f>SUMIFS(第1批次治理工程!$CG$6:$CG$32180,第1批次治理工程!$C$6:$C$32180,$B8)+SUMIFS(#REF!,#REF!,$B8)</f>
        <v>#REF!</v>
      </c>
      <c r="R8" s="18" t="e">
        <f>SUMIFS(第1批次治理工程!$CH$6:$CH$32180,第1批次治理工程!$C$6:$C$32180,$B8)+SUMIFS(#REF!,#REF!,$B8)</f>
        <v>#REF!</v>
      </c>
      <c r="S8" s="18" t="e">
        <f>SUMIFS(第1批次治理工程!$CI$6:$CI$32180,第1批次治理工程!$C$6:$C$32180,$B8)+SUMIFS(#REF!,#REF!,$B8)</f>
        <v>#REF!</v>
      </c>
      <c r="T8" s="18" t="e">
        <f>SUMIFS(#REF!,#REF!,$B8&amp;"*")</f>
        <v>#REF!</v>
      </c>
      <c r="U8" s="18" t="e">
        <f>SUMIFS(#REF!,#REF!,$B8&amp;"*")</f>
        <v>#REF!</v>
      </c>
      <c r="V8" s="18" t="e">
        <f>SUMIFS(#REF!,#REF!,$B8&amp;"*")</f>
        <v>#REF!</v>
      </c>
      <c r="W8" s="18" t="e">
        <f>SUMIFS(#REF!,#REF!,$B8&amp;"*")</f>
        <v>#REF!</v>
      </c>
      <c r="X8" s="18" t="e">
        <f>SUMIFS(#REF!,#REF!,$B8&amp;"*")</f>
        <v>#REF!</v>
      </c>
      <c r="Y8" s="18" t="e">
        <f>SUMIFS(#REF!,#REF!,$B8&amp;"*")</f>
        <v>#REF!</v>
      </c>
      <c r="Z8" s="18" t="e">
        <f>SUMIFS(#REF!,#REF!,$B8&amp;"*")</f>
        <v>#REF!</v>
      </c>
      <c r="AA8" s="18" t="e">
        <f>SUMIFS(#REF!,#REF!,$B8&amp;"*")</f>
        <v>#REF!</v>
      </c>
      <c r="AB8" s="33" t="e">
        <f>COUNTIF(#REF!,$B8)</f>
        <v>#REF!</v>
      </c>
      <c r="AC8" s="33" t="e">
        <f>SUMIFS(#REF!,#REF!,$B8)</f>
        <v>#REF!</v>
      </c>
      <c r="AD8" s="18" t="e">
        <f t="shared" si="3"/>
        <v>#REF!</v>
      </c>
      <c r="AE8" s="18" t="e">
        <f t="shared" si="1"/>
        <v>#REF!</v>
      </c>
      <c r="AF8" s="18" t="e">
        <f t="shared" si="2"/>
        <v>#REF!</v>
      </c>
    </row>
    <row r="9" spans="1:32">
      <c r="A9" s="1055"/>
      <c r="B9" s="19" t="s">
        <v>89</v>
      </c>
      <c r="C9" s="37" t="e">
        <f>COUNTIF(第1批次治理工程!$C$6:$C$32180,$B9)+COUNTIF(#REF!,$B9)</f>
        <v>#REF!</v>
      </c>
      <c r="D9" s="38" t="e">
        <f>COUNTIFS(第1批次治理工程!$C$6:$C$32180,$B9,第1批次治理工程!$L$6:$L$32180,"&gt;0")+COUNTIFS(#REF!,$B9,#REF!,"&gt;0")</f>
        <v>#REF!</v>
      </c>
      <c r="E9" s="26" t="e">
        <f t="shared" si="0"/>
        <v>#REF!</v>
      </c>
      <c r="F9" s="27" t="e">
        <f>SUMIFS(第1批次治理工程!$K$6:$K$32180,第1批次治理工程!$C$6:$C$32180,$B9)+SUMIFS(#REF!,#REF!,$B9)</f>
        <v>#REF!</v>
      </c>
      <c r="G9" s="27" t="e">
        <f>SUMIFS(第1批次治理工程!$AX$6:$AX$32180,第1批次治理工程!$C$6:$C$32180,$B9)+SUMIFS(#REF!,#REF!,$B9)-SUMIFS(第1批次治理工程!$AI$6:$AI$32180,第1批次治理工程!$C$6:$C$32180,$B9)-SUMIFS(#REF!,#REF!,$B9)</f>
        <v>#REF!</v>
      </c>
      <c r="H9" s="27" t="e">
        <f>COUNTIFS(第1批次治理工程!$C$6:$C$32180,$B9,第1批次治理工程!$BM$6:$BM$32180,"&gt;0")+COUNTIFS(#REF!,$B9,#REF!,"&gt;0")</f>
        <v>#REF!</v>
      </c>
      <c r="I9" s="18" t="e">
        <f>SUMIFS(第1批次治理工程!$K$6:$K$32180,第1批次治理工程!$C$6:$C$32180,$B9,第1批次治理工程!$BM$6:$BM$32180,"&gt;0")+SUMIFS(#REF!,#REF!,$B9,#REF!,"&gt;0")</f>
        <v>#REF!</v>
      </c>
      <c r="J9" s="18" t="e">
        <f>SUMIFS(第1批次治理工程!#REF!,第1批次治理工程!$C$6:$C$32180,$B9,第1批次治理工程!$BM$6:$BM$32180,"&gt;0")+SUMIFS(#REF!,#REF!,$B9,#REF!,"&gt;0")</f>
        <v>#REF!</v>
      </c>
      <c r="K9" s="18" t="e">
        <f>SUMIFS(第1批次治理工程!$AY$6:$AY$32180,第1批次治理工程!$C$6:$C$32180,$B9)+SUMIFS(#REF!,#REF!,$B9)</f>
        <v>#REF!</v>
      </c>
      <c r="L9" s="18" t="e">
        <f>SUMIFS(第1批次治理工程!#REF!,第1批次治理工程!$C$6:$C$32180,$B9)+SUMIFS(#REF!,#REF!,$B9)</f>
        <v>#REF!</v>
      </c>
      <c r="M9" s="18" t="e">
        <f>COUNTIFS(第1批次治理工程!$C$6:$C$32180,$B9,第1批次治理工程!$BS$6:$BS$32180,1)+COUNTIFS(#REF!,$B9,#REF!,1)</f>
        <v>#REF!</v>
      </c>
      <c r="N9" s="18" t="e">
        <f>SUMIFS(第1批次治理工程!$K$6:$K$32180,第1批次治理工程!$C$6:$C$32180,$B9,第1批次治理工程!$BS$6:$BS$32180,1)+SUMIFS(#REF!,#REF!,$B9,第1批次治理工程!$BS$6:$BS$32180,1)</f>
        <v>#REF!</v>
      </c>
      <c r="O9" s="18" t="e">
        <f>SUMIFS(第1批次治理工程!#REF!,第1批次治理工程!$C$6:$C$32180,$B9,第1批次治理工程!$BS$6:$BS$32180,1)+SUMIFS(#REF!,#REF!,$B9,第1批次治理工程!$BS$6:$BS$32180,1)</f>
        <v>#REF!</v>
      </c>
      <c r="P9" s="18" t="e">
        <f>SUMIFS(第1批次治理工程!$CF$6:$CF$32180,第1批次治理工程!$C$6:$C$32180,$B9)+SUMIFS(#REF!,#REF!,$B9)</f>
        <v>#REF!</v>
      </c>
      <c r="Q9" s="18" t="e">
        <f>SUMIFS(第1批次治理工程!$CG$6:$CG$32180,第1批次治理工程!$C$6:$C$32180,$B9)+SUMIFS(#REF!,#REF!,$B9)</f>
        <v>#REF!</v>
      </c>
      <c r="R9" s="18" t="e">
        <f>SUMIFS(第1批次治理工程!$CH$6:$CH$32180,第1批次治理工程!$C$6:$C$32180,$B9)+SUMIFS(#REF!,#REF!,$B9)</f>
        <v>#REF!</v>
      </c>
      <c r="S9" s="18" t="e">
        <f>SUMIFS(第1批次治理工程!$CI$6:$CI$32180,第1批次治理工程!$C$6:$C$32180,$B9)+SUMIFS(#REF!,#REF!,$B9)</f>
        <v>#REF!</v>
      </c>
      <c r="T9" s="18" t="e">
        <f>SUMIFS(#REF!,#REF!,$B9&amp;"*")</f>
        <v>#REF!</v>
      </c>
      <c r="U9" s="18" t="e">
        <f>SUMIFS(#REF!,#REF!,$B9&amp;"*")</f>
        <v>#REF!</v>
      </c>
      <c r="V9" s="18" t="e">
        <f>SUMIFS(#REF!,#REF!,$B9&amp;"*")</f>
        <v>#REF!</v>
      </c>
      <c r="W9" s="18" t="e">
        <f>SUMIFS(#REF!,#REF!,$B9&amp;"*")</f>
        <v>#REF!</v>
      </c>
      <c r="X9" s="18" t="e">
        <f>SUMIFS(#REF!,#REF!,$B9&amp;"*")</f>
        <v>#REF!</v>
      </c>
      <c r="Y9" s="18" t="e">
        <f>SUMIFS(#REF!,#REF!,$B9&amp;"*")</f>
        <v>#REF!</v>
      </c>
      <c r="Z9" s="18" t="e">
        <f>SUMIFS(#REF!,#REF!,$B9&amp;"*")</f>
        <v>#REF!</v>
      </c>
      <c r="AA9" s="18" t="e">
        <f>SUMIFS(#REF!,#REF!,$B9&amp;"*")</f>
        <v>#REF!</v>
      </c>
      <c r="AB9" s="33" t="e">
        <f>COUNTIF(#REF!,$B9)</f>
        <v>#REF!</v>
      </c>
      <c r="AC9" s="33" t="e">
        <f>SUMIFS(#REF!,#REF!,$B9)</f>
        <v>#REF!</v>
      </c>
      <c r="AD9" s="18" t="e">
        <f t="shared" si="3"/>
        <v>#REF!</v>
      </c>
      <c r="AE9" s="18" t="e">
        <f t="shared" si="1"/>
        <v>#REF!</v>
      </c>
      <c r="AF9" s="18" t="e">
        <f t="shared" si="2"/>
        <v>#REF!</v>
      </c>
    </row>
    <row r="10" spans="1:32">
      <c r="A10" s="1055"/>
      <c r="B10" s="19" t="s">
        <v>90</v>
      </c>
      <c r="C10" s="37" t="e">
        <f>COUNTIF(第1批次治理工程!$C$6:$C$32180,$B10)+COUNTIF(#REF!,$B10)</f>
        <v>#REF!</v>
      </c>
      <c r="D10" s="38" t="e">
        <f>COUNTIFS(第1批次治理工程!$C$6:$C$32180,$B10,第1批次治理工程!$L$6:$L$32180,"&gt;0")+COUNTIFS(#REF!,$B10,#REF!,"&gt;0")</f>
        <v>#REF!</v>
      </c>
      <c r="E10" s="26" t="e">
        <f t="shared" ref="E10:E11" si="4">C10-D10</f>
        <v>#REF!</v>
      </c>
      <c r="F10" s="27" t="e">
        <f>SUMIFS(第1批次治理工程!$K$6:$K$32180,第1批次治理工程!$C$6:$C$32180,$B10)+SUMIFS(#REF!,#REF!,$B10)</f>
        <v>#REF!</v>
      </c>
      <c r="G10" s="27" t="e">
        <f>SUMIFS(第1批次治理工程!$AX$6:$AX$32180,第1批次治理工程!$C$6:$C$32180,$B10)+SUMIFS(#REF!,#REF!,$B10)-SUMIFS(第1批次治理工程!$AI$6:$AI$32180,第1批次治理工程!$C$6:$C$32180,$B10)-SUMIFS(#REF!,#REF!,$B10)</f>
        <v>#REF!</v>
      </c>
      <c r="H10" s="27" t="e">
        <f>COUNTIFS(第1批次治理工程!$C$6:$C$32180,$B10,第1批次治理工程!$BM$6:$BM$32180,"&gt;0")+COUNTIFS(#REF!,$B10,#REF!,"&gt;0")</f>
        <v>#REF!</v>
      </c>
      <c r="I10" s="18" t="e">
        <f>SUMIFS(第1批次治理工程!$K$6:$K$32180,第1批次治理工程!$C$6:$C$32180,$B10,第1批次治理工程!$BM$6:$BM$32180,"&gt;0")+SUMIFS(#REF!,#REF!,$B10,#REF!,"&gt;0")</f>
        <v>#REF!</v>
      </c>
      <c r="J10" s="18" t="e">
        <f>SUMIFS(第1批次治理工程!#REF!,第1批次治理工程!$C$6:$C$32180,$B10,第1批次治理工程!$BM$6:$BM$32180,"&gt;0")+SUMIFS(#REF!,#REF!,$B10,#REF!,"&gt;0")</f>
        <v>#REF!</v>
      </c>
      <c r="K10" s="18" t="e">
        <f>SUMIFS(第1批次治理工程!$AY$6:$AY$32180,第1批次治理工程!$C$6:$C$32180,$B10)+SUMIFS(#REF!,#REF!,$B10)</f>
        <v>#REF!</v>
      </c>
      <c r="L10" s="18" t="e">
        <f>SUMIFS(第1批次治理工程!#REF!,第1批次治理工程!$C$6:$C$32180,$B10)+SUMIFS(#REF!,#REF!,$B10)</f>
        <v>#REF!</v>
      </c>
      <c r="M10" s="18" t="e">
        <f>COUNTIFS(第1批次治理工程!$C$6:$C$32180,$B10,第1批次治理工程!$BS$6:$BS$32180,1)+COUNTIFS(#REF!,$B10,#REF!,1)</f>
        <v>#REF!</v>
      </c>
      <c r="N10" s="18" t="e">
        <f>SUMIFS(第1批次治理工程!$K$6:$K$32180,第1批次治理工程!$C$6:$C$32180,$B10,第1批次治理工程!$BS$6:$BS$32180,1)+SUMIFS(#REF!,#REF!,$B10,第1批次治理工程!$BS$6:$BS$32180,1)</f>
        <v>#REF!</v>
      </c>
      <c r="O10" s="18" t="e">
        <f>SUMIFS(第1批次治理工程!#REF!,第1批次治理工程!$C$6:$C$32180,$B10,第1批次治理工程!$BS$6:$BS$32180,1)+SUMIFS(#REF!,#REF!,$B10,第1批次治理工程!$BS$6:$BS$32180,1)</f>
        <v>#REF!</v>
      </c>
      <c r="P10" s="18" t="e">
        <f>SUMIFS(第1批次治理工程!$CF$6:$CF$32180,第1批次治理工程!$C$6:$C$32180,$B10)+SUMIFS(#REF!,#REF!,$B10)</f>
        <v>#REF!</v>
      </c>
      <c r="Q10" s="18" t="e">
        <f>SUMIFS(第1批次治理工程!$CG$6:$CG$32180,第1批次治理工程!$C$6:$C$32180,$B10)+SUMIFS(#REF!,#REF!,$B10)</f>
        <v>#REF!</v>
      </c>
      <c r="R10" s="18" t="e">
        <f>SUMIFS(第1批次治理工程!$CH$6:$CH$32180,第1批次治理工程!$C$6:$C$32180,$B10)+SUMIFS(#REF!,#REF!,$B10)</f>
        <v>#REF!</v>
      </c>
      <c r="S10" s="18" t="e">
        <f>SUMIFS(第1批次治理工程!$CI$6:$CI$32180,第1批次治理工程!$C$6:$C$32180,$B10)+SUMIFS(#REF!,#REF!,$B10)</f>
        <v>#REF!</v>
      </c>
      <c r="T10" s="18" t="e">
        <f>SUMIFS(#REF!,#REF!,$B10&amp;"*")</f>
        <v>#REF!</v>
      </c>
      <c r="U10" s="18" t="e">
        <f>SUMIFS(#REF!,#REF!,$B10&amp;"*")</f>
        <v>#REF!</v>
      </c>
      <c r="V10" s="18" t="e">
        <f>SUMIFS(#REF!,#REF!,$B10&amp;"*")</f>
        <v>#REF!</v>
      </c>
      <c r="W10" s="18" t="e">
        <f>SUMIFS(#REF!,#REF!,$B10&amp;"*")</f>
        <v>#REF!</v>
      </c>
      <c r="X10" s="18" t="e">
        <f>SUMIFS(#REF!,#REF!,$B10&amp;"*")</f>
        <v>#REF!</v>
      </c>
      <c r="Y10" s="18" t="e">
        <f>SUMIFS(#REF!,#REF!,$B10&amp;"*")</f>
        <v>#REF!</v>
      </c>
      <c r="Z10" s="18" t="e">
        <f>SUMIFS(#REF!,#REF!,$B10&amp;"*")</f>
        <v>#REF!</v>
      </c>
      <c r="AA10" s="18" t="e">
        <f>SUMIFS(#REF!,#REF!,$B10&amp;"*")</f>
        <v>#REF!</v>
      </c>
      <c r="AB10" s="33" t="e">
        <f>COUNTIF(#REF!,$B10)</f>
        <v>#REF!</v>
      </c>
      <c r="AC10" s="33" t="e">
        <f>SUMIFS(#REF!,#REF!,$B10)</f>
        <v>#REF!</v>
      </c>
      <c r="AD10" s="18" t="e">
        <f t="shared" ref="AD10:AD11" si="5">F10+K10+T10+V10+X10+Z10+AC10</f>
        <v>#REF!</v>
      </c>
      <c r="AE10" s="18" t="e">
        <f t="shared" ref="AE10:AE11" si="6">G10+L10+U10+W10+Y10+AA10</f>
        <v>#REF!</v>
      </c>
      <c r="AF10" s="18" t="e">
        <f t="shared" si="2"/>
        <v>#REF!</v>
      </c>
    </row>
    <row r="11" spans="1:32">
      <c r="A11" s="1055"/>
      <c r="B11" s="19" t="s">
        <v>91</v>
      </c>
      <c r="C11" s="37" t="e">
        <f>COUNTIF(第1批次治理工程!$C$6:$C$32180,$B11)+COUNTIF(#REF!,$B11)</f>
        <v>#REF!</v>
      </c>
      <c r="D11" s="38" t="e">
        <f>COUNTIFS(第1批次治理工程!$C$6:$C$32180,$B11,第1批次治理工程!$L$6:$L$32180,"&gt;0")+COUNTIFS(#REF!,$B11,#REF!,"&gt;0")</f>
        <v>#REF!</v>
      </c>
      <c r="E11" s="26" t="e">
        <f t="shared" si="4"/>
        <v>#REF!</v>
      </c>
      <c r="F11" s="27" t="e">
        <f>SUMIFS(第1批次治理工程!$K$6:$K$32180,第1批次治理工程!$C$6:$C$32180,$B11)+SUMIFS(#REF!,#REF!,$B11)</f>
        <v>#REF!</v>
      </c>
      <c r="G11" s="27" t="e">
        <f>SUMIFS(第1批次治理工程!$AX$6:$AX$32180,第1批次治理工程!$C$6:$C$32180,$B11)+SUMIFS(#REF!,#REF!,$B11)-SUMIFS(第1批次治理工程!$AI$6:$AI$32180,第1批次治理工程!$C$6:$C$32180,$B11)-SUMIFS(#REF!,#REF!,$B11)</f>
        <v>#REF!</v>
      </c>
      <c r="H11" s="27" t="e">
        <f>COUNTIFS(第1批次治理工程!$C$6:$C$32180,$B11,第1批次治理工程!$BM$6:$BM$32180,"&gt;0")+COUNTIFS(#REF!,$B11,#REF!,"&gt;0")</f>
        <v>#REF!</v>
      </c>
      <c r="I11" s="18" t="e">
        <f>SUMIFS(第1批次治理工程!$K$6:$K$32180,第1批次治理工程!$C$6:$C$32180,$B11,第1批次治理工程!$BM$6:$BM$32180,"&gt;0")+SUMIFS(#REF!,#REF!,$B11,#REF!,"&gt;0")</f>
        <v>#REF!</v>
      </c>
      <c r="J11" s="18" t="e">
        <f>SUMIFS(第1批次治理工程!#REF!,第1批次治理工程!$C$6:$C$32180,$B11,第1批次治理工程!$BM$6:$BM$32180,"&gt;0")+SUMIFS(#REF!,#REF!,$B11,#REF!,"&gt;0")</f>
        <v>#REF!</v>
      </c>
      <c r="K11" s="18" t="e">
        <f>SUMIFS(第1批次治理工程!$AY$6:$AY$32180,第1批次治理工程!$C$6:$C$32180,$B11)+SUMIFS(#REF!,#REF!,$B11)</f>
        <v>#REF!</v>
      </c>
      <c r="L11" s="18" t="e">
        <f>SUMIFS(第1批次治理工程!#REF!,第1批次治理工程!$C$6:$C$32180,$B11)+SUMIFS(#REF!,#REF!,$B11)</f>
        <v>#REF!</v>
      </c>
      <c r="M11" s="18" t="e">
        <f>COUNTIFS(第1批次治理工程!$C$6:$C$32180,$B11,第1批次治理工程!$BS$6:$BS$32180,1)+COUNTIFS(#REF!,$B11,#REF!,1)</f>
        <v>#REF!</v>
      </c>
      <c r="N11" s="18" t="e">
        <f>SUMIFS(第1批次治理工程!$K$6:$K$32180,第1批次治理工程!$C$6:$C$32180,$B11,第1批次治理工程!$BS$6:$BS$32180,1)+SUMIFS(#REF!,#REF!,$B11,第1批次治理工程!$BS$6:$BS$32180,1)</f>
        <v>#REF!</v>
      </c>
      <c r="O11" s="18" t="e">
        <f>SUMIFS(第1批次治理工程!#REF!,第1批次治理工程!$C$6:$C$32180,$B11,第1批次治理工程!$BS$6:$BS$32180,1)+SUMIFS(#REF!,#REF!,$B11,第1批次治理工程!$BS$6:$BS$32180,1)</f>
        <v>#REF!</v>
      </c>
      <c r="P11" s="18" t="e">
        <f>SUMIFS(第1批次治理工程!$CF$6:$CF$32180,第1批次治理工程!$C$6:$C$32180,$B11)+SUMIFS(#REF!,#REF!,$B11)</f>
        <v>#REF!</v>
      </c>
      <c r="Q11" s="18" t="e">
        <f>SUMIFS(第1批次治理工程!$CG$6:$CG$32180,第1批次治理工程!$C$6:$C$32180,$B11)+SUMIFS(#REF!,#REF!,$B11)</f>
        <v>#REF!</v>
      </c>
      <c r="R11" s="18" t="e">
        <f>SUMIFS(第1批次治理工程!$CH$6:$CH$32180,第1批次治理工程!$C$6:$C$32180,$B11)+SUMIFS(#REF!,#REF!,$B11)</f>
        <v>#REF!</v>
      </c>
      <c r="S11" s="18" t="e">
        <f>SUMIFS(第1批次治理工程!$CI$6:$CI$32180,第1批次治理工程!$C$6:$C$32180,$B11)+SUMIFS(#REF!,#REF!,$B11)</f>
        <v>#REF!</v>
      </c>
      <c r="T11" s="18" t="e">
        <f>SUMIFS(#REF!,#REF!,$B11&amp;"*")</f>
        <v>#REF!</v>
      </c>
      <c r="U11" s="18" t="e">
        <f>SUMIFS(#REF!,#REF!,$B11&amp;"*")</f>
        <v>#REF!</v>
      </c>
      <c r="V11" s="18" t="e">
        <f>SUMIFS(#REF!,#REF!,$B11&amp;"*")</f>
        <v>#REF!</v>
      </c>
      <c r="W11" s="18" t="e">
        <f>SUMIFS(#REF!,#REF!,$B11&amp;"*")</f>
        <v>#REF!</v>
      </c>
      <c r="X11" s="18" t="e">
        <f>SUMIFS(#REF!,#REF!,$B11&amp;"*")</f>
        <v>#REF!</v>
      </c>
      <c r="Y11" s="18" t="e">
        <f>SUMIFS(#REF!,#REF!,$B11&amp;"*")</f>
        <v>#REF!</v>
      </c>
      <c r="Z11" s="18" t="e">
        <f>SUMIFS(#REF!,#REF!,$B11&amp;"*")</f>
        <v>#REF!</v>
      </c>
      <c r="AA11" s="18" t="e">
        <f>SUMIFS(#REF!,#REF!,$B11&amp;"*")</f>
        <v>#REF!</v>
      </c>
      <c r="AB11" s="33" t="e">
        <f>COUNTIF(#REF!,$B11)</f>
        <v>#REF!</v>
      </c>
      <c r="AC11" s="33" t="e">
        <f>SUMIFS(#REF!,#REF!,$B11)</f>
        <v>#REF!</v>
      </c>
      <c r="AD11" s="18" t="e">
        <f t="shared" si="5"/>
        <v>#REF!</v>
      </c>
      <c r="AE11" s="18" t="e">
        <f t="shared" si="6"/>
        <v>#REF!</v>
      </c>
      <c r="AF11" s="18" t="e">
        <f t="shared" si="2"/>
        <v>#REF!</v>
      </c>
    </row>
    <row r="12" spans="1:32">
      <c r="A12" s="36"/>
      <c r="B12" s="19" t="s">
        <v>92</v>
      </c>
      <c r="C12" s="37" t="e">
        <f>COUNTIF(第1批次治理工程!$C$6:$C$32180,$B12)+COUNTIF(#REF!,$B12)</f>
        <v>#REF!</v>
      </c>
      <c r="D12" s="38" t="e">
        <f>COUNTIFS(第1批次治理工程!$C$6:$C$32180,$B12,第1批次治理工程!$L$6:$L$32180,"&gt;0")+COUNTIFS(#REF!,$B12,#REF!,"&gt;0")</f>
        <v>#REF!</v>
      </c>
      <c r="E12" s="26" t="e">
        <f t="shared" ref="E12" si="7">C12-D12</f>
        <v>#REF!</v>
      </c>
      <c r="F12" s="27" t="e">
        <f>SUMIFS(第1批次治理工程!$K$6:$K$32180,第1批次治理工程!$C$6:$C$32180,$B12)+SUMIFS(#REF!,#REF!,$B12)</f>
        <v>#REF!</v>
      </c>
      <c r="G12" s="27" t="e">
        <f>SUMIFS(第1批次治理工程!$AX$6:$AX$32180,第1批次治理工程!$C$6:$C$32180,$B12)+SUMIFS(#REF!,#REF!,$B12)-SUMIFS(第1批次治理工程!$AI$6:$AI$32180,第1批次治理工程!$C$6:$C$32180,$B12)-SUMIFS(#REF!,#REF!,$B12)</f>
        <v>#REF!</v>
      </c>
      <c r="H12" s="27" t="e">
        <f>COUNTIFS(第1批次治理工程!$C$6:$C$32180,$B12,第1批次治理工程!$BM$6:$BM$32180,"&gt;0")+COUNTIFS(#REF!,$B12,#REF!,"&gt;0")</f>
        <v>#REF!</v>
      </c>
      <c r="I12" s="18" t="e">
        <f>SUMIFS(第1批次治理工程!$K$6:$K$32180,第1批次治理工程!$C$6:$C$32180,$B12,第1批次治理工程!$BM$6:$BM$32180,"&gt;0")+SUMIFS(#REF!,#REF!,$B12,#REF!,"&gt;0")</f>
        <v>#REF!</v>
      </c>
      <c r="J12" s="18" t="e">
        <f>SUMIFS(第1批次治理工程!#REF!,第1批次治理工程!$C$6:$C$32180,$B12,第1批次治理工程!$BM$6:$BM$32180,"&gt;0")+SUMIFS(#REF!,#REF!,$B12,#REF!,"&gt;0")</f>
        <v>#REF!</v>
      </c>
      <c r="K12" s="18" t="e">
        <f>SUMIFS(第1批次治理工程!$AY$6:$AY$32180,第1批次治理工程!$C$6:$C$32180,$B12)+SUMIFS(#REF!,#REF!,$B12)</f>
        <v>#REF!</v>
      </c>
      <c r="L12" s="18" t="e">
        <f>SUMIFS(第1批次治理工程!#REF!,第1批次治理工程!$C$6:$C$32180,$B12)+SUMIFS(#REF!,#REF!,$B12)</f>
        <v>#REF!</v>
      </c>
      <c r="M12" s="18" t="e">
        <f>COUNTIFS(第1批次治理工程!$C$6:$C$32180,$B12,第1批次治理工程!$BS$6:$BS$32180,1)+COUNTIFS(#REF!,$B12,#REF!,1)</f>
        <v>#REF!</v>
      </c>
      <c r="N12" s="18" t="e">
        <f>SUMIFS(第1批次治理工程!$K$6:$K$32180,第1批次治理工程!$C$6:$C$32180,$B12,第1批次治理工程!$BS$6:$BS$32180,1)+SUMIFS(#REF!,#REF!,$B12,第1批次治理工程!$BS$6:$BS$32180,1)</f>
        <v>#REF!</v>
      </c>
      <c r="O12" s="18" t="e">
        <f>SUMIFS(第1批次治理工程!#REF!,第1批次治理工程!$C$6:$C$32180,$B12,第1批次治理工程!$BS$6:$BS$32180,1)+SUMIFS(#REF!,#REF!,$B12,第1批次治理工程!$BS$6:$BS$32180,1)</f>
        <v>#REF!</v>
      </c>
      <c r="P12" s="18" t="e">
        <f>SUMIFS(第1批次治理工程!$CF$6:$CF$32180,第1批次治理工程!$C$6:$C$32180,$B12)+SUMIFS(#REF!,#REF!,$B12)</f>
        <v>#REF!</v>
      </c>
      <c r="Q12" s="18" t="e">
        <f>SUMIFS(第1批次治理工程!$CG$6:$CG$32180,第1批次治理工程!$C$6:$C$32180,$B12)+SUMIFS(#REF!,#REF!,$B12)</f>
        <v>#REF!</v>
      </c>
      <c r="R12" s="18" t="e">
        <f>SUMIFS(第1批次治理工程!$CH$6:$CH$32180,第1批次治理工程!$C$6:$C$32180,$B12)+SUMIFS(#REF!,#REF!,$B12)</f>
        <v>#REF!</v>
      </c>
      <c r="S12" s="18" t="e">
        <f>SUMIFS(第1批次治理工程!$CI$6:$CI$32180,第1批次治理工程!$C$6:$C$32180,$B12)+SUMIFS(#REF!,#REF!,$B12)</f>
        <v>#REF!</v>
      </c>
      <c r="T12" s="18" t="e">
        <f>SUMIFS(#REF!,#REF!,$B12&amp;"*")</f>
        <v>#REF!</v>
      </c>
      <c r="U12" s="18" t="e">
        <f>SUMIFS(#REF!,#REF!,$B12&amp;"*")</f>
        <v>#REF!</v>
      </c>
      <c r="V12" s="18" t="e">
        <f>SUMIFS(#REF!,#REF!,$B12&amp;"*")</f>
        <v>#REF!</v>
      </c>
      <c r="W12" s="18" t="e">
        <f>SUMIFS(#REF!,#REF!,$B12&amp;"*")</f>
        <v>#REF!</v>
      </c>
      <c r="X12" s="18" t="e">
        <f>SUMIFS(#REF!,#REF!,$B12&amp;"*")</f>
        <v>#REF!</v>
      </c>
      <c r="Y12" s="18" t="e">
        <f>SUMIFS(#REF!,#REF!,$B12&amp;"*")</f>
        <v>#REF!</v>
      </c>
      <c r="Z12" s="18" t="e">
        <f>SUMIFS(#REF!,#REF!,$B12&amp;"*")</f>
        <v>#REF!</v>
      </c>
      <c r="AA12" s="18" t="e">
        <f>SUMIFS(#REF!,#REF!,$B12&amp;"*")</f>
        <v>#REF!</v>
      </c>
      <c r="AB12" s="33" t="e">
        <f>COUNTIF(#REF!,$B12)</f>
        <v>#REF!</v>
      </c>
      <c r="AC12" s="33" t="e">
        <f>SUMIFS(#REF!,#REF!,$B12)</f>
        <v>#REF!</v>
      </c>
      <c r="AD12" s="18" t="e">
        <f t="shared" ref="AD12" si="8">F12+K12+T12+V12+X12+Z12+AC12</f>
        <v>#REF!</v>
      </c>
      <c r="AE12" s="18" t="e">
        <f t="shared" ref="AE12" si="9">G12+L12+U12+W12+Y12+AA12</f>
        <v>#REF!</v>
      </c>
      <c r="AF12" s="18" t="e">
        <f t="shared" si="2"/>
        <v>#REF!</v>
      </c>
    </row>
    <row r="13" spans="1:32">
      <c r="A13" s="1055"/>
      <c r="B13" s="19" t="s">
        <v>93</v>
      </c>
      <c r="C13" s="37" t="e">
        <f>COUNTIF(第1批次治理工程!$C$6:$C$32180,$B13)+COUNTIF(#REF!,$B13)</f>
        <v>#REF!</v>
      </c>
      <c r="D13" s="38" t="e">
        <f>COUNTIFS(第1批次治理工程!$C$6:$C$32180,$B13,第1批次治理工程!$L$6:$L$32180,"&gt;0")+COUNTIFS(#REF!,$B13,#REF!,"&gt;0")</f>
        <v>#REF!</v>
      </c>
      <c r="E13" s="26" t="e">
        <f t="shared" ref="E13:E15" si="10">C13-D13</f>
        <v>#REF!</v>
      </c>
      <c r="F13" s="27" t="e">
        <f>SUMIFS(第1批次治理工程!$K$6:$K$32180,第1批次治理工程!$C$6:$C$32180,$B13)+SUMIFS(#REF!,#REF!,$B13)</f>
        <v>#REF!</v>
      </c>
      <c r="G13" s="27" t="e">
        <f>SUMIFS(第1批次治理工程!$AX$6:$AX$32180,第1批次治理工程!$C$6:$C$32180,$B13)+SUMIFS(#REF!,#REF!,$B13)-SUMIFS(第1批次治理工程!$AI$6:$AI$32180,第1批次治理工程!$C$6:$C$32180,$B13)-SUMIFS(#REF!,#REF!,$B13)</f>
        <v>#REF!</v>
      </c>
      <c r="H13" s="27" t="e">
        <f>COUNTIFS(第1批次治理工程!$C$6:$C$32180,$B13,第1批次治理工程!$BM$6:$BM$32180,"&gt;0")+COUNTIFS(#REF!,$B13,#REF!,"&gt;0")</f>
        <v>#REF!</v>
      </c>
      <c r="I13" s="18" t="e">
        <f>SUMIFS(第1批次治理工程!$K$6:$K$32180,第1批次治理工程!$C$6:$C$32180,$B13,第1批次治理工程!$BM$6:$BM$32180,"&gt;0")+SUMIFS(#REF!,#REF!,$B13,#REF!,"&gt;0")</f>
        <v>#REF!</v>
      </c>
      <c r="J13" s="18" t="e">
        <f>SUMIFS(第1批次治理工程!#REF!,第1批次治理工程!$C$6:$C$32180,$B13,第1批次治理工程!$BM$6:$BM$32180,"&gt;0")+SUMIFS(#REF!,#REF!,$B13,#REF!,"&gt;0")</f>
        <v>#REF!</v>
      </c>
      <c r="K13" s="18" t="e">
        <f>SUMIFS(第1批次治理工程!$AY$6:$AY$32180,第1批次治理工程!$C$6:$C$32180,$B13)+SUMIFS(#REF!,#REF!,$B13)</f>
        <v>#REF!</v>
      </c>
      <c r="L13" s="18" t="e">
        <f>SUMIFS(第1批次治理工程!#REF!,第1批次治理工程!$C$6:$C$32180,$B13)+SUMIFS(#REF!,#REF!,$B13)</f>
        <v>#REF!</v>
      </c>
      <c r="M13" s="18" t="e">
        <f>COUNTIFS(第1批次治理工程!$C$6:$C$32180,$B13,第1批次治理工程!$BS$6:$BS$32180,1)+COUNTIFS(#REF!,$B13,#REF!,1)</f>
        <v>#REF!</v>
      </c>
      <c r="N13" s="18" t="e">
        <f>SUMIFS(第1批次治理工程!$K$6:$K$32180,第1批次治理工程!$C$6:$C$32180,$B13,第1批次治理工程!$BS$6:$BS$32180,1)+SUMIFS(#REF!,#REF!,$B13,第1批次治理工程!$BS$6:$BS$32180,1)</f>
        <v>#REF!</v>
      </c>
      <c r="O13" s="18" t="e">
        <f>SUMIFS(第1批次治理工程!#REF!,第1批次治理工程!$C$6:$C$32180,$B13,第1批次治理工程!$BS$6:$BS$32180,1)+SUMIFS(#REF!,#REF!,$B13,第1批次治理工程!$BS$6:$BS$32180,1)</f>
        <v>#REF!</v>
      </c>
      <c r="P13" s="18" t="e">
        <f>SUMIFS(第1批次治理工程!$CF$6:$CF$32180,第1批次治理工程!$C$6:$C$32180,$B13)+SUMIFS(#REF!,#REF!,$B13)</f>
        <v>#REF!</v>
      </c>
      <c r="Q13" s="18" t="e">
        <f>SUMIFS(第1批次治理工程!$CG$6:$CG$32180,第1批次治理工程!$C$6:$C$32180,$B13)+SUMIFS(#REF!,#REF!,$B13)</f>
        <v>#REF!</v>
      </c>
      <c r="R13" s="18" t="e">
        <f>SUMIFS(第1批次治理工程!$CH$6:$CH$32180,第1批次治理工程!$C$6:$C$32180,$B13)+SUMIFS(#REF!,#REF!,$B13)</f>
        <v>#REF!</v>
      </c>
      <c r="S13" s="18" t="e">
        <f>SUMIFS(第1批次治理工程!$CI$6:$CI$32180,第1批次治理工程!$C$6:$C$32180,$B13)+SUMIFS(#REF!,#REF!,$B13)</f>
        <v>#REF!</v>
      </c>
      <c r="T13" s="18" t="e">
        <f>SUMIFS(#REF!,#REF!,$B13&amp;"*")</f>
        <v>#REF!</v>
      </c>
      <c r="U13" s="18" t="e">
        <f>SUMIFS(#REF!,#REF!,$B13&amp;"*")</f>
        <v>#REF!</v>
      </c>
      <c r="V13" s="18" t="e">
        <f>SUMIFS(#REF!,#REF!,$B13&amp;"*")</f>
        <v>#REF!</v>
      </c>
      <c r="W13" s="18" t="e">
        <f>SUMIFS(#REF!,#REF!,$B13&amp;"*")</f>
        <v>#REF!</v>
      </c>
      <c r="X13" s="18" t="e">
        <f>SUMIFS(#REF!,#REF!,$B13&amp;"*")</f>
        <v>#REF!</v>
      </c>
      <c r="Y13" s="18" t="e">
        <f>SUMIFS(#REF!,#REF!,$B13&amp;"*")</f>
        <v>#REF!</v>
      </c>
      <c r="Z13" s="18" t="e">
        <f>SUMIFS(#REF!,#REF!,$B13&amp;"*")</f>
        <v>#REF!</v>
      </c>
      <c r="AA13" s="18" t="e">
        <f>SUMIFS(#REF!,#REF!,$B13&amp;"*")</f>
        <v>#REF!</v>
      </c>
      <c r="AB13" s="33" t="e">
        <f>COUNTIF(#REF!,$B13)</f>
        <v>#REF!</v>
      </c>
      <c r="AC13" s="33" t="e">
        <f>SUMIFS(#REF!,#REF!,$B13)</f>
        <v>#REF!</v>
      </c>
      <c r="AD13" s="18" t="e">
        <f t="shared" ref="AD13:AD15" si="11">F13+K13+T13+V13+X13+Z13+AC13</f>
        <v>#REF!</v>
      </c>
      <c r="AE13" s="18" t="e">
        <f t="shared" ref="AE13:AE15" si="12">G13+L13+U13+W13+Y13+AA13</f>
        <v>#REF!</v>
      </c>
      <c r="AF13" s="18" t="e">
        <f t="shared" si="2"/>
        <v>#REF!</v>
      </c>
    </row>
    <row r="14" spans="1:32">
      <c r="A14" s="1055"/>
      <c r="B14" s="19" t="s">
        <v>94</v>
      </c>
      <c r="C14" s="37" t="e">
        <f>COUNTIF(第1批次治理工程!$C$6:$C$32180,$B14)+COUNTIF(#REF!,$B14)</f>
        <v>#REF!</v>
      </c>
      <c r="D14" s="38" t="e">
        <f>COUNTIFS(第1批次治理工程!$C$6:$C$32180,$B14,第1批次治理工程!$L$6:$L$32180,"&gt;0")+COUNTIFS(#REF!,$B14,#REF!,"&gt;0")</f>
        <v>#REF!</v>
      </c>
      <c r="E14" s="26" t="e">
        <f t="shared" si="10"/>
        <v>#REF!</v>
      </c>
      <c r="F14" s="27" t="e">
        <f>SUMIFS(第1批次治理工程!$K$6:$K$32180,第1批次治理工程!$C$6:$C$32180,$B14)+SUMIFS(#REF!,#REF!,$B14)</f>
        <v>#REF!</v>
      </c>
      <c r="G14" s="27" t="e">
        <f>SUMIFS(第1批次治理工程!$AX$6:$AX$32180,第1批次治理工程!$C$6:$C$32180,$B14)+SUMIFS(#REF!,#REF!,$B14)-SUMIFS(第1批次治理工程!$AI$6:$AI$32180,第1批次治理工程!$C$6:$C$32180,$B14)-SUMIFS(#REF!,#REF!,$B14)</f>
        <v>#REF!</v>
      </c>
      <c r="H14" s="27" t="e">
        <f>COUNTIFS(第1批次治理工程!$C$6:$C$32180,$B14,第1批次治理工程!$BM$6:$BM$32180,"&gt;0")+COUNTIFS(#REF!,$B14,#REF!,"&gt;0")</f>
        <v>#REF!</v>
      </c>
      <c r="I14" s="18" t="e">
        <f>SUMIFS(第1批次治理工程!$K$6:$K$32180,第1批次治理工程!$C$6:$C$32180,$B14,第1批次治理工程!$BM$6:$BM$32180,"&gt;0")+SUMIFS(#REF!,#REF!,$B14,#REF!,"&gt;0")</f>
        <v>#REF!</v>
      </c>
      <c r="J14" s="18" t="e">
        <f>SUMIFS(第1批次治理工程!#REF!,第1批次治理工程!$C$6:$C$32180,$B14,第1批次治理工程!$BM$6:$BM$32180,"&gt;0")+SUMIFS(#REF!,#REF!,$B14,#REF!,"&gt;0")</f>
        <v>#REF!</v>
      </c>
      <c r="K14" s="18" t="e">
        <f>SUMIFS(第1批次治理工程!$AY$6:$AY$32180,第1批次治理工程!$C$6:$C$32180,$B14)+SUMIFS(#REF!,#REF!,$B14)</f>
        <v>#REF!</v>
      </c>
      <c r="L14" s="18" t="e">
        <f>SUMIFS(第1批次治理工程!#REF!,第1批次治理工程!$C$6:$C$32180,$B14)+SUMIFS(#REF!,#REF!,$B14)</f>
        <v>#REF!</v>
      </c>
      <c r="M14" s="18" t="e">
        <f>COUNTIFS(第1批次治理工程!$C$6:$C$32180,$B14,第1批次治理工程!$BS$6:$BS$32180,1)+COUNTIFS(#REF!,$B14,#REF!,1)</f>
        <v>#REF!</v>
      </c>
      <c r="N14" s="18" t="e">
        <f>SUMIFS(第1批次治理工程!$K$6:$K$32180,第1批次治理工程!$C$6:$C$32180,$B14,第1批次治理工程!$BS$6:$BS$32180,1)+SUMIFS(#REF!,#REF!,$B14,第1批次治理工程!$BS$6:$BS$32180,1)</f>
        <v>#REF!</v>
      </c>
      <c r="O14" s="18" t="e">
        <f>SUMIFS(第1批次治理工程!#REF!,第1批次治理工程!$C$6:$C$32180,$B14,第1批次治理工程!$BS$6:$BS$32180,1)+SUMIFS(#REF!,#REF!,$B14,第1批次治理工程!$BS$6:$BS$32180,1)</f>
        <v>#REF!</v>
      </c>
      <c r="P14" s="18" t="e">
        <f>SUMIFS(第1批次治理工程!$CF$6:$CF$32180,第1批次治理工程!$C$6:$C$32180,$B14)+SUMIFS(#REF!,#REF!,$B14)</f>
        <v>#REF!</v>
      </c>
      <c r="Q14" s="18" t="e">
        <f>SUMIFS(第1批次治理工程!$CG$6:$CG$32180,第1批次治理工程!$C$6:$C$32180,$B14)+SUMIFS(#REF!,#REF!,$B14)</f>
        <v>#REF!</v>
      </c>
      <c r="R14" s="18" t="e">
        <f>SUMIFS(第1批次治理工程!$CH$6:$CH$32180,第1批次治理工程!$C$6:$C$32180,$B14)+SUMIFS(#REF!,#REF!,$B14)</f>
        <v>#REF!</v>
      </c>
      <c r="S14" s="18" t="e">
        <f>SUMIFS(第1批次治理工程!$CI$6:$CI$32180,第1批次治理工程!$C$6:$C$32180,$B14)+SUMIFS(#REF!,#REF!,$B14)</f>
        <v>#REF!</v>
      </c>
      <c r="T14" s="18" t="e">
        <f>SUMIFS(#REF!,#REF!,$B14&amp;"*")</f>
        <v>#REF!</v>
      </c>
      <c r="U14" s="18" t="e">
        <f>SUMIFS(#REF!,#REF!,$B14&amp;"*")</f>
        <v>#REF!</v>
      </c>
      <c r="V14" s="18" t="e">
        <f>SUMIFS(#REF!,#REF!,$B14&amp;"*")</f>
        <v>#REF!</v>
      </c>
      <c r="W14" s="18" t="e">
        <f>SUMIFS(#REF!,#REF!,$B14&amp;"*")</f>
        <v>#REF!</v>
      </c>
      <c r="X14" s="18" t="e">
        <f>SUMIFS(#REF!,#REF!,$B14&amp;"*")</f>
        <v>#REF!</v>
      </c>
      <c r="Y14" s="18" t="e">
        <f>SUMIFS(#REF!,#REF!,$B14&amp;"*")</f>
        <v>#REF!</v>
      </c>
      <c r="Z14" s="18" t="e">
        <f>SUMIFS(#REF!,#REF!,$B14&amp;"*")</f>
        <v>#REF!</v>
      </c>
      <c r="AA14" s="18" t="e">
        <f>SUMIFS(#REF!,#REF!,$B14&amp;"*")</f>
        <v>#REF!</v>
      </c>
      <c r="AB14" s="33" t="e">
        <f>COUNTIF(#REF!,$B14)</f>
        <v>#REF!</v>
      </c>
      <c r="AC14" s="33" t="e">
        <f>SUMIFS(#REF!,#REF!,$B14)</f>
        <v>#REF!</v>
      </c>
      <c r="AD14" s="18" t="e">
        <f t="shared" si="11"/>
        <v>#REF!</v>
      </c>
      <c r="AE14" s="18" t="e">
        <f t="shared" si="12"/>
        <v>#REF!</v>
      </c>
      <c r="AF14" s="18" t="e">
        <f t="shared" si="2"/>
        <v>#REF!</v>
      </c>
    </row>
    <row r="15" spans="1:32">
      <c r="A15" s="1055"/>
      <c r="B15" s="19" t="s">
        <v>95</v>
      </c>
      <c r="C15" s="37" t="e">
        <f>COUNTIF(第1批次治理工程!$C$6:$C$32180,$B15)+COUNTIF(#REF!,$B15)</f>
        <v>#REF!</v>
      </c>
      <c r="D15" s="38" t="e">
        <f>COUNTIFS(第1批次治理工程!$C$6:$C$32180,$B15,第1批次治理工程!$L$6:$L$32180,"&gt;0")+COUNTIFS(#REF!,$B15,#REF!,"&gt;0")</f>
        <v>#REF!</v>
      </c>
      <c r="E15" s="26" t="e">
        <f t="shared" si="10"/>
        <v>#REF!</v>
      </c>
      <c r="F15" s="27" t="e">
        <f>SUMIFS(第1批次治理工程!$K$6:$K$32180,第1批次治理工程!$C$6:$C$32180,$B15)+SUMIFS(#REF!,#REF!,$B15)</f>
        <v>#REF!</v>
      </c>
      <c r="G15" s="27" t="e">
        <f>SUMIFS(第1批次治理工程!$AX$6:$AX$32180,第1批次治理工程!$C$6:$C$32180,$B15)+SUMIFS(#REF!,#REF!,$B15)-SUMIFS(第1批次治理工程!$AI$6:$AI$32180,第1批次治理工程!$C$6:$C$32180,$B15)-SUMIFS(#REF!,#REF!,$B15)</f>
        <v>#REF!</v>
      </c>
      <c r="H15" s="27" t="e">
        <f>COUNTIFS(第1批次治理工程!$C$6:$C$32180,$B15,第1批次治理工程!$BM$6:$BM$32180,"&gt;0")+COUNTIFS(#REF!,$B15,#REF!,"&gt;0")</f>
        <v>#REF!</v>
      </c>
      <c r="I15" s="18" t="e">
        <f>SUMIFS(第1批次治理工程!$K$6:$K$32180,第1批次治理工程!$C$6:$C$32180,$B15,第1批次治理工程!$BM$6:$BM$32180,"&gt;0")+SUMIFS(#REF!,#REF!,$B15,#REF!,"&gt;0")</f>
        <v>#REF!</v>
      </c>
      <c r="J15" s="18" t="e">
        <f>SUMIFS(第1批次治理工程!#REF!,第1批次治理工程!$C$6:$C$32180,$B15,第1批次治理工程!$BM$6:$BM$32180,"&gt;0")+SUMIFS(#REF!,#REF!,$B15,#REF!,"&gt;0")</f>
        <v>#REF!</v>
      </c>
      <c r="K15" s="18" t="e">
        <f>SUMIFS(第1批次治理工程!$AY$6:$AY$32180,第1批次治理工程!$C$6:$C$32180,$B15)+SUMIFS(#REF!,#REF!,$B15)</f>
        <v>#REF!</v>
      </c>
      <c r="L15" s="18" t="e">
        <f>SUMIFS(第1批次治理工程!#REF!,第1批次治理工程!$C$6:$C$32180,$B15)+SUMIFS(#REF!,#REF!,$B15)</f>
        <v>#REF!</v>
      </c>
      <c r="M15" s="18" t="e">
        <f>COUNTIFS(第1批次治理工程!$C$6:$C$32180,$B15,第1批次治理工程!$BS$6:$BS$32180,1)+COUNTIFS(#REF!,$B15,#REF!,1)</f>
        <v>#REF!</v>
      </c>
      <c r="N15" s="18" t="e">
        <f>SUMIFS(第1批次治理工程!$K$6:$K$32180,第1批次治理工程!$C$6:$C$32180,$B15,第1批次治理工程!$BS$6:$BS$32180,1)+SUMIFS(#REF!,#REF!,$B15,第1批次治理工程!$BS$6:$BS$32180,1)</f>
        <v>#REF!</v>
      </c>
      <c r="O15" s="18" t="e">
        <f>SUMIFS(第1批次治理工程!#REF!,第1批次治理工程!$C$6:$C$32180,$B15,第1批次治理工程!$BS$6:$BS$32180,1)+SUMIFS(#REF!,#REF!,$B15,第1批次治理工程!$BS$6:$BS$32180,1)</f>
        <v>#REF!</v>
      </c>
      <c r="P15" s="18" t="e">
        <f>SUMIFS(第1批次治理工程!$CF$6:$CF$32180,第1批次治理工程!$C$6:$C$32180,$B15)+SUMIFS(#REF!,#REF!,$B15)</f>
        <v>#REF!</v>
      </c>
      <c r="Q15" s="18" t="e">
        <f>SUMIFS(第1批次治理工程!$CG$6:$CG$32180,第1批次治理工程!$C$6:$C$32180,$B15)+SUMIFS(#REF!,#REF!,$B15)</f>
        <v>#REF!</v>
      </c>
      <c r="R15" s="18" t="e">
        <f>SUMIFS(第1批次治理工程!$CH$6:$CH$32180,第1批次治理工程!$C$6:$C$32180,$B15)+SUMIFS(#REF!,#REF!,$B15)</f>
        <v>#REF!</v>
      </c>
      <c r="S15" s="18" t="e">
        <f>SUMIFS(第1批次治理工程!$CI$6:$CI$32180,第1批次治理工程!$C$6:$C$32180,$B15)+SUMIFS(#REF!,#REF!,$B15)</f>
        <v>#REF!</v>
      </c>
      <c r="T15" s="18" t="e">
        <f>SUMIFS(#REF!,#REF!,$B15&amp;"*")</f>
        <v>#REF!</v>
      </c>
      <c r="U15" s="18" t="e">
        <f>SUMIFS(#REF!,#REF!,$B15&amp;"*")</f>
        <v>#REF!</v>
      </c>
      <c r="V15" s="18" t="e">
        <f>SUMIFS(#REF!,#REF!,$B15&amp;"*")</f>
        <v>#REF!</v>
      </c>
      <c r="W15" s="18" t="e">
        <f>SUMIFS(#REF!,#REF!,$B15&amp;"*")</f>
        <v>#REF!</v>
      </c>
      <c r="X15" s="18" t="e">
        <f>SUMIFS(#REF!,#REF!,$B15&amp;"*")</f>
        <v>#REF!</v>
      </c>
      <c r="Y15" s="18" t="e">
        <f>SUMIFS(#REF!,#REF!,$B15&amp;"*")</f>
        <v>#REF!</v>
      </c>
      <c r="Z15" s="18" t="e">
        <f>SUMIFS(#REF!,#REF!,$B15&amp;"*")</f>
        <v>#REF!</v>
      </c>
      <c r="AA15" s="18" t="e">
        <f>SUMIFS(#REF!,#REF!,$B15&amp;"*")</f>
        <v>#REF!</v>
      </c>
      <c r="AB15" s="33" t="e">
        <f>COUNTIF(#REF!,$B15)</f>
        <v>#REF!</v>
      </c>
      <c r="AC15" s="33" t="e">
        <f>SUMIFS(#REF!,#REF!,$B15)</f>
        <v>#REF!</v>
      </c>
      <c r="AD15" s="18" t="e">
        <f t="shared" si="11"/>
        <v>#REF!</v>
      </c>
      <c r="AE15" s="18" t="e">
        <f t="shared" si="12"/>
        <v>#REF!</v>
      </c>
      <c r="AF15" s="18" t="e">
        <f t="shared" si="2"/>
        <v>#REF!</v>
      </c>
    </row>
    <row r="16" spans="1:32">
      <c r="A16" s="1055"/>
      <c r="B16" s="19" t="s">
        <v>96</v>
      </c>
      <c r="C16" s="37" t="e">
        <f>COUNTIF(第1批次治理工程!$C$6:$C$32180,$B16)+COUNTIF(#REF!,$B16)</f>
        <v>#REF!</v>
      </c>
      <c r="D16" s="38" t="e">
        <f>COUNTIFS(第1批次治理工程!$C$6:$C$32180,$B16,第1批次治理工程!$L$6:$L$32180,"&gt;0")+COUNTIFS(#REF!,$B16,#REF!,"&gt;0")</f>
        <v>#REF!</v>
      </c>
      <c r="E16" s="26" t="e">
        <f t="shared" ref="E16:E17" si="13">C16-D16</f>
        <v>#REF!</v>
      </c>
      <c r="F16" s="27" t="e">
        <f>SUMIFS(第1批次治理工程!$K$6:$K$32180,第1批次治理工程!$C$6:$C$32180,$B16)+SUMIFS(#REF!,#REF!,$B16)</f>
        <v>#REF!</v>
      </c>
      <c r="G16" s="27" t="e">
        <f>SUMIFS(第1批次治理工程!$AX$6:$AX$32180,第1批次治理工程!$C$6:$C$32180,$B16)+SUMIFS(#REF!,#REF!,$B16)-SUMIFS(第1批次治理工程!$AI$6:$AI$32180,第1批次治理工程!$C$6:$C$32180,$B16)-SUMIFS(#REF!,#REF!,$B16)</f>
        <v>#REF!</v>
      </c>
      <c r="H16" s="27" t="e">
        <f>COUNTIFS(第1批次治理工程!$C$6:$C$32180,$B16,第1批次治理工程!$BM$6:$BM$32180,"&gt;0")+COUNTIFS(#REF!,$B16,#REF!,"&gt;0")</f>
        <v>#REF!</v>
      </c>
      <c r="I16" s="18" t="e">
        <f>SUMIFS(第1批次治理工程!$K$6:$K$32180,第1批次治理工程!$C$6:$C$32180,$B16,第1批次治理工程!$BM$6:$BM$32180,"&gt;0")+SUMIFS(#REF!,#REF!,$B16,#REF!,"&gt;0")</f>
        <v>#REF!</v>
      </c>
      <c r="J16" s="18" t="e">
        <f>SUMIFS(第1批次治理工程!#REF!,第1批次治理工程!$C$6:$C$32180,$B16,第1批次治理工程!$BM$6:$BM$32180,"&gt;0")+SUMIFS(#REF!,#REF!,$B16,#REF!,"&gt;0")</f>
        <v>#REF!</v>
      </c>
      <c r="K16" s="18" t="e">
        <f>SUMIFS(第1批次治理工程!$AY$6:$AY$32180,第1批次治理工程!$C$6:$C$32180,$B16)+SUMIFS(#REF!,#REF!,$B16)</f>
        <v>#REF!</v>
      </c>
      <c r="L16" s="18" t="e">
        <f>SUMIFS(第1批次治理工程!#REF!,第1批次治理工程!$C$6:$C$32180,$B16)+SUMIFS(#REF!,#REF!,$B16)</f>
        <v>#REF!</v>
      </c>
      <c r="M16" s="18" t="e">
        <f>COUNTIFS(第1批次治理工程!$C$6:$C$32180,$B16,第1批次治理工程!$BS$6:$BS$32180,1)+COUNTIFS(#REF!,$B16,#REF!,1)</f>
        <v>#REF!</v>
      </c>
      <c r="N16" s="18" t="e">
        <f>SUMIFS(第1批次治理工程!$K$6:$K$32180,第1批次治理工程!$C$6:$C$32180,$B16,第1批次治理工程!$BS$6:$BS$32180,1)+SUMIFS(#REF!,#REF!,$B16,第1批次治理工程!$BS$6:$BS$32180,1)</f>
        <v>#REF!</v>
      </c>
      <c r="O16" s="18" t="e">
        <f>SUMIFS(第1批次治理工程!#REF!,第1批次治理工程!$C$6:$C$32180,$B16,第1批次治理工程!$BS$6:$BS$32180,1)+SUMIFS(#REF!,#REF!,$B16,第1批次治理工程!$BS$6:$BS$32180,1)</f>
        <v>#REF!</v>
      </c>
      <c r="P16" s="18" t="e">
        <f>SUMIFS(第1批次治理工程!$CF$6:$CF$32180,第1批次治理工程!$C$6:$C$32180,$B16)+SUMIFS(#REF!,#REF!,$B16)</f>
        <v>#REF!</v>
      </c>
      <c r="Q16" s="18" t="e">
        <f>SUMIFS(第1批次治理工程!$CG$6:$CG$32180,第1批次治理工程!$C$6:$C$32180,$B16)+SUMIFS(#REF!,#REF!,$B16)</f>
        <v>#REF!</v>
      </c>
      <c r="R16" s="18" t="e">
        <f>SUMIFS(第1批次治理工程!$CH$6:$CH$32180,第1批次治理工程!$C$6:$C$32180,$B16)+SUMIFS(#REF!,#REF!,$B16)</f>
        <v>#REF!</v>
      </c>
      <c r="S16" s="18" t="e">
        <f>SUMIFS(第1批次治理工程!$CI$6:$CI$32180,第1批次治理工程!$C$6:$C$32180,$B16)+SUMIFS(#REF!,#REF!,$B16)</f>
        <v>#REF!</v>
      </c>
      <c r="T16" s="18" t="e">
        <f>SUMIFS(#REF!,#REF!,$B16&amp;"*")</f>
        <v>#REF!</v>
      </c>
      <c r="U16" s="18" t="e">
        <f>SUMIFS(#REF!,#REF!,$B16&amp;"*")</f>
        <v>#REF!</v>
      </c>
      <c r="V16" s="18" t="e">
        <f>SUMIFS(#REF!,#REF!,$B16&amp;"*")</f>
        <v>#REF!</v>
      </c>
      <c r="W16" s="18" t="e">
        <f>SUMIFS(#REF!,#REF!,$B16&amp;"*")</f>
        <v>#REF!</v>
      </c>
      <c r="X16" s="18" t="e">
        <f>SUMIFS(#REF!,#REF!,$B16&amp;"*")</f>
        <v>#REF!</v>
      </c>
      <c r="Y16" s="18" t="e">
        <f>SUMIFS(#REF!,#REF!,$B16&amp;"*")</f>
        <v>#REF!</v>
      </c>
      <c r="Z16" s="18" t="e">
        <f>SUMIFS(#REF!,#REF!,$B16&amp;"*")</f>
        <v>#REF!</v>
      </c>
      <c r="AA16" s="18" t="e">
        <f>SUMIFS(#REF!,#REF!,$B16&amp;"*")</f>
        <v>#REF!</v>
      </c>
      <c r="AB16" s="33" t="e">
        <f>COUNTIF(#REF!,$B16)</f>
        <v>#REF!</v>
      </c>
      <c r="AC16" s="33" t="e">
        <f>SUMIFS(#REF!,#REF!,$B16)</f>
        <v>#REF!</v>
      </c>
      <c r="AD16" s="18" t="e">
        <f t="shared" ref="AD16:AD17" si="14">F16+K16+T16+V16+X16+Z16+AC16</f>
        <v>#REF!</v>
      </c>
      <c r="AE16" s="18" t="e">
        <f t="shared" ref="AE16:AE17" si="15">G16+L16+U16+W16+Y16+AA16</f>
        <v>#REF!</v>
      </c>
      <c r="AF16" s="18" t="e">
        <f t="shared" si="2"/>
        <v>#REF!</v>
      </c>
    </row>
    <row r="17" spans="1:32">
      <c r="A17" s="1055"/>
      <c r="B17" s="19" t="s">
        <v>97</v>
      </c>
      <c r="C17" s="37" t="e">
        <f>COUNTIF(第1批次治理工程!$C$6:$C$32180,$B17)+COUNTIF(#REF!,$B17)</f>
        <v>#REF!</v>
      </c>
      <c r="D17" s="38" t="e">
        <f>COUNTIFS(第1批次治理工程!$C$6:$C$32180,$B17,第1批次治理工程!$L$6:$L$32180,"&gt;0")+COUNTIFS(#REF!,$B17,#REF!,"&gt;0")</f>
        <v>#REF!</v>
      </c>
      <c r="E17" s="26" t="e">
        <f t="shared" si="13"/>
        <v>#REF!</v>
      </c>
      <c r="F17" s="27" t="e">
        <f>SUMIFS(第1批次治理工程!$K$6:$K$32180,第1批次治理工程!$C$6:$C$32180,$B17)+SUMIFS(#REF!,#REF!,$B17)</f>
        <v>#REF!</v>
      </c>
      <c r="G17" s="27" t="e">
        <f>SUMIFS(第1批次治理工程!$AX$6:$AX$32180,第1批次治理工程!$C$6:$C$32180,$B17)+SUMIFS(#REF!,#REF!,$B17)-SUMIFS(第1批次治理工程!$AI$6:$AI$32180,第1批次治理工程!$C$6:$C$32180,$B17)-SUMIFS(#REF!,#REF!,$B17)</f>
        <v>#REF!</v>
      </c>
      <c r="H17" s="27" t="e">
        <f>COUNTIFS(第1批次治理工程!$C$6:$C$32180,$B17,第1批次治理工程!$BM$6:$BM$32180,"&gt;0")+COUNTIFS(#REF!,$B17,#REF!,"&gt;0")</f>
        <v>#REF!</v>
      </c>
      <c r="I17" s="18" t="e">
        <f>SUMIFS(第1批次治理工程!$K$6:$K$32180,第1批次治理工程!$C$6:$C$32180,$B17,第1批次治理工程!$BM$6:$BM$32180,"&gt;0")+SUMIFS(#REF!,#REF!,$B17,#REF!,"&gt;0")</f>
        <v>#REF!</v>
      </c>
      <c r="J17" s="18" t="e">
        <f>SUMIFS(第1批次治理工程!#REF!,第1批次治理工程!$C$6:$C$32180,$B17,第1批次治理工程!$BM$6:$BM$32180,"&gt;0")+SUMIFS(#REF!,#REF!,$B17,#REF!,"&gt;0")</f>
        <v>#REF!</v>
      </c>
      <c r="K17" s="18" t="e">
        <f>SUMIFS(第1批次治理工程!$AY$6:$AY$32180,第1批次治理工程!$C$6:$C$32180,$B17)+SUMIFS(#REF!,#REF!,$B17)</f>
        <v>#REF!</v>
      </c>
      <c r="L17" s="18" t="e">
        <f>SUMIFS(第1批次治理工程!#REF!,第1批次治理工程!$C$6:$C$32180,$B17)+SUMIFS(#REF!,#REF!,$B17)</f>
        <v>#REF!</v>
      </c>
      <c r="M17" s="18" t="e">
        <f>COUNTIFS(第1批次治理工程!$C$6:$C$32180,$B17,第1批次治理工程!$BS$6:$BS$32180,1)+COUNTIFS(#REF!,$B17,#REF!,1)</f>
        <v>#REF!</v>
      </c>
      <c r="N17" s="18" t="e">
        <f>SUMIFS(第1批次治理工程!$K$6:$K$32180,第1批次治理工程!$C$6:$C$32180,$B17,第1批次治理工程!$BS$6:$BS$32180,1)+SUMIFS(#REF!,#REF!,$B17,第1批次治理工程!$BS$6:$BS$32180,1)</f>
        <v>#REF!</v>
      </c>
      <c r="O17" s="18" t="e">
        <f>SUMIFS(第1批次治理工程!#REF!,第1批次治理工程!$C$6:$C$32180,$B17,第1批次治理工程!$BS$6:$BS$32180,1)+SUMIFS(#REF!,#REF!,$B17,第1批次治理工程!$BS$6:$BS$32180,1)</f>
        <v>#REF!</v>
      </c>
      <c r="P17" s="18" t="e">
        <f>SUMIFS(第1批次治理工程!$CF$6:$CF$32180,第1批次治理工程!$C$6:$C$32180,$B17)+SUMIFS(#REF!,#REF!,$B17)</f>
        <v>#REF!</v>
      </c>
      <c r="Q17" s="18" t="e">
        <f>SUMIFS(第1批次治理工程!$CG$6:$CG$32180,第1批次治理工程!$C$6:$C$32180,$B17)+SUMIFS(#REF!,#REF!,$B17)</f>
        <v>#REF!</v>
      </c>
      <c r="R17" s="18" t="e">
        <f>SUMIFS(第1批次治理工程!$CH$6:$CH$32180,第1批次治理工程!$C$6:$C$32180,$B17)+SUMIFS(#REF!,#REF!,$B17)</f>
        <v>#REF!</v>
      </c>
      <c r="S17" s="18" t="e">
        <f>SUMIFS(第1批次治理工程!$CI$6:$CI$32180,第1批次治理工程!$C$6:$C$32180,$B17)+SUMIFS(#REF!,#REF!,$B17)</f>
        <v>#REF!</v>
      </c>
      <c r="T17" s="18" t="e">
        <f>SUMIFS(#REF!,#REF!,$B17&amp;"*")</f>
        <v>#REF!</v>
      </c>
      <c r="U17" s="18" t="e">
        <f>SUMIFS(#REF!,#REF!,$B17&amp;"*")</f>
        <v>#REF!</v>
      </c>
      <c r="V17" s="18" t="e">
        <f>SUMIFS(#REF!,#REF!,$B17&amp;"*")</f>
        <v>#REF!</v>
      </c>
      <c r="W17" s="18" t="e">
        <f>SUMIFS(#REF!,#REF!,$B17&amp;"*")</f>
        <v>#REF!</v>
      </c>
      <c r="X17" s="18" t="e">
        <f>SUMIFS(#REF!,#REF!,$B17&amp;"*")</f>
        <v>#REF!</v>
      </c>
      <c r="Y17" s="18" t="e">
        <f>SUMIFS(#REF!,#REF!,$B17&amp;"*")</f>
        <v>#REF!</v>
      </c>
      <c r="Z17" s="18" t="e">
        <f>SUMIFS(#REF!,#REF!,$B17&amp;"*")</f>
        <v>#REF!</v>
      </c>
      <c r="AA17" s="18" t="e">
        <f>SUMIFS(#REF!,#REF!,$B17&amp;"*")</f>
        <v>#REF!</v>
      </c>
      <c r="AB17" s="33" t="e">
        <f>COUNTIF(#REF!,$B17)</f>
        <v>#REF!</v>
      </c>
      <c r="AC17" s="33" t="e">
        <f>SUMIFS(#REF!,#REF!,$B17)</f>
        <v>#REF!</v>
      </c>
      <c r="AD17" s="18" t="e">
        <f t="shared" si="14"/>
        <v>#REF!</v>
      </c>
      <c r="AE17" s="18" t="e">
        <f t="shared" si="15"/>
        <v>#REF!</v>
      </c>
      <c r="AF17" s="18" t="e">
        <f t="shared" si="2"/>
        <v>#REF!</v>
      </c>
    </row>
    <row r="18" spans="1:32">
      <c r="A18" s="1055"/>
      <c r="B18" s="19" t="s">
        <v>99</v>
      </c>
      <c r="C18" s="37" t="e">
        <f>COUNTIF(第1批次治理工程!$C$6:$C$32180,$B18)+COUNTIF(#REF!,$B18)</f>
        <v>#REF!</v>
      </c>
      <c r="D18" s="38" t="e">
        <f>COUNTIFS(第1批次治理工程!$C$6:$C$32180,$B18,第1批次治理工程!$L$6:$L$32180,"&gt;0")+COUNTIFS(#REF!,$B18,#REF!,"&gt;0")</f>
        <v>#REF!</v>
      </c>
      <c r="E18" s="26" t="e">
        <f t="shared" ref="E18:E19" si="16">C18-D18</f>
        <v>#REF!</v>
      </c>
      <c r="F18" s="27" t="e">
        <f>SUMIFS(第1批次治理工程!$K$6:$K$32180,第1批次治理工程!$C$6:$C$32180,$B18)+SUMIFS(#REF!,#REF!,$B18)</f>
        <v>#REF!</v>
      </c>
      <c r="G18" s="27" t="e">
        <f>SUMIFS(第1批次治理工程!$AX$6:$AX$32180,第1批次治理工程!$C$6:$C$32180,$B18)+SUMIFS(#REF!,#REF!,$B18)-SUMIFS(第1批次治理工程!$AI$6:$AI$32180,第1批次治理工程!$C$6:$C$32180,$B18)-SUMIFS(#REF!,#REF!,$B18)</f>
        <v>#REF!</v>
      </c>
      <c r="H18" s="27" t="e">
        <f>COUNTIFS(第1批次治理工程!$C$6:$C$32180,$B18,第1批次治理工程!$BM$6:$BM$32180,"&gt;0")+COUNTIFS(#REF!,$B18,#REF!,"&gt;0")</f>
        <v>#REF!</v>
      </c>
      <c r="I18" s="18" t="e">
        <f>SUMIFS(第1批次治理工程!$K$6:$K$32180,第1批次治理工程!$C$6:$C$32180,$B18,第1批次治理工程!$BM$6:$BM$32180,"&gt;0")+SUMIFS(#REF!,#REF!,$B18,#REF!,"&gt;0")</f>
        <v>#REF!</v>
      </c>
      <c r="J18" s="18" t="e">
        <f>SUMIFS(第1批次治理工程!#REF!,第1批次治理工程!$C$6:$C$32180,$B18,第1批次治理工程!$BM$6:$BM$32180,"&gt;0")+SUMIFS(#REF!,#REF!,$B18,#REF!,"&gt;0")</f>
        <v>#REF!</v>
      </c>
      <c r="K18" s="18" t="e">
        <f>SUMIFS(第1批次治理工程!$AY$6:$AY$32180,第1批次治理工程!$C$6:$C$32180,$B18)+SUMIFS(#REF!,#REF!,$B18)</f>
        <v>#REF!</v>
      </c>
      <c r="L18" s="18" t="e">
        <f>SUMIFS(第1批次治理工程!#REF!,第1批次治理工程!$C$6:$C$32180,$B18)+SUMIFS(#REF!,#REF!,$B18)</f>
        <v>#REF!</v>
      </c>
      <c r="M18" s="18" t="e">
        <f>COUNTIFS(第1批次治理工程!$C$6:$C$32180,$B18,第1批次治理工程!$BS$6:$BS$32180,1)+COUNTIFS(#REF!,$B18,#REF!,1)</f>
        <v>#REF!</v>
      </c>
      <c r="N18" s="18" t="e">
        <f>SUMIFS(第1批次治理工程!$K$6:$K$32180,第1批次治理工程!$C$6:$C$32180,$B18,第1批次治理工程!$BS$6:$BS$32180,1)+SUMIFS(#REF!,#REF!,$B18,第1批次治理工程!$BS$6:$BS$32180,1)</f>
        <v>#REF!</v>
      </c>
      <c r="O18" s="18" t="e">
        <f>SUMIFS(第1批次治理工程!#REF!,第1批次治理工程!$C$6:$C$32180,$B18,第1批次治理工程!$BS$6:$BS$32180,1)+SUMIFS(#REF!,#REF!,$B18,第1批次治理工程!$BS$6:$BS$32180,1)</f>
        <v>#REF!</v>
      </c>
      <c r="P18" s="18" t="e">
        <f>SUMIFS(第1批次治理工程!$CF$6:$CF$32180,第1批次治理工程!$C$6:$C$32180,$B18)+SUMIFS(#REF!,#REF!,$B18)</f>
        <v>#REF!</v>
      </c>
      <c r="Q18" s="18" t="e">
        <f>SUMIFS(第1批次治理工程!$CG$6:$CG$32180,第1批次治理工程!$C$6:$C$32180,$B18)+SUMIFS(#REF!,#REF!,$B18)</f>
        <v>#REF!</v>
      </c>
      <c r="R18" s="18" t="e">
        <f>SUMIFS(第1批次治理工程!$CH$6:$CH$32180,第1批次治理工程!$C$6:$C$32180,$B18)+SUMIFS(#REF!,#REF!,$B18)</f>
        <v>#REF!</v>
      </c>
      <c r="S18" s="18" t="e">
        <f>SUMIFS(第1批次治理工程!$CI$6:$CI$32180,第1批次治理工程!$C$6:$C$32180,$B18)+SUMIFS(#REF!,#REF!,$B18)</f>
        <v>#REF!</v>
      </c>
      <c r="T18" s="18" t="e">
        <f>SUMIFS(#REF!,#REF!,$B18&amp;"*")</f>
        <v>#REF!</v>
      </c>
      <c r="U18" s="18" t="e">
        <f>SUMIFS(#REF!,#REF!,$B18&amp;"*")</f>
        <v>#REF!</v>
      </c>
      <c r="V18" s="18" t="e">
        <f>SUMIFS(#REF!,#REF!,$B18&amp;"*")</f>
        <v>#REF!</v>
      </c>
      <c r="W18" s="18" t="e">
        <f>SUMIFS(#REF!,#REF!,$B18&amp;"*")</f>
        <v>#REF!</v>
      </c>
      <c r="X18" s="18" t="e">
        <f>SUMIFS(#REF!,#REF!,$B18&amp;"*")</f>
        <v>#REF!</v>
      </c>
      <c r="Y18" s="18" t="e">
        <f>SUMIFS(#REF!,#REF!,$B18&amp;"*")</f>
        <v>#REF!</v>
      </c>
      <c r="Z18" s="18" t="e">
        <f>SUMIFS(#REF!,#REF!,$B18&amp;"*")</f>
        <v>#REF!</v>
      </c>
      <c r="AA18" s="18" t="e">
        <f>SUMIFS(#REF!,#REF!,$B18&amp;"*")</f>
        <v>#REF!</v>
      </c>
      <c r="AB18" s="33" t="e">
        <f>COUNTIF(#REF!,$B18)</f>
        <v>#REF!</v>
      </c>
      <c r="AC18" s="33" t="e">
        <f>SUMIFS(#REF!,#REF!,$B18)</f>
        <v>#REF!</v>
      </c>
      <c r="AD18" s="18" t="e">
        <f t="shared" ref="AD18:AD19" si="17">F18+K18+T18+V18+X18+Z18+AC18</f>
        <v>#REF!</v>
      </c>
      <c r="AE18" s="18" t="e">
        <f t="shared" ref="AE18:AE19" si="18">G18+L18+U18+W18+Y18+AA18</f>
        <v>#REF!</v>
      </c>
      <c r="AF18" s="18" t="e">
        <f t="shared" si="2"/>
        <v>#REF!</v>
      </c>
    </row>
    <row r="19" spans="1:32">
      <c r="A19" s="1055"/>
      <c r="B19" s="19" t="s">
        <v>98</v>
      </c>
      <c r="C19" s="37" t="e">
        <f>COUNTIF(第1批次治理工程!$C$6:$C$32180,$B19)+COUNTIF(#REF!,$B19)</f>
        <v>#REF!</v>
      </c>
      <c r="D19" s="38" t="e">
        <f>COUNTIFS(第1批次治理工程!$C$6:$C$32180,$B19,第1批次治理工程!$L$6:$L$32180,"&gt;0")+COUNTIFS(#REF!,$B19,#REF!,"&gt;0")</f>
        <v>#REF!</v>
      </c>
      <c r="E19" s="26" t="e">
        <f t="shared" si="16"/>
        <v>#REF!</v>
      </c>
      <c r="F19" s="27" t="e">
        <f>SUMIFS(第1批次治理工程!$K$6:$K$32180,第1批次治理工程!$C$6:$C$32180,$B19)+SUMIFS(#REF!,#REF!,$B19)</f>
        <v>#REF!</v>
      </c>
      <c r="G19" s="27" t="e">
        <f>SUMIFS(第1批次治理工程!$AX$6:$AX$32180,第1批次治理工程!$C$6:$C$32180,$B19)+SUMIFS(#REF!,#REF!,$B19)-SUMIFS(第1批次治理工程!$AI$6:$AI$32180,第1批次治理工程!$C$6:$C$32180,$B19)-SUMIFS(#REF!,#REF!,$B19)</f>
        <v>#REF!</v>
      </c>
      <c r="H19" s="27" t="e">
        <f>COUNTIFS(第1批次治理工程!$C$6:$C$32180,$B19,第1批次治理工程!$BM$6:$BM$32180,"&gt;0")+COUNTIFS(#REF!,$B19,#REF!,"&gt;0")</f>
        <v>#REF!</v>
      </c>
      <c r="I19" s="18" t="e">
        <f>SUMIFS(第1批次治理工程!$K$6:$K$32180,第1批次治理工程!$C$6:$C$32180,$B19,第1批次治理工程!$BM$6:$BM$32180,"&gt;0")+SUMIFS(#REF!,#REF!,$B19,#REF!,"&gt;0")</f>
        <v>#REF!</v>
      </c>
      <c r="J19" s="18" t="e">
        <f>SUMIFS(第1批次治理工程!#REF!,第1批次治理工程!$C$6:$C$32180,$B19,第1批次治理工程!$BM$6:$BM$32180,"&gt;0")+SUMIFS(#REF!,#REF!,$B19,#REF!,"&gt;0")</f>
        <v>#REF!</v>
      </c>
      <c r="K19" s="18" t="e">
        <f>SUMIFS(第1批次治理工程!$AY$6:$AY$32180,第1批次治理工程!$C$6:$C$32180,$B19)+SUMIFS(#REF!,#REF!,$B19)</f>
        <v>#REF!</v>
      </c>
      <c r="L19" s="18" t="e">
        <f>SUMIFS(第1批次治理工程!#REF!,第1批次治理工程!$C$6:$C$32180,$B19)+SUMIFS(#REF!,#REF!,$B19)</f>
        <v>#REF!</v>
      </c>
      <c r="M19" s="18" t="e">
        <f>COUNTIFS(第1批次治理工程!$C$6:$C$32180,$B19,第1批次治理工程!$BS$6:$BS$32180,1)+COUNTIFS(#REF!,$B19,#REF!,1)</f>
        <v>#REF!</v>
      </c>
      <c r="N19" s="18" t="e">
        <f>SUMIFS(第1批次治理工程!$K$6:$K$32180,第1批次治理工程!$C$6:$C$32180,$B19,第1批次治理工程!$BS$6:$BS$32180,1)+SUMIFS(#REF!,#REF!,$B19,第1批次治理工程!$BS$6:$BS$32180,1)</f>
        <v>#REF!</v>
      </c>
      <c r="O19" s="18" t="e">
        <f>SUMIFS(第1批次治理工程!#REF!,第1批次治理工程!$C$6:$C$32180,$B19,第1批次治理工程!$BS$6:$BS$32180,1)+SUMIFS(#REF!,#REF!,$B19,第1批次治理工程!$BS$6:$BS$32180,1)</f>
        <v>#REF!</v>
      </c>
      <c r="P19" s="18" t="e">
        <f>SUMIFS(第1批次治理工程!$CF$6:$CF$32180,第1批次治理工程!$C$6:$C$32180,$B19)+SUMIFS(#REF!,#REF!,$B19)</f>
        <v>#REF!</v>
      </c>
      <c r="Q19" s="18" t="e">
        <f>SUMIFS(第1批次治理工程!$CG$6:$CG$32180,第1批次治理工程!$C$6:$C$32180,$B19)+SUMIFS(#REF!,#REF!,$B19)</f>
        <v>#REF!</v>
      </c>
      <c r="R19" s="18" t="e">
        <f>SUMIFS(第1批次治理工程!$CH$6:$CH$32180,第1批次治理工程!$C$6:$C$32180,$B19)+SUMIFS(#REF!,#REF!,$B19)</f>
        <v>#REF!</v>
      </c>
      <c r="S19" s="18" t="e">
        <f>SUMIFS(第1批次治理工程!$CI$6:$CI$32180,第1批次治理工程!$C$6:$C$32180,$B19)+SUMIFS(#REF!,#REF!,$B19)</f>
        <v>#REF!</v>
      </c>
      <c r="T19" s="18" t="e">
        <f>SUMIFS(#REF!,#REF!,$B19&amp;"*")</f>
        <v>#REF!</v>
      </c>
      <c r="U19" s="18" t="e">
        <f>SUMIFS(#REF!,#REF!,$B19&amp;"*")</f>
        <v>#REF!</v>
      </c>
      <c r="V19" s="18" t="e">
        <f>SUMIFS(#REF!,#REF!,$B19&amp;"*")</f>
        <v>#REF!</v>
      </c>
      <c r="W19" s="18" t="e">
        <f>SUMIFS(#REF!,#REF!,$B19&amp;"*")</f>
        <v>#REF!</v>
      </c>
      <c r="X19" s="18" t="e">
        <f>SUMIFS(#REF!,#REF!,$B19&amp;"*")</f>
        <v>#REF!</v>
      </c>
      <c r="Y19" s="18" t="e">
        <f>SUMIFS(#REF!,#REF!,$B19&amp;"*")</f>
        <v>#REF!</v>
      </c>
      <c r="Z19" s="18" t="e">
        <f>SUMIFS(#REF!,#REF!,$B19&amp;"*")</f>
        <v>#REF!</v>
      </c>
      <c r="AA19" s="18" t="e">
        <f>SUMIFS(#REF!,#REF!,$B19&amp;"*")</f>
        <v>#REF!</v>
      </c>
      <c r="AB19" s="33" t="e">
        <f>COUNTIF(#REF!,$B19)</f>
        <v>#REF!</v>
      </c>
      <c r="AC19" s="33" t="e">
        <f>SUMIFS(#REF!,#REF!,$B19)</f>
        <v>#REF!</v>
      </c>
      <c r="AD19" s="18" t="e">
        <f t="shared" si="17"/>
        <v>#REF!</v>
      </c>
      <c r="AE19" s="18" t="e">
        <f t="shared" si="18"/>
        <v>#REF!</v>
      </c>
      <c r="AF19" s="18" t="e">
        <f t="shared" si="2"/>
        <v>#REF!</v>
      </c>
    </row>
    <row r="20" spans="1:32">
      <c r="A20" s="1055"/>
      <c r="B20" s="19" t="s">
        <v>100</v>
      </c>
      <c r="C20" s="37" t="e">
        <f>COUNTIF(第1批次治理工程!$C$6:$C$32180,$B20)+COUNTIF(#REF!,$B20)</f>
        <v>#REF!</v>
      </c>
      <c r="D20" s="38" t="e">
        <f>COUNTIFS(第1批次治理工程!$C$6:$C$32180,$B20,第1批次治理工程!$L$6:$L$32180,"&gt;0")+COUNTIFS(#REF!,$B20,#REF!,"&gt;0")</f>
        <v>#REF!</v>
      </c>
      <c r="E20" s="26" t="e">
        <f t="shared" ref="E20:E21" si="19">C20-D20</f>
        <v>#REF!</v>
      </c>
      <c r="F20" s="27" t="e">
        <f>SUMIFS(第1批次治理工程!$K$6:$K$32180,第1批次治理工程!$C$6:$C$32180,$B20)+SUMIFS(#REF!,#REF!,$B20)</f>
        <v>#REF!</v>
      </c>
      <c r="G20" s="27" t="e">
        <f>SUMIFS(第1批次治理工程!$AX$6:$AX$32180,第1批次治理工程!$C$6:$C$32180,$B20)+SUMIFS(#REF!,#REF!,$B20)-SUMIFS(第1批次治理工程!$AI$6:$AI$32180,第1批次治理工程!$C$6:$C$32180,$B20)-SUMIFS(#REF!,#REF!,$B20)</f>
        <v>#REF!</v>
      </c>
      <c r="H20" s="27" t="e">
        <f>COUNTIFS(第1批次治理工程!$C$6:$C$32180,$B20,第1批次治理工程!$BM$6:$BM$32180,"&gt;0")+COUNTIFS(#REF!,$B20,#REF!,"&gt;0")</f>
        <v>#REF!</v>
      </c>
      <c r="I20" s="18" t="e">
        <f>SUMIFS(第1批次治理工程!$K$6:$K$32180,第1批次治理工程!$C$6:$C$32180,$B20,第1批次治理工程!$BM$6:$BM$32180,"&gt;0")+SUMIFS(#REF!,#REF!,$B20,#REF!,"&gt;0")</f>
        <v>#REF!</v>
      </c>
      <c r="J20" s="18" t="e">
        <f>SUMIFS(第1批次治理工程!#REF!,第1批次治理工程!$C$6:$C$32180,$B20,第1批次治理工程!$BM$6:$BM$32180,"&gt;0")+SUMIFS(#REF!,#REF!,$B20,#REF!,"&gt;0")</f>
        <v>#REF!</v>
      </c>
      <c r="K20" s="18" t="e">
        <f>SUMIFS(第1批次治理工程!$AY$6:$AY$32180,第1批次治理工程!$C$6:$C$32180,$B20)+SUMIFS(#REF!,#REF!,$B20)</f>
        <v>#REF!</v>
      </c>
      <c r="L20" s="18" t="e">
        <f>SUMIFS(第1批次治理工程!#REF!,第1批次治理工程!$C$6:$C$32180,$B20)+SUMIFS(#REF!,#REF!,$B20)</f>
        <v>#REF!</v>
      </c>
      <c r="M20" s="18" t="e">
        <f>COUNTIFS(第1批次治理工程!$C$6:$C$32180,$B20,第1批次治理工程!$BS$6:$BS$32180,1)+COUNTIFS(#REF!,$B20,#REF!,1)</f>
        <v>#REF!</v>
      </c>
      <c r="N20" s="18" t="e">
        <f>SUMIFS(第1批次治理工程!$K$6:$K$32180,第1批次治理工程!$C$6:$C$32180,$B20,第1批次治理工程!$BS$6:$BS$32180,1)+SUMIFS(#REF!,#REF!,$B20,第1批次治理工程!$BS$6:$BS$32180,1)</f>
        <v>#REF!</v>
      </c>
      <c r="O20" s="18" t="e">
        <f>SUMIFS(第1批次治理工程!#REF!,第1批次治理工程!$C$6:$C$32180,$B20,第1批次治理工程!$BS$6:$BS$32180,1)+SUMIFS(#REF!,#REF!,$B20,第1批次治理工程!$BS$6:$BS$32180,1)</f>
        <v>#REF!</v>
      </c>
      <c r="P20" s="18" t="e">
        <f>SUMIFS(第1批次治理工程!$CF$6:$CF$32180,第1批次治理工程!$C$6:$C$32180,$B20)+SUMIFS(#REF!,#REF!,$B20)</f>
        <v>#REF!</v>
      </c>
      <c r="Q20" s="18" t="e">
        <f>SUMIFS(第1批次治理工程!$CG$6:$CG$32180,第1批次治理工程!$C$6:$C$32180,$B20)+SUMIFS(#REF!,#REF!,$B20)</f>
        <v>#REF!</v>
      </c>
      <c r="R20" s="18" t="e">
        <f>SUMIFS(第1批次治理工程!$CH$6:$CH$32180,第1批次治理工程!$C$6:$C$32180,$B20)+SUMIFS(#REF!,#REF!,$B20)</f>
        <v>#REF!</v>
      </c>
      <c r="S20" s="18" t="e">
        <f>SUMIFS(第1批次治理工程!$CI$6:$CI$32180,第1批次治理工程!$C$6:$C$32180,$B20)+SUMIFS(#REF!,#REF!,$B20)</f>
        <v>#REF!</v>
      </c>
      <c r="T20" s="18" t="e">
        <f>SUMIFS(#REF!,#REF!,$B20&amp;"*")</f>
        <v>#REF!</v>
      </c>
      <c r="U20" s="18" t="e">
        <f>SUMIFS(#REF!,#REF!,$B20&amp;"*")</f>
        <v>#REF!</v>
      </c>
      <c r="V20" s="18" t="e">
        <f>SUMIFS(#REF!,#REF!,$B20&amp;"*")</f>
        <v>#REF!</v>
      </c>
      <c r="W20" s="18" t="e">
        <f>SUMIFS(#REF!,#REF!,$B20&amp;"*")</f>
        <v>#REF!</v>
      </c>
      <c r="X20" s="18" t="e">
        <f>SUMIFS(#REF!,#REF!,$B20&amp;"*")</f>
        <v>#REF!</v>
      </c>
      <c r="Y20" s="18" t="e">
        <f>SUMIFS(#REF!,#REF!,$B20&amp;"*")</f>
        <v>#REF!</v>
      </c>
      <c r="Z20" s="18" t="e">
        <f>SUMIFS(#REF!,#REF!,$B20&amp;"*")</f>
        <v>#REF!</v>
      </c>
      <c r="AA20" s="18" t="e">
        <f>SUMIFS(#REF!,#REF!,$B20&amp;"*")</f>
        <v>#REF!</v>
      </c>
      <c r="AB20" s="33" t="e">
        <f>COUNTIF(#REF!,$B20)</f>
        <v>#REF!</v>
      </c>
      <c r="AC20" s="33" t="e">
        <f>SUMIFS(#REF!,#REF!,$B20)</f>
        <v>#REF!</v>
      </c>
      <c r="AD20" s="18" t="e">
        <f t="shared" ref="AD20:AD21" si="20">F20+K20+T20+V20+X20+Z20+AC20</f>
        <v>#REF!</v>
      </c>
      <c r="AE20" s="18" t="e">
        <f t="shared" ref="AE20:AE21" si="21">G20+L20+U20+W20+Y20+AA20</f>
        <v>#REF!</v>
      </c>
      <c r="AF20" s="18" t="e">
        <f t="shared" si="2"/>
        <v>#REF!</v>
      </c>
    </row>
    <row r="21" spans="1:32">
      <c r="A21" s="1055"/>
      <c r="B21" s="19" t="s">
        <v>101</v>
      </c>
      <c r="C21" s="37" t="e">
        <f>COUNTIF(第1批次治理工程!$C$6:$C$32180,$B21)+COUNTIF(#REF!,$B21)</f>
        <v>#REF!</v>
      </c>
      <c r="D21" s="38" t="e">
        <f>COUNTIFS(第1批次治理工程!$C$6:$C$32180,$B21,第1批次治理工程!$L$6:$L$32180,"&gt;0")+COUNTIFS(#REF!,$B21,#REF!,"&gt;0")</f>
        <v>#REF!</v>
      </c>
      <c r="E21" s="26" t="e">
        <f t="shared" si="19"/>
        <v>#REF!</v>
      </c>
      <c r="F21" s="27" t="e">
        <f>SUMIFS(第1批次治理工程!$K$6:$K$32180,第1批次治理工程!$C$6:$C$32180,$B21)+SUMIFS(#REF!,#REF!,$B21)</f>
        <v>#REF!</v>
      </c>
      <c r="G21" s="27" t="e">
        <f>SUMIFS(第1批次治理工程!$AX$6:$AX$32180,第1批次治理工程!$C$6:$C$32180,$B21)+SUMIFS(#REF!,#REF!,$B21)-SUMIFS(第1批次治理工程!$AI$6:$AI$32180,第1批次治理工程!$C$6:$C$32180,$B21)-SUMIFS(#REF!,#REF!,$B21)</f>
        <v>#REF!</v>
      </c>
      <c r="H21" s="27" t="e">
        <f>COUNTIFS(第1批次治理工程!$C$6:$C$32180,$B21,第1批次治理工程!$BM$6:$BM$32180,"&gt;0")+COUNTIFS(#REF!,$B21,#REF!,"&gt;0")</f>
        <v>#REF!</v>
      </c>
      <c r="I21" s="18" t="e">
        <f>SUMIFS(第1批次治理工程!$K$6:$K$32180,第1批次治理工程!$C$6:$C$32180,$B21,第1批次治理工程!$BM$6:$BM$32180,"&gt;0")+SUMIFS(#REF!,#REF!,$B21,#REF!,"&gt;0")</f>
        <v>#REF!</v>
      </c>
      <c r="J21" s="18" t="e">
        <f>SUMIFS(第1批次治理工程!#REF!,第1批次治理工程!$C$6:$C$32180,$B21,第1批次治理工程!$BM$6:$BM$32180,"&gt;0")+SUMIFS(#REF!,#REF!,$B21,#REF!,"&gt;0")</f>
        <v>#REF!</v>
      </c>
      <c r="K21" s="18" t="e">
        <f>SUMIFS(第1批次治理工程!$AY$6:$AY$32180,第1批次治理工程!$C$6:$C$32180,$B21)+SUMIFS(#REF!,#REF!,$B21)</f>
        <v>#REF!</v>
      </c>
      <c r="L21" s="18" t="e">
        <f>SUMIFS(第1批次治理工程!#REF!,第1批次治理工程!$C$6:$C$32180,$B21)+SUMIFS(#REF!,#REF!,$B21)</f>
        <v>#REF!</v>
      </c>
      <c r="M21" s="18" t="e">
        <f>COUNTIFS(第1批次治理工程!$C$6:$C$32180,$B21,第1批次治理工程!$BS$6:$BS$32180,1)+COUNTIFS(#REF!,$B21,#REF!,1)</f>
        <v>#REF!</v>
      </c>
      <c r="N21" s="18" t="e">
        <f>SUMIFS(第1批次治理工程!$K$6:$K$32180,第1批次治理工程!$C$6:$C$32180,$B21,第1批次治理工程!$BS$6:$BS$32180,1)+SUMIFS(#REF!,#REF!,$B21,第1批次治理工程!$BS$6:$BS$32180,1)</f>
        <v>#REF!</v>
      </c>
      <c r="O21" s="18" t="e">
        <f>SUMIFS(第1批次治理工程!#REF!,第1批次治理工程!$C$6:$C$32180,$B21,第1批次治理工程!$BS$6:$BS$32180,1)+SUMIFS(#REF!,#REF!,$B21,第1批次治理工程!$BS$6:$BS$32180,1)</f>
        <v>#REF!</v>
      </c>
      <c r="P21" s="18" t="e">
        <f>SUMIFS(第1批次治理工程!$CF$6:$CF$32180,第1批次治理工程!$C$6:$C$32180,$B21)+SUMIFS(#REF!,#REF!,$B21)</f>
        <v>#REF!</v>
      </c>
      <c r="Q21" s="18" t="e">
        <f>SUMIFS(第1批次治理工程!$CG$6:$CG$32180,第1批次治理工程!$C$6:$C$32180,$B21)+SUMIFS(#REF!,#REF!,$B21)</f>
        <v>#REF!</v>
      </c>
      <c r="R21" s="18" t="e">
        <f>SUMIFS(第1批次治理工程!$CH$6:$CH$32180,第1批次治理工程!$C$6:$C$32180,$B21)+SUMIFS(#REF!,#REF!,$B21)</f>
        <v>#REF!</v>
      </c>
      <c r="S21" s="18" t="e">
        <f>SUMIFS(第1批次治理工程!$CI$6:$CI$32180,第1批次治理工程!$C$6:$C$32180,$B21)+SUMIFS(#REF!,#REF!,$B21)</f>
        <v>#REF!</v>
      </c>
      <c r="T21" s="18" t="e">
        <f>SUMIFS(#REF!,#REF!,$B21&amp;"*")</f>
        <v>#REF!</v>
      </c>
      <c r="U21" s="18" t="e">
        <f>SUMIFS(#REF!,#REF!,$B21&amp;"*")</f>
        <v>#REF!</v>
      </c>
      <c r="V21" s="18" t="e">
        <f>SUMIFS(#REF!,#REF!,$B21&amp;"*")</f>
        <v>#REF!</v>
      </c>
      <c r="W21" s="18" t="e">
        <f>SUMIFS(#REF!,#REF!,$B21&amp;"*")</f>
        <v>#REF!</v>
      </c>
      <c r="X21" s="18" t="e">
        <f>SUMIFS(#REF!,#REF!,$B21&amp;"*")</f>
        <v>#REF!</v>
      </c>
      <c r="Y21" s="18" t="e">
        <f>SUMIFS(#REF!,#REF!,$B21&amp;"*")</f>
        <v>#REF!</v>
      </c>
      <c r="Z21" s="18" t="e">
        <f>SUMIFS(#REF!,#REF!,$B21&amp;"*")</f>
        <v>#REF!</v>
      </c>
      <c r="AA21" s="18" t="e">
        <f>SUMIFS(#REF!,#REF!,$B21&amp;"*")</f>
        <v>#REF!</v>
      </c>
      <c r="AB21" s="33" t="e">
        <f>COUNTIF(#REF!,$B21)</f>
        <v>#REF!</v>
      </c>
      <c r="AC21" s="33" t="e">
        <f>SUMIFS(#REF!,#REF!,$B21)</f>
        <v>#REF!</v>
      </c>
      <c r="AD21" s="18" t="e">
        <f t="shared" si="20"/>
        <v>#REF!</v>
      </c>
      <c r="AE21" s="18" t="e">
        <f t="shared" si="21"/>
        <v>#REF!</v>
      </c>
      <c r="AF21" s="18" t="e">
        <f t="shared" si="2"/>
        <v>#REF!</v>
      </c>
    </row>
    <row r="22" spans="1:32">
      <c r="A22" s="36"/>
      <c r="B22" s="19" t="s">
        <v>102</v>
      </c>
      <c r="C22" s="37" t="e">
        <f>COUNTIF(第1批次治理工程!$C$6:$C$32180,$B22)+COUNTIF(#REF!,$B22)</f>
        <v>#REF!</v>
      </c>
      <c r="D22" s="38" t="e">
        <f>COUNTIFS(第1批次治理工程!$C$6:$C$32180,$B22,第1批次治理工程!$L$6:$L$32180,"&gt;0")+COUNTIFS(#REF!,$B22,#REF!,"&gt;0")</f>
        <v>#REF!</v>
      </c>
      <c r="E22" s="26" t="e">
        <f t="shared" ref="E22" si="22">C22-D22</f>
        <v>#REF!</v>
      </c>
      <c r="F22" s="27" t="e">
        <f>SUMIFS(第1批次治理工程!$K$6:$K$32180,第1批次治理工程!$C$6:$C$32180,$B22)+SUMIFS(#REF!,#REF!,$B22)</f>
        <v>#REF!</v>
      </c>
      <c r="G22" s="27" t="e">
        <f>SUMIFS(第1批次治理工程!$AX$6:$AX$32180,第1批次治理工程!$C$6:$C$32180,$B22)+SUMIFS(#REF!,#REF!,$B22)-SUMIFS(第1批次治理工程!$AI$6:$AI$32180,第1批次治理工程!$C$6:$C$32180,$B22)-SUMIFS(#REF!,#REF!,$B22)</f>
        <v>#REF!</v>
      </c>
      <c r="H22" s="27" t="e">
        <f>COUNTIFS(第1批次治理工程!$C$6:$C$32180,$B22,第1批次治理工程!$BM$6:$BM$32180,"&gt;0")+COUNTIFS(#REF!,$B22,#REF!,"&gt;0")</f>
        <v>#REF!</v>
      </c>
      <c r="I22" s="18" t="e">
        <f>SUMIFS(第1批次治理工程!$K$6:$K$32180,第1批次治理工程!$C$6:$C$32180,$B22,第1批次治理工程!$BM$6:$BM$32180,"&gt;0")+SUMIFS(#REF!,#REF!,$B22,#REF!,"&gt;0")</f>
        <v>#REF!</v>
      </c>
      <c r="J22" s="18" t="e">
        <f>SUMIFS(第1批次治理工程!#REF!,第1批次治理工程!$C$6:$C$32180,$B22,第1批次治理工程!$BM$6:$BM$32180,"&gt;0")+SUMIFS(#REF!,#REF!,$B22,#REF!,"&gt;0")</f>
        <v>#REF!</v>
      </c>
      <c r="K22" s="18" t="e">
        <f>SUMIFS(第1批次治理工程!$AY$6:$AY$32180,第1批次治理工程!$C$6:$C$32180,$B22)+SUMIFS(#REF!,#REF!,$B22)</f>
        <v>#REF!</v>
      </c>
      <c r="L22" s="18" t="e">
        <f>SUMIFS(第1批次治理工程!#REF!,第1批次治理工程!$C$6:$C$32180,$B22)+SUMIFS(#REF!,#REF!,$B22)</f>
        <v>#REF!</v>
      </c>
      <c r="M22" s="18" t="e">
        <f>COUNTIFS(第1批次治理工程!$C$6:$C$32180,$B22,第1批次治理工程!$BS$6:$BS$32180,1)+COUNTIFS(#REF!,$B22,#REF!,1)</f>
        <v>#REF!</v>
      </c>
      <c r="N22" s="18" t="e">
        <f>SUMIFS(第1批次治理工程!$K$6:$K$32180,第1批次治理工程!$C$6:$C$32180,$B22,第1批次治理工程!$BS$6:$BS$32180,1)+SUMIFS(#REF!,#REF!,$B22,第1批次治理工程!$BS$6:$BS$32180,1)</f>
        <v>#REF!</v>
      </c>
      <c r="O22" s="18" t="e">
        <f>SUMIFS(第1批次治理工程!#REF!,第1批次治理工程!$C$6:$C$32180,$B22,第1批次治理工程!$BS$6:$BS$32180,1)+SUMIFS(#REF!,#REF!,$B22,第1批次治理工程!$BS$6:$BS$32180,1)</f>
        <v>#REF!</v>
      </c>
      <c r="P22" s="18" t="e">
        <f>SUMIFS(第1批次治理工程!$CF$6:$CF$32180,第1批次治理工程!$C$6:$C$32180,$B22)+SUMIFS(#REF!,#REF!,$B22)</f>
        <v>#REF!</v>
      </c>
      <c r="Q22" s="18" t="e">
        <f>SUMIFS(第1批次治理工程!$CG$6:$CG$32180,第1批次治理工程!$C$6:$C$32180,$B22)+SUMIFS(#REF!,#REF!,$B22)</f>
        <v>#REF!</v>
      </c>
      <c r="R22" s="18" t="e">
        <f>SUMIFS(第1批次治理工程!$CH$6:$CH$32180,第1批次治理工程!$C$6:$C$32180,$B22)+SUMIFS(#REF!,#REF!,$B22)</f>
        <v>#REF!</v>
      </c>
      <c r="S22" s="18" t="e">
        <f>SUMIFS(第1批次治理工程!$CI$6:$CI$32180,第1批次治理工程!$C$6:$C$32180,$B22)+SUMIFS(#REF!,#REF!,$B22)</f>
        <v>#REF!</v>
      </c>
      <c r="T22" s="18" t="e">
        <f>SUMIFS(#REF!,#REF!,$B22&amp;"*")</f>
        <v>#REF!</v>
      </c>
      <c r="U22" s="18" t="e">
        <f>SUMIFS(#REF!,#REF!,$B22&amp;"*")</f>
        <v>#REF!</v>
      </c>
      <c r="V22" s="18" t="e">
        <f>SUMIFS(#REF!,#REF!,$B22&amp;"*")</f>
        <v>#REF!</v>
      </c>
      <c r="W22" s="18" t="e">
        <f>SUMIFS(#REF!,#REF!,$B22&amp;"*")</f>
        <v>#REF!</v>
      </c>
      <c r="X22" s="18" t="e">
        <f>SUMIFS(#REF!,#REF!,$B22&amp;"*")</f>
        <v>#REF!</v>
      </c>
      <c r="Y22" s="18" t="e">
        <f>SUMIFS(#REF!,#REF!,$B22&amp;"*")</f>
        <v>#REF!</v>
      </c>
      <c r="Z22" s="18" t="e">
        <f>SUMIFS(#REF!,#REF!,$B22&amp;"*")</f>
        <v>#REF!</v>
      </c>
      <c r="AA22" s="18" t="e">
        <f>SUMIFS(#REF!,#REF!,$B22&amp;"*")</f>
        <v>#REF!</v>
      </c>
      <c r="AB22" s="33" t="e">
        <f>COUNTIF(#REF!,$B22)</f>
        <v>#REF!</v>
      </c>
      <c r="AC22" s="33" t="e">
        <f>SUMIFS(#REF!,#REF!,$B22)</f>
        <v>#REF!</v>
      </c>
      <c r="AD22" s="18" t="e">
        <f t="shared" ref="AD22" si="23">F22+K22+T22+V22+X22+Z22+AC22</f>
        <v>#REF!</v>
      </c>
      <c r="AE22" s="18" t="e">
        <f t="shared" ref="AE22" si="24">G22+L22+U22+W22+Y22+AA22</f>
        <v>#REF!</v>
      </c>
      <c r="AF22" s="18" t="e">
        <f t="shared" si="2"/>
        <v>#REF!</v>
      </c>
    </row>
    <row r="23" spans="1:32">
      <c r="A23" s="1055"/>
      <c r="B23" s="19" t="s">
        <v>103</v>
      </c>
      <c r="C23" s="37" t="e">
        <f>COUNTIF(第1批次治理工程!$C$6:$C$32180,$B23)+COUNTIF(#REF!,$B23)</f>
        <v>#REF!</v>
      </c>
      <c r="D23" s="38" t="e">
        <f>COUNTIFS(第1批次治理工程!$C$6:$C$32180,$B23,第1批次治理工程!$L$6:$L$32180,"&gt;0")+COUNTIFS(#REF!,$B23,#REF!,"&gt;0")</f>
        <v>#REF!</v>
      </c>
      <c r="E23" s="26" t="e">
        <f t="shared" ref="E23:E24" si="25">C23-D23</f>
        <v>#REF!</v>
      </c>
      <c r="F23" s="27" t="e">
        <f>SUMIFS(第1批次治理工程!$K$6:$K$32180,第1批次治理工程!$C$6:$C$32180,$B23)+SUMIFS(#REF!,#REF!,$B23)</f>
        <v>#REF!</v>
      </c>
      <c r="G23" s="27" t="e">
        <f>SUMIFS(第1批次治理工程!$AX$6:$AX$32180,第1批次治理工程!$C$6:$C$32180,$B23)+SUMIFS(#REF!,#REF!,$B23)-SUMIFS(第1批次治理工程!$AI$6:$AI$32180,第1批次治理工程!$C$6:$C$32180,$B23)-SUMIFS(#REF!,#REF!,$B23)</f>
        <v>#REF!</v>
      </c>
      <c r="H23" s="27" t="e">
        <f>COUNTIFS(第1批次治理工程!$C$6:$C$32180,$B23,第1批次治理工程!$BM$6:$BM$32180,"&gt;0")+COUNTIFS(#REF!,$B23,#REF!,"&gt;0")</f>
        <v>#REF!</v>
      </c>
      <c r="I23" s="18" t="e">
        <f>SUMIFS(第1批次治理工程!$K$6:$K$32180,第1批次治理工程!$C$6:$C$32180,$B23,第1批次治理工程!$BM$6:$BM$32180,"&gt;0")+SUMIFS(#REF!,#REF!,$B23,#REF!,"&gt;0")</f>
        <v>#REF!</v>
      </c>
      <c r="J23" s="18" t="e">
        <f>SUMIFS(第1批次治理工程!#REF!,第1批次治理工程!$C$6:$C$32180,$B23,第1批次治理工程!$BM$6:$BM$32180,"&gt;0")+SUMIFS(#REF!,#REF!,$B23,#REF!,"&gt;0")</f>
        <v>#REF!</v>
      </c>
      <c r="K23" s="18" t="e">
        <f>SUMIFS(第1批次治理工程!$AY$6:$AY$32180,第1批次治理工程!$C$6:$C$32180,$B23)+SUMIFS(#REF!,#REF!,$B23)</f>
        <v>#REF!</v>
      </c>
      <c r="L23" s="18" t="e">
        <f>SUMIFS(第1批次治理工程!#REF!,第1批次治理工程!$C$6:$C$32180,$B23)+SUMIFS(#REF!,#REF!,$B23)</f>
        <v>#REF!</v>
      </c>
      <c r="M23" s="18" t="e">
        <f>COUNTIFS(第1批次治理工程!$C$6:$C$32180,$B23,第1批次治理工程!$BS$6:$BS$32180,1)+COUNTIFS(#REF!,$B23,#REF!,1)</f>
        <v>#REF!</v>
      </c>
      <c r="N23" s="18" t="e">
        <f>SUMIFS(第1批次治理工程!$K$6:$K$32180,第1批次治理工程!$C$6:$C$32180,$B23,第1批次治理工程!$BS$6:$BS$32180,1)+SUMIFS(#REF!,#REF!,$B23,第1批次治理工程!$BS$6:$BS$32180,1)</f>
        <v>#REF!</v>
      </c>
      <c r="O23" s="18" t="e">
        <f>SUMIFS(第1批次治理工程!#REF!,第1批次治理工程!$C$6:$C$32180,$B23,第1批次治理工程!$BS$6:$BS$32180,1)+SUMIFS(#REF!,#REF!,$B23,第1批次治理工程!$BS$6:$BS$32180,1)</f>
        <v>#REF!</v>
      </c>
      <c r="P23" s="18" t="e">
        <f>SUMIFS(第1批次治理工程!$CF$6:$CF$32180,第1批次治理工程!$C$6:$C$32180,$B23)+SUMIFS(#REF!,#REF!,$B23)</f>
        <v>#REF!</v>
      </c>
      <c r="Q23" s="18" t="e">
        <f>SUMIFS(第1批次治理工程!$CG$6:$CG$32180,第1批次治理工程!$C$6:$C$32180,$B23)+SUMIFS(#REF!,#REF!,$B23)</f>
        <v>#REF!</v>
      </c>
      <c r="R23" s="18" t="e">
        <f>SUMIFS(第1批次治理工程!$CH$6:$CH$32180,第1批次治理工程!$C$6:$C$32180,$B23)+SUMIFS(#REF!,#REF!,$B23)</f>
        <v>#REF!</v>
      </c>
      <c r="S23" s="18" t="e">
        <f>SUMIFS(第1批次治理工程!$CI$6:$CI$32180,第1批次治理工程!$C$6:$C$32180,$B23)+SUMIFS(#REF!,#REF!,$B23)</f>
        <v>#REF!</v>
      </c>
      <c r="T23" s="18" t="e">
        <f>SUMIFS(#REF!,#REF!,$B23&amp;"*")</f>
        <v>#REF!</v>
      </c>
      <c r="U23" s="18" t="e">
        <f>SUMIFS(#REF!,#REF!,$B23&amp;"*")</f>
        <v>#REF!</v>
      </c>
      <c r="V23" s="18" t="e">
        <f>SUMIFS(#REF!,#REF!,$B23&amp;"*")</f>
        <v>#REF!</v>
      </c>
      <c r="W23" s="18" t="e">
        <f>SUMIFS(#REF!,#REF!,$B23&amp;"*")</f>
        <v>#REF!</v>
      </c>
      <c r="X23" s="18" t="e">
        <f>SUMIFS(#REF!,#REF!,$B23&amp;"*")</f>
        <v>#REF!</v>
      </c>
      <c r="Y23" s="18" t="e">
        <f>SUMIFS(#REF!,#REF!,$B23&amp;"*")</f>
        <v>#REF!</v>
      </c>
      <c r="Z23" s="18" t="e">
        <f>SUMIFS(#REF!,#REF!,$B23&amp;"*")</f>
        <v>#REF!</v>
      </c>
      <c r="AA23" s="18" t="e">
        <f>SUMIFS(#REF!,#REF!,$B23&amp;"*")</f>
        <v>#REF!</v>
      </c>
      <c r="AB23" s="33" t="e">
        <f>COUNTIF(#REF!,$B23)</f>
        <v>#REF!</v>
      </c>
      <c r="AC23" s="33" t="e">
        <f>SUMIFS(#REF!,#REF!,$B23)</f>
        <v>#REF!</v>
      </c>
      <c r="AD23" s="18" t="e">
        <f t="shared" ref="AD23:AD24" si="26">F23+K23+T23+V23+X23+Z23+AC23</f>
        <v>#REF!</v>
      </c>
      <c r="AE23" s="18" t="e">
        <f t="shared" ref="AE23:AE24" si="27">G23+L23+U23+W23+Y23+AA23</f>
        <v>#REF!</v>
      </c>
      <c r="AF23" s="18" t="e">
        <f t="shared" si="2"/>
        <v>#REF!</v>
      </c>
    </row>
    <row r="24" spans="1:32">
      <c r="A24" s="1055"/>
      <c r="B24" s="19" t="s">
        <v>104</v>
      </c>
      <c r="C24" s="37" t="e">
        <f>COUNTIF(第1批次治理工程!$C$6:$C$32180,$B24)+COUNTIF(#REF!,$B24)</f>
        <v>#REF!</v>
      </c>
      <c r="D24" s="38" t="e">
        <f>COUNTIFS(第1批次治理工程!$C$6:$C$32180,$B24,第1批次治理工程!$L$6:$L$32180,"&gt;0")+COUNTIFS(#REF!,$B24,#REF!,"&gt;0")</f>
        <v>#REF!</v>
      </c>
      <c r="E24" s="26" t="e">
        <f t="shared" si="25"/>
        <v>#REF!</v>
      </c>
      <c r="F24" s="27" t="e">
        <f>SUMIFS(第1批次治理工程!$K$6:$K$32180,第1批次治理工程!$C$6:$C$32180,$B24)+SUMIFS(#REF!,#REF!,$B24)</f>
        <v>#REF!</v>
      </c>
      <c r="G24" s="27" t="e">
        <f>SUMIFS(第1批次治理工程!$AX$6:$AX$32180,第1批次治理工程!$C$6:$C$32180,$B24)+SUMIFS(#REF!,#REF!,$B24)-SUMIFS(第1批次治理工程!$AI$6:$AI$32180,第1批次治理工程!$C$6:$C$32180,$B24)-SUMIFS(#REF!,#REF!,$B24)</f>
        <v>#REF!</v>
      </c>
      <c r="H24" s="27" t="e">
        <f>COUNTIFS(第1批次治理工程!$C$6:$C$32180,$B24,第1批次治理工程!$BM$6:$BM$32180,"&gt;0")+COUNTIFS(#REF!,$B24,#REF!,"&gt;0")</f>
        <v>#REF!</v>
      </c>
      <c r="I24" s="18" t="e">
        <f>SUMIFS(第1批次治理工程!$K$6:$K$32180,第1批次治理工程!$C$6:$C$32180,$B24,第1批次治理工程!$BM$6:$BM$32180,"&gt;0")+SUMIFS(#REF!,#REF!,$B24,#REF!,"&gt;0")</f>
        <v>#REF!</v>
      </c>
      <c r="J24" s="18" t="e">
        <f>SUMIFS(第1批次治理工程!#REF!,第1批次治理工程!$C$6:$C$32180,$B24,第1批次治理工程!$BM$6:$BM$32180,"&gt;0")+SUMIFS(#REF!,#REF!,$B24,#REF!,"&gt;0")</f>
        <v>#REF!</v>
      </c>
      <c r="K24" s="18" t="e">
        <f>SUMIFS(第1批次治理工程!$AY$6:$AY$32180,第1批次治理工程!$C$6:$C$32180,$B24)+SUMIFS(#REF!,#REF!,$B24)</f>
        <v>#REF!</v>
      </c>
      <c r="L24" s="18" t="e">
        <f>SUMIFS(第1批次治理工程!#REF!,第1批次治理工程!$C$6:$C$32180,$B24)+SUMIFS(#REF!,#REF!,$B24)</f>
        <v>#REF!</v>
      </c>
      <c r="M24" s="18" t="e">
        <f>COUNTIFS(第1批次治理工程!$C$6:$C$32180,$B24,第1批次治理工程!$BS$6:$BS$32180,1)+COUNTIFS(#REF!,$B24,#REF!,1)</f>
        <v>#REF!</v>
      </c>
      <c r="N24" s="18" t="e">
        <f>SUMIFS(第1批次治理工程!$K$6:$K$32180,第1批次治理工程!$C$6:$C$32180,$B24,第1批次治理工程!$BS$6:$BS$32180,1)+SUMIFS(#REF!,#REF!,$B24,第1批次治理工程!$BS$6:$BS$32180,1)</f>
        <v>#REF!</v>
      </c>
      <c r="O24" s="18" t="e">
        <f>SUMIFS(第1批次治理工程!#REF!,第1批次治理工程!$C$6:$C$32180,$B24,第1批次治理工程!$BS$6:$BS$32180,1)+SUMIFS(#REF!,#REF!,$B24,第1批次治理工程!$BS$6:$BS$32180,1)</f>
        <v>#REF!</v>
      </c>
      <c r="P24" s="18" t="e">
        <f>SUMIFS(第1批次治理工程!$CF$6:$CF$32180,第1批次治理工程!$C$6:$C$32180,$B24)+SUMIFS(#REF!,#REF!,$B24)</f>
        <v>#REF!</v>
      </c>
      <c r="Q24" s="18" t="e">
        <f>SUMIFS(第1批次治理工程!$CG$6:$CG$32180,第1批次治理工程!$C$6:$C$32180,$B24)+SUMIFS(#REF!,#REF!,$B24)</f>
        <v>#REF!</v>
      </c>
      <c r="R24" s="18" t="e">
        <f>SUMIFS(第1批次治理工程!$CH$6:$CH$32180,第1批次治理工程!$C$6:$C$32180,$B24)+SUMIFS(#REF!,#REF!,$B24)</f>
        <v>#REF!</v>
      </c>
      <c r="S24" s="18" t="e">
        <f>SUMIFS(第1批次治理工程!$CI$6:$CI$32180,第1批次治理工程!$C$6:$C$32180,$B24)+SUMIFS(#REF!,#REF!,$B24)</f>
        <v>#REF!</v>
      </c>
      <c r="T24" s="18" t="e">
        <f>SUMIFS(#REF!,#REF!,$B24&amp;"*")</f>
        <v>#REF!</v>
      </c>
      <c r="U24" s="18" t="e">
        <f>SUMIFS(#REF!,#REF!,$B24&amp;"*")</f>
        <v>#REF!</v>
      </c>
      <c r="V24" s="18" t="e">
        <f>SUMIFS(#REF!,#REF!,$B24&amp;"*")</f>
        <v>#REF!</v>
      </c>
      <c r="W24" s="18" t="e">
        <f>SUMIFS(#REF!,#REF!,$B24&amp;"*")</f>
        <v>#REF!</v>
      </c>
      <c r="X24" s="18" t="e">
        <f>SUMIFS(#REF!,#REF!,$B24&amp;"*")</f>
        <v>#REF!</v>
      </c>
      <c r="Y24" s="18" t="e">
        <f>SUMIFS(#REF!,#REF!,$B24&amp;"*")</f>
        <v>#REF!</v>
      </c>
      <c r="Z24" s="18" t="e">
        <f>SUMIFS(#REF!,#REF!,$B24&amp;"*")</f>
        <v>#REF!</v>
      </c>
      <c r="AA24" s="18" t="e">
        <f>SUMIFS(#REF!,#REF!,$B24&amp;"*")</f>
        <v>#REF!</v>
      </c>
      <c r="AB24" s="33" t="e">
        <f>COUNTIF(#REF!,$B24)</f>
        <v>#REF!</v>
      </c>
      <c r="AC24" s="33" t="e">
        <f>SUMIFS(#REF!,#REF!,$B24)</f>
        <v>#REF!</v>
      </c>
      <c r="AD24" s="18" t="e">
        <f t="shared" si="26"/>
        <v>#REF!</v>
      </c>
      <c r="AE24" s="18" t="e">
        <f t="shared" si="27"/>
        <v>#REF!</v>
      </c>
      <c r="AF24" s="18" t="e">
        <f t="shared" si="2"/>
        <v>#REF!</v>
      </c>
    </row>
    <row r="25" spans="1:32">
      <c r="A25" s="22"/>
      <c r="B25" s="23" t="s">
        <v>70</v>
      </c>
      <c r="C25" s="30" t="e">
        <f>SUM(C5:C24)</f>
        <v>#REF!</v>
      </c>
      <c r="D25" s="30" t="e">
        <f t="shared" ref="D25:AF25" si="28">SUM(D5:D24)</f>
        <v>#REF!</v>
      </c>
      <c r="E25" s="30" t="e">
        <f t="shared" si="28"/>
        <v>#REF!</v>
      </c>
      <c r="F25" s="30" t="e">
        <f t="shared" si="28"/>
        <v>#REF!</v>
      </c>
      <c r="G25" s="30" t="e">
        <f t="shared" si="28"/>
        <v>#REF!</v>
      </c>
      <c r="H25" s="30" t="e">
        <f t="shared" si="28"/>
        <v>#REF!</v>
      </c>
      <c r="I25" s="30" t="e">
        <f t="shared" si="28"/>
        <v>#REF!</v>
      </c>
      <c r="J25" s="30" t="e">
        <f t="shared" si="28"/>
        <v>#REF!</v>
      </c>
      <c r="K25" s="30" t="e">
        <f t="shared" si="28"/>
        <v>#REF!</v>
      </c>
      <c r="L25" s="30" t="e">
        <f t="shared" si="28"/>
        <v>#REF!</v>
      </c>
      <c r="M25" s="30" t="e">
        <f t="shared" si="28"/>
        <v>#REF!</v>
      </c>
      <c r="N25" s="30" t="e">
        <f t="shared" si="28"/>
        <v>#REF!</v>
      </c>
      <c r="O25" s="30" t="e">
        <f t="shared" si="28"/>
        <v>#REF!</v>
      </c>
      <c r="P25" s="30" t="e">
        <f t="shared" si="28"/>
        <v>#REF!</v>
      </c>
      <c r="Q25" s="30" t="e">
        <f t="shared" si="28"/>
        <v>#REF!</v>
      </c>
      <c r="R25" s="30" t="e">
        <f t="shared" si="28"/>
        <v>#REF!</v>
      </c>
      <c r="S25" s="30" t="e">
        <f t="shared" si="28"/>
        <v>#REF!</v>
      </c>
      <c r="T25" s="30" t="e">
        <f t="shared" si="28"/>
        <v>#REF!</v>
      </c>
      <c r="U25" s="30" t="e">
        <f t="shared" si="28"/>
        <v>#REF!</v>
      </c>
      <c r="V25" s="30" t="e">
        <f t="shared" si="28"/>
        <v>#REF!</v>
      </c>
      <c r="W25" s="30" t="e">
        <f t="shared" si="28"/>
        <v>#REF!</v>
      </c>
      <c r="X25" s="30" t="e">
        <f t="shared" si="28"/>
        <v>#REF!</v>
      </c>
      <c r="Y25" s="30" t="e">
        <f t="shared" si="28"/>
        <v>#REF!</v>
      </c>
      <c r="Z25" s="30" t="e">
        <f t="shared" si="28"/>
        <v>#REF!</v>
      </c>
      <c r="AA25" s="30" t="e">
        <f t="shared" si="28"/>
        <v>#REF!</v>
      </c>
      <c r="AB25" s="30" t="e">
        <f t="shared" si="28"/>
        <v>#REF!</v>
      </c>
      <c r="AC25" s="30" t="e">
        <f t="shared" si="28"/>
        <v>#REF!</v>
      </c>
      <c r="AD25" s="30" t="e">
        <f t="shared" si="28"/>
        <v>#REF!</v>
      </c>
      <c r="AE25" s="30" t="e">
        <f t="shared" si="28"/>
        <v>#REF!</v>
      </c>
      <c r="AF25" s="30" t="e">
        <f t="shared" si="28"/>
        <v>#REF!</v>
      </c>
    </row>
  </sheetData>
  <mergeCells count="25">
    <mergeCell ref="A18:A19"/>
    <mergeCell ref="P3:P4"/>
    <mergeCell ref="A20:A21"/>
    <mergeCell ref="A23:A24"/>
    <mergeCell ref="AD3:AE3"/>
    <mergeCell ref="A6:A9"/>
    <mergeCell ref="A10:A11"/>
    <mergeCell ref="A13:A15"/>
    <mergeCell ref="N3:O3"/>
    <mergeCell ref="T3:U3"/>
    <mergeCell ref="V3:W3"/>
    <mergeCell ref="X3:Y3"/>
    <mergeCell ref="Z3:AA3"/>
    <mergeCell ref="AB3:AC3"/>
    <mergeCell ref="A3:A4"/>
    <mergeCell ref="B3:B4"/>
    <mergeCell ref="S3:S4"/>
    <mergeCell ref="I3:J3"/>
    <mergeCell ref="K3:L3"/>
    <mergeCell ref="AF3:AF4"/>
    <mergeCell ref="A16:A17"/>
    <mergeCell ref="C3:C4"/>
    <mergeCell ref="F3:G3"/>
    <mergeCell ref="Q3:Q4"/>
    <mergeCell ref="R3:R4"/>
  </mergeCells>
  <phoneticPr fontId="1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N320"/>
  <sheetViews>
    <sheetView zoomScale="70" zoomScaleNormal="70" workbookViewId="0">
      <pane xSplit="3" ySplit="4" topLeftCell="D5" activePane="bottomRight" state="frozen"/>
      <selection activeCell="A49" sqref="A49:XFD49"/>
      <selection pane="topRight" activeCell="A49" sqref="A49:XFD49"/>
      <selection pane="bottomLeft" activeCell="A49" sqref="A49:XFD49"/>
      <selection pane="bottomRight" activeCell="A49" sqref="A49:XFD49"/>
    </sheetView>
  </sheetViews>
  <sheetFormatPr defaultRowHeight="16.5"/>
  <cols>
    <col min="1" max="1" width="30.5" customWidth="1"/>
    <col min="2" max="2" width="28.875" customWidth="1"/>
    <col min="3" max="3" width="37.125" customWidth="1"/>
    <col min="4" max="5" width="19" customWidth="1"/>
    <col min="6" max="6" width="20.125" customWidth="1"/>
    <col min="7" max="8" width="19" customWidth="1"/>
    <col min="9" max="11" width="12" customWidth="1"/>
    <col min="12" max="12" width="16.5" bestFit="1" customWidth="1"/>
    <col min="13" max="13" width="21.5" bestFit="1" customWidth="1"/>
  </cols>
  <sheetData>
    <row r="1" spans="1:14" ht="25.5">
      <c r="A1" s="47" t="s">
        <v>129</v>
      </c>
      <c r="B1" s="48"/>
      <c r="C1" s="49"/>
      <c r="D1" s="48"/>
      <c r="E1" s="48"/>
    </row>
    <row r="2" spans="1:14">
      <c r="A2" s="50"/>
      <c r="B2" s="50"/>
      <c r="C2" s="51"/>
      <c r="D2" s="50"/>
      <c r="E2" s="50"/>
    </row>
    <row r="3" spans="1:14" ht="33">
      <c r="A3" s="1085" t="s">
        <v>130</v>
      </c>
      <c r="B3" s="1085" t="s">
        <v>131</v>
      </c>
      <c r="C3" s="1085" t="s">
        <v>132</v>
      </c>
      <c r="D3" s="9" t="s">
        <v>133</v>
      </c>
      <c r="E3" s="9" t="s">
        <v>134</v>
      </c>
      <c r="F3" s="52" t="s">
        <v>135</v>
      </c>
      <c r="G3" s="52" t="s">
        <v>136</v>
      </c>
      <c r="H3" s="52" t="s">
        <v>137</v>
      </c>
      <c r="I3" s="52" t="s">
        <v>138</v>
      </c>
      <c r="J3" s="52" t="s">
        <v>139</v>
      </c>
      <c r="K3" s="52" t="s">
        <v>140</v>
      </c>
      <c r="L3" s="52" t="s">
        <v>141</v>
      </c>
      <c r="M3" s="52" t="s">
        <v>142</v>
      </c>
    </row>
    <row r="4" spans="1:14">
      <c r="A4" s="1085"/>
      <c r="B4" s="1085"/>
      <c r="C4" s="1085"/>
      <c r="D4" s="53" t="s">
        <v>143</v>
      </c>
      <c r="E4" s="53" t="s">
        <v>144</v>
      </c>
      <c r="F4" s="53" t="s">
        <v>145</v>
      </c>
      <c r="G4" s="53" t="s">
        <v>146</v>
      </c>
      <c r="H4" s="53" t="s">
        <v>147</v>
      </c>
      <c r="I4" s="53" t="s">
        <v>148</v>
      </c>
      <c r="J4" s="53" t="s">
        <v>149</v>
      </c>
      <c r="K4" s="53" t="s">
        <v>150</v>
      </c>
      <c r="L4" s="53" t="s">
        <v>151</v>
      </c>
      <c r="M4" s="53" t="s">
        <v>152</v>
      </c>
    </row>
    <row r="5" spans="1:14">
      <c r="A5" s="54" t="s">
        <v>153</v>
      </c>
      <c r="B5" s="55" t="s">
        <v>154</v>
      </c>
      <c r="C5" s="56" t="s">
        <v>155</v>
      </c>
      <c r="D5" s="57">
        <v>667742.97399999993</v>
      </c>
      <c r="E5" s="57" t="e">
        <f>SUM(F5:L5)</f>
        <v>#REF!</v>
      </c>
      <c r="F5" s="58">
        <f>SUMIFS(第1批次治理工程!$K$6:$K$25279,第1批次治理工程!$E$6:$E$25279,$C5,第1批次治理工程!$C$6:$C$25279,$A5)</f>
        <v>0</v>
      </c>
      <c r="G5" s="58" t="e">
        <f>SUMIFS(#REF!,#REF!,$C5,#REF!,$A5)</f>
        <v>#REF!</v>
      </c>
      <c r="H5" s="58" t="e">
        <f>SUMIFS(#REF!,#REF!,$C5,#REF!,"*"&amp;$A5&amp;"*")</f>
        <v>#REF!</v>
      </c>
      <c r="I5" s="58" t="e">
        <f>SUMIFS(#REF!,#REF!,$C5,#REF!,"*"&amp;$A5&amp;"*")</f>
        <v>#REF!</v>
      </c>
      <c r="J5" s="58" t="e">
        <f>SUMIFS(#REF!,#REF!,$C5,#REF!,"*"&amp;$A5&amp;"*")</f>
        <v>#REF!</v>
      </c>
      <c r="K5" s="58" t="e">
        <f>SUMIFS(#REF!,#REF!,$C5,#REF!,"*"&amp;$A5&amp;"*")</f>
        <v>#REF!</v>
      </c>
      <c r="L5" s="58" t="e">
        <f>SUMIFS(#REF!,#REF!,$C5,#REF!,"*"&amp;$A5&amp;"*")</f>
        <v>#REF!</v>
      </c>
      <c r="M5" s="58" t="e">
        <f t="shared" ref="M5:M12" si="0">D5+E5</f>
        <v>#REF!</v>
      </c>
    </row>
    <row r="6" spans="1:14">
      <c r="A6" s="54" t="s">
        <v>156</v>
      </c>
      <c r="B6" s="55" t="s">
        <v>157</v>
      </c>
      <c r="C6" s="56" t="s">
        <v>158</v>
      </c>
      <c r="D6" s="57">
        <v>81600</v>
      </c>
      <c r="E6" s="57" t="e">
        <f t="shared" ref="E6:E12" si="1">SUM(F6:L6)</f>
        <v>#REF!</v>
      </c>
      <c r="F6" s="58">
        <f>SUMIFS(第1批次治理工程!$K$6:$K$25279,第1批次治理工程!$E$6:$E$25279,$C6,第1批次治理工程!$C$6:$C$25279,$A6)</f>
        <v>0</v>
      </c>
      <c r="G6" s="58" t="e">
        <f>SUMIFS(#REF!,#REF!,$C6,#REF!,$A6)</f>
        <v>#REF!</v>
      </c>
      <c r="H6" s="58" t="e">
        <f>SUMIFS(#REF!,#REF!,$C6,#REF!,"*"&amp;$A6&amp;"*")</f>
        <v>#REF!</v>
      </c>
      <c r="I6" s="58" t="e">
        <f>SUMIFS(#REF!,#REF!,$C6,#REF!,"*"&amp;$A6&amp;"*")</f>
        <v>#REF!</v>
      </c>
      <c r="J6" s="58" t="e">
        <f>SUMIFS(#REF!,#REF!,$C6,#REF!,"*"&amp;$A6&amp;"*")</f>
        <v>#REF!</v>
      </c>
      <c r="K6" s="58" t="e">
        <f>SUMIFS(#REF!,#REF!,$C6,#REF!,"*"&amp;$A6&amp;"*")</f>
        <v>#REF!</v>
      </c>
      <c r="L6" s="58" t="e">
        <f>SUMIFS(#REF!,#REF!,$C6,#REF!,"*"&amp;$A6&amp;"*")</f>
        <v>#REF!</v>
      </c>
      <c r="M6" s="58" t="e">
        <f t="shared" si="0"/>
        <v>#REF!</v>
      </c>
    </row>
    <row r="7" spans="1:14">
      <c r="A7" s="54" t="s">
        <v>156</v>
      </c>
      <c r="B7" s="55" t="s">
        <v>157</v>
      </c>
      <c r="C7" s="56" t="s">
        <v>159</v>
      </c>
      <c r="D7" s="57">
        <v>34261</v>
      </c>
      <c r="E7" s="57" t="e">
        <f t="shared" si="1"/>
        <v>#REF!</v>
      </c>
      <c r="F7" s="58">
        <f>SUMIFS(第1批次治理工程!$K$6:$K$25279,第1批次治理工程!$E$6:$E$25279,$C7,第1批次治理工程!$C$6:$C$25279,$A7)</f>
        <v>0</v>
      </c>
      <c r="G7" s="58" t="e">
        <f>SUMIFS(#REF!,#REF!,$C7,#REF!,$A7)</f>
        <v>#REF!</v>
      </c>
      <c r="H7" s="58" t="e">
        <f>SUMIFS(#REF!,#REF!,$C7,#REF!,"*"&amp;$A7&amp;"*")</f>
        <v>#REF!</v>
      </c>
      <c r="I7" s="58" t="e">
        <f>SUMIFS(#REF!,#REF!,$C7,#REF!,"*"&amp;$A7&amp;"*")</f>
        <v>#REF!</v>
      </c>
      <c r="J7" s="58" t="e">
        <f>SUMIFS(#REF!,#REF!,$C7,#REF!,"*"&amp;$A7&amp;"*")</f>
        <v>#REF!</v>
      </c>
      <c r="K7" s="58" t="e">
        <f>SUMIFS(#REF!,#REF!,$C7,#REF!,"*"&amp;$A7&amp;"*")</f>
        <v>#REF!</v>
      </c>
      <c r="L7" s="58" t="e">
        <f>SUMIFS(#REF!,#REF!,$C7,#REF!,"*"&amp;$A7&amp;"*")</f>
        <v>#REF!</v>
      </c>
      <c r="M7" s="58" t="e">
        <f t="shared" si="0"/>
        <v>#REF!</v>
      </c>
    </row>
    <row r="8" spans="1:14">
      <c r="A8" s="54" t="s">
        <v>156</v>
      </c>
      <c r="B8" s="55" t="s">
        <v>160</v>
      </c>
      <c r="C8" s="56" t="s">
        <v>161</v>
      </c>
      <c r="D8" s="57">
        <v>327748</v>
      </c>
      <c r="E8" s="57" t="e">
        <f t="shared" si="1"/>
        <v>#REF!</v>
      </c>
      <c r="F8" s="58">
        <f>SUMIFS(第1批次治理工程!$K$6:$K$25279,第1批次治理工程!$E$6:$E$25279,$C8,第1批次治理工程!$C$6:$C$25279,$A8)</f>
        <v>0</v>
      </c>
      <c r="G8" s="58" t="e">
        <f>SUMIFS(#REF!,#REF!,$C8,#REF!,$A8)</f>
        <v>#REF!</v>
      </c>
      <c r="H8" s="58" t="e">
        <f>SUMIFS(#REF!,#REF!,$C8,#REF!,"*"&amp;$A8&amp;"*")</f>
        <v>#REF!</v>
      </c>
      <c r="I8" s="58" t="e">
        <f>SUMIFS(#REF!,#REF!,$C8,#REF!,"*"&amp;$A8&amp;"*")</f>
        <v>#REF!</v>
      </c>
      <c r="J8" s="58" t="e">
        <f>SUMIFS(#REF!,#REF!,$C8,#REF!,"*"&amp;$A8&amp;"*")</f>
        <v>#REF!</v>
      </c>
      <c r="K8" s="58" t="e">
        <f>SUMIFS(#REF!,#REF!,$C8,#REF!,"*"&amp;$A8&amp;"*")</f>
        <v>#REF!</v>
      </c>
      <c r="L8" s="58" t="e">
        <f>SUMIFS(#REF!,#REF!,$C8,#REF!,"*"&amp;$A8&amp;"*")</f>
        <v>#REF!</v>
      </c>
      <c r="M8" s="58" t="e">
        <f t="shared" si="0"/>
        <v>#REF!</v>
      </c>
    </row>
    <row r="9" spans="1:14">
      <c r="A9" s="54" t="s">
        <v>156</v>
      </c>
      <c r="B9" s="55" t="s">
        <v>160</v>
      </c>
      <c r="C9" s="56" t="s">
        <v>162</v>
      </c>
      <c r="D9" s="57">
        <v>1996409</v>
      </c>
      <c r="E9" s="57" t="e">
        <f t="shared" si="1"/>
        <v>#REF!</v>
      </c>
      <c r="F9" s="58">
        <f>SUMIFS(第1批次治理工程!$K$6:$K$25279,第1批次治理工程!$E$6:$E$25279,$C9,第1批次治理工程!$C$6:$C$25279,$A9)</f>
        <v>488559</v>
      </c>
      <c r="G9" s="58" t="e">
        <f>SUMIFS(#REF!,#REF!,$C9,#REF!,$A9)</f>
        <v>#REF!</v>
      </c>
      <c r="H9" s="58" t="e">
        <f>SUMIFS(#REF!,#REF!,$C9,#REF!,"*"&amp;$A9&amp;"*")</f>
        <v>#REF!</v>
      </c>
      <c r="I9" s="58" t="e">
        <f>SUMIFS(#REF!,#REF!,$C9,#REF!,"*"&amp;$A9&amp;"*")</f>
        <v>#REF!</v>
      </c>
      <c r="J9" s="58" t="e">
        <f>SUMIFS(#REF!,#REF!,$C9,#REF!,"*"&amp;$A9&amp;"*")</f>
        <v>#REF!</v>
      </c>
      <c r="K9" s="58" t="e">
        <f>SUMIFS(#REF!,#REF!,$C9,#REF!,"*"&amp;$A9&amp;"*")</f>
        <v>#REF!</v>
      </c>
      <c r="L9" s="58" t="e">
        <f>SUMIFS(#REF!,#REF!,$C9,#REF!,"*"&amp;$A9&amp;"*")</f>
        <v>#REF!</v>
      </c>
      <c r="M9" s="58" t="e">
        <f t="shared" si="0"/>
        <v>#REF!</v>
      </c>
    </row>
    <row r="10" spans="1:14">
      <c r="A10" s="54" t="s">
        <v>156</v>
      </c>
      <c r="B10" s="55" t="s">
        <v>160</v>
      </c>
      <c r="C10" s="56" t="s">
        <v>163</v>
      </c>
      <c r="D10" s="57">
        <v>119824</v>
      </c>
      <c r="E10" s="57" t="e">
        <f t="shared" si="1"/>
        <v>#REF!</v>
      </c>
      <c r="F10" s="58">
        <f>SUMIFS(第1批次治理工程!$K$6:$K$25279,第1批次治理工程!$E$6:$E$25279,$C10,第1批次治理工程!$C$6:$C$25279,$A10)</f>
        <v>0</v>
      </c>
      <c r="G10" s="58" t="e">
        <f>SUMIFS(#REF!,#REF!,$C10,#REF!,$A10)</f>
        <v>#REF!</v>
      </c>
      <c r="H10" s="58" t="e">
        <f>SUMIFS(#REF!,#REF!,$C10,#REF!,"*"&amp;$A10&amp;"*")</f>
        <v>#REF!</v>
      </c>
      <c r="I10" s="58" t="e">
        <f>SUMIFS(#REF!,#REF!,$C10,#REF!,"*"&amp;$A10&amp;"*")</f>
        <v>#REF!</v>
      </c>
      <c r="J10" s="58" t="e">
        <f>SUMIFS(#REF!,#REF!,$C10,#REF!,"*"&amp;$A10&amp;"*")</f>
        <v>#REF!</v>
      </c>
      <c r="K10" s="58" t="e">
        <f>SUMIFS(#REF!,#REF!,$C10,#REF!,"*"&amp;$A10&amp;"*")</f>
        <v>#REF!</v>
      </c>
      <c r="L10" s="58" t="e">
        <f>SUMIFS(#REF!,#REF!,$C10,#REF!,"*"&amp;$A10&amp;"*")</f>
        <v>#REF!</v>
      </c>
      <c r="M10" s="58" t="e">
        <f t="shared" si="0"/>
        <v>#REF!</v>
      </c>
    </row>
    <row r="11" spans="1:14">
      <c r="A11" s="54" t="s">
        <v>156</v>
      </c>
      <c r="B11" s="55" t="s">
        <v>160</v>
      </c>
      <c r="C11" s="56" t="s">
        <v>164</v>
      </c>
      <c r="D11" s="57">
        <v>378668</v>
      </c>
      <c r="E11" s="57" t="e">
        <f t="shared" si="1"/>
        <v>#REF!</v>
      </c>
      <c r="F11" s="58">
        <f>SUMIFS(第1批次治理工程!$K$6:$K$25279,第1批次治理工程!$E$6:$E$25279,$C11,第1批次治理工程!$C$6:$C$25279,$A11)</f>
        <v>0</v>
      </c>
      <c r="G11" s="58" t="e">
        <f>SUMIFS(#REF!,#REF!,$C11,#REF!,$A11)</f>
        <v>#REF!</v>
      </c>
      <c r="H11" s="58" t="e">
        <f>SUMIFS(#REF!,#REF!,$C11,#REF!,"*"&amp;$A11&amp;"*")</f>
        <v>#REF!</v>
      </c>
      <c r="I11" s="58" t="e">
        <f>SUMIFS(#REF!,#REF!,$C11,#REF!,"*"&amp;$A11&amp;"*")</f>
        <v>#REF!</v>
      </c>
      <c r="J11" s="58" t="e">
        <f>SUMIFS(#REF!,#REF!,$C11,#REF!,"*"&amp;$A11&amp;"*")</f>
        <v>#REF!</v>
      </c>
      <c r="K11" s="58" t="e">
        <f>SUMIFS(#REF!,#REF!,$C11,#REF!,"*"&amp;$A11&amp;"*")</f>
        <v>#REF!</v>
      </c>
      <c r="L11" s="58" t="e">
        <f>SUMIFS(#REF!,#REF!,$C11,#REF!,"*"&amp;$A11&amp;"*")</f>
        <v>#REF!</v>
      </c>
      <c r="M11" s="58" t="e">
        <f t="shared" si="0"/>
        <v>#REF!</v>
      </c>
    </row>
    <row r="12" spans="1:14">
      <c r="A12" s="54" t="s">
        <v>156</v>
      </c>
      <c r="B12" s="55" t="s">
        <v>160</v>
      </c>
      <c r="C12" s="56" t="s">
        <v>165</v>
      </c>
      <c r="D12" s="57">
        <v>35000</v>
      </c>
      <c r="E12" s="57" t="e">
        <f t="shared" si="1"/>
        <v>#REF!</v>
      </c>
      <c r="F12" s="58">
        <f>SUMIFS(第1批次治理工程!$K$6:$K$25279,第1批次治理工程!$E$6:$E$25279,$C12,第1批次治理工程!$C$6:$C$25279,$A12)</f>
        <v>0</v>
      </c>
      <c r="G12" s="58" t="e">
        <f>SUMIFS(#REF!,#REF!,$C12,#REF!,$A12)</f>
        <v>#REF!</v>
      </c>
      <c r="H12" s="58" t="e">
        <f>SUMIFS(#REF!,#REF!,$C12,#REF!,"*"&amp;$A12&amp;"*")</f>
        <v>#REF!</v>
      </c>
      <c r="I12" s="58" t="e">
        <f>SUMIFS(#REF!,#REF!,$C12,#REF!,"*"&amp;$A12&amp;"*")</f>
        <v>#REF!</v>
      </c>
      <c r="J12" s="58" t="e">
        <f>SUMIFS(#REF!,#REF!,$C12,#REF!,"*"&amp;$A12&amp;"*")</f>
        <v>#REF!</v>
      </c>
      <c r="K12" s="58" t="e">
        <f>SUMIFS(#REF!,#REF!,$C12,#REF!,"*"&amp;$A12&amp;"*")</f>
        <v>#REF!</v>
      </c>
      <c r="L12" s="58" t="e">
        <f>SUMIFS(#REF!,#REF!,$C12,#REF!,"*"&amp;$A12&amp;"*")</f>
        <v>#REF!</v>
      </c>
      <c r="M12" s="58" t="e">
        <f t="shared" si="0"/>
        <v>#REF!</v>
      </c>
    </row>
    <row r="13" spans="1:14">
      <c r="A13" s="59"/>
      <c r="B13" s="1084" t="s">
        <v>166</v>
      </c>
      <c r="C13" s="1084"/>
      <c r="D13" s="60">
        <f t="shared" ref="D13:M13" si="2">SUM(D5:D12)</f>
        <v>3641252.9739999999</v>
      </c>
      <c r="E13" s="60" t="e">
        <f t="shared" si="2"/>
        <v>#REF!</v>
      </c>
      <c r="F13" s="61">
        <f t="shared" si="2"/>
        <v>488559</v>
      </c>
      <c r="G13" s="61" t="e">
        <f t="shared" si="2"/>
        <v>#REF!</v>
      </c>
      <c r="H13" s="61" t="e">
        <f t="shared" si="2"/>
        <v>#REF!</v>
      </c>
      <c r="I13" s="61" t="e">
        <f t="shared" si="2"/>
        <v>#REF!</v>
      </c>
      <c r="J13" s="61" t="e">
        <f t="shared" si="2"/>
        <v>#REF!</v>
      </c>
      <c r="K13" s="61" t="e">
        <f t="shared" si="2"/>
        <v>#REF!</v>
      </c>
      <c r="L13" s="61" t="e">
        <f t="shared" si="2"/>
        <v>#REF!</v>
      </c>
      <c r="M13" s="61" t="e">
        <f t="shared" si="2"/>
        <v>#REF!</v>
      </c>
      <c r="N13" s="62"/>
    </row>
    <row r="14" spans="1:14">
      <c r="A14" s="54" t="s">
        <v>167</v>
      </c>
      <c r="B14" s="55" t="s">
        <v>160</v>
      </c>
      <c r="C14" s="46" t="s">
        <v>168</v>
      </c>
      <c r="D14" s="57">
        <v>96109</v>
      </c>
      <c r="E14" s="57" t="e">
        <f t="shared" ref="E14:E16" si="3">SUM(F14:L14)</f>
        <v>#REF!</v>
      </c>
      <c r="F14" s="58">
        <f>SUMIFS(第1批次治理工程!$K$6:$K$25279,第1批次治理工程!$E$6:$E$25279,$C14,第1批次治理工程!$C$6:$C$25279,$A14)</f>
        <v>101051</v>
      </c>
      <c r="G14" s="58" t="e">
        <f>SUMIFS(#REF!,#REF!,$C14,#REF!,$A14)</f>
        <v>#REF!</v>
      </c>
      <c r="H14" s="58" t="e">
        <f>SUMIFS(#REF!,#REF!,$C14,#REF!,"*"&amp;$A14&amp;"*")</f>
        <v>#REF!</v>
      </c>
      <c r="I14" s="58" t="e">
        <f>SUMIFS(#REF!,#REF!,$C14,#REF!,"*"&amp;$A14&amp;"*")</f>
        <v>#REF!</v>
      </c>
      <c r="J14" s="58" t="e">
        <f>SUMIFS(#REF!,#REF!,$C14,#REF!,"*"&amp;$A14&amp;"*")</f>
        <v>#REF!</v>
      </c>
      <c r="K14" s="58" t="e">
        <f>SUMIFS(#REF!,#REF!,$C14,#REF!,"*"&amp;$A14&amp;"*")</f>
        <v>#REF!</v>
      </c>
      <c r="L14" s="58" t="e">
        <f>SUMIFS(#REF!,#REF!,$C14,#REF!,"*"&amp;$A14&amp;"*")</f>
        <v>#REF!</v>
      </c>
      <c r="M14" s="58" t="e">
        <f>D14+E14</f>
        <v>#REF!</v>
      </c>
    </row>
    <row r="15" spans="1:14" ht="33">
      <c r="A15" s="54" t="s">
        <v>167</v>
      </c>
      <c r="B15" s="55" t="s">
        <v>160</v>
      </c>
      <c r="C15" s="46" t="s">
        <v>169</v>
      </c>
      <c r="D15" s="57">
        <v>18294</v>
      </c>
      <c r="E15" s="57" t="e">
        <f t="shared" si="3"/>
        <v>#REF!</v>
      </c>
      <c r="F15" s="58">
        <f>SUMIFS(第1批次治理工程!$K$6:$K$25279,第1批次治理工程!$E$6:$E$25279,$C15,第1批次治理工程!$C$6:$C$25279,$A15)</f>
        <v>0</v>
      </c>
      <c r="G15" s="58" t="e">
        <f>SUMIFS(#REF!,#REF!,$C15,#REF!,$A15)</f>
        <v>#REF!</v>
      </c>
      <c r="H15" s="58" t="e">
        <f>SUMIFS(#REF!,#REF!,$C15,#REF!,"*"&amp;$A15&amp;"*")</f>
        <v>#REF!</v>
      </c>
      <c r="I15" s="58" t="e">
        <f>SUMIFS(#REF!,#REF!,$C15,#REF!,"*"&amp;$A15&amp;"*")</f>
        <v>#REF!</v>
      </c>
      <c r="J15" s="58" t="e">
        <f>SUMIFS(#REF!,#REF!,$C15,#REF!,"*"&amp;$A15&amp;"*")</f>
        <v>#REF!</v>
      </c>
      <c r="K15" s="58" t="e">
        <f>SUMIFS(#REF!,#REF!,$C15,#REF!,"*"&amp;$A15&amp;"*")</f>
        <v>#REF!</v>
      </c>
      <c r="L15" s="58" t="e">
        <f>SUMIFS(#REF!,#REF!,$C15,#REF!,"*"&amp;$A15&amp;"*")</f>
        <v>#REF!</v>
      </c>
      <c r="M15" s="58" t="e">
        <f>D15+E15</f>
        <v>#REF!</v>
      </c>
    </row>
    <row r="16" spans="1:14" ht="33">
      <c r="A16" s="54" t="s">
        <v>167</v>
      </c>
      <c r="B16" s="55" t="s">
        <v>160</v>
      </c>
      <c r="C16" s="63" t="s">
        <v>170</v>
      </c>
      <c r="D16" s="57">
        <v>12557</v>
      </c>
      <c r="E16" s="57" t="e">
        <f t="shared" si="3"/>
        <v>#REF!</v>
      </c>
      <c r="F16" s="58">
        <f>SUMIFS(第1批次治理工程!$K$6:$K$25279,第1批次治理工程!$E$6:$E$25279,$C16,第1批次治理工程!$C$6:$C$25279,$A16)</f>
        <v>0</v>
      </c>
      <c r="G16" s="58" t="e">
        <f>SUMIFS(#REF!,#REF!,$C16,#REF!,$A16)</f>
        <v>#REF!</v>
      </c>
      <c r="H16" s="58" t="e">
        <f>SUMIFS(#REF!,#REF!,$C16,#REF!,"*"&amp;$A16&amp;"*")</f>
        <v>#REF!</v>
      </c>
      <c r="I16" s="58" t="e">
        <f>SUMIFS(#REF!,#REF!,$C16,#REF!,"*"&amp;$A16&amp;"*")</f>
        <v>#REF!</v>
      </c>
      <c r="J16" s="58" t="e">
        <f>SUMIFS(#REF!,#REF!,$C16,#REF!,"*"&amp;$A16&amp;"*")</f>
        <v>#REF!</v>
      </c>
      <c r="K16" s="58" t="e">
        <f>SUMIFS(#REF!,#REF!,$C16,#REF!,"*"&amp;$A16&amp;"*")</f>
        <v>#REF!</v>
      </c>
      <c r="L16" s="58" t="e">
        <f>SUMIFS(#REF!,#REF!,$C16,#REF!,"*"&amp;$A16&amp;"*")</f>
        <v>#REF!</v>
      </c>
      <c r="M16" s="58" t="e">
        <f>D16+E16</f>
        <v>#REF!</v>
      </c>
    </row>
    <row r="17" spans="1:13" s="62" customFormat="1">
      <c r="A17" s="59"/>
      <c r="B17" s="1084" t="s">
        <v>171</v>
      </c>
      <c r="C17" s="1084"/>
      <c r="D17" s="60">
        <f t="shared" ref="D17:M17" si="4">SUM(D14:D16)</f>
        <v>126960</v>
      </c>
      <c r="E17" s="60" t="e">
        <f t="shared" si="4"/>
        <v>#REF!</v>
      </c>
      <c r="F17" s="61">
        <f t="shared" si="4"/>
        <v>101051</v>
      </c>
      <c r="G17" s="61" t="e">
        <f t="shared" si="4"/>
        <v>#REF!</v>
      </c>
      <c r="H17" s="61" t="e">
        <f t="shared" si="4"/>
        <v>#REF!</v>
      </c>
      <c r="I17" s="61" t="e">
        <f t="shared" si="4"/>
        <v>#REF!</v>
      </c>
      <c r="J17" s="61" t="e">
        <f t="shared" si="4"/>
        <v>#REF!</v>
      </c>
      <c r="K17" s="61" t="e">
        <f t="shared" si="4"/>
        <v>#REF!</v>
      </c>
      <c r="L17" s="61" t="e">
        <f t="shared" si="4"/>
        <v>#REF!</v>
      </c>
      <c r="M17" s="61" t="e">
        <f t="shared" si="4"/>
        <v>#REF!</v>
      </c>
    </row>
    <row r="18" spans="1:13">
      <c r="A18" s="54" t="s">
        <v>172</v>
      </c>
      <c r="B18" s="55" t="s">
        <v>173</v>
      </c>
      <c r="C18" s="46" t="s">
        <v>174</v>
      </c>
      <c r="D18" s="57">
        <v>236063</v>
      </c>
      <c r="E18" s="57" t="e">
        <f t="shared" ref="E18:E30" si="5">SUM(F18:L18)</f>
        <v>#REF!</v>
      </c>
      <c r="F18" s="58">
        <f>SUMIFS(第1批次治理工程!$K$6:$K$25279,第1批次治理工程!$E$6:$E$25279,$C18,第1批次治理工程!$C$6:$C$25279,$A18)</f>
        <v>0</v>
      </c>
      <c r="G18" s="58" t="e">
        <f>SUMIFS(#REF!,#REF!,$C18,#REF!,$A18)</f>
        <v>#REF!</v>
      </c>
      <c r="H18" s="58" t="e">
        <f>SUMIFS(#REF!,#REF!,$C18,#REF!,"*"&amp;$A18&amp;"*")</f>
        <v>#REF!</v>
      </c>
      <c r="I18" s="58" t="e">
        <f>SUMIFS(#REF!,#REF!,$C18,#REF!,"*"&amp;$A18&amp;"*")</f>
        <v>#REF!</v>
      </c>
      <c r="J18" s="58" t="e">
        <f>SUMIFS(#REF!,#REF!,$C18,#REF!,"*"&amp;$A18&amp;"*")</f>
        <v>#REF!</v>
      </c>
      <c r="K18" s="58" t="e">
        <f>SUMIFS(#REF!,#REF!,$C18,#REF!,"*"&amp;$A18&amp;"*")</f>
        <v>#REF!</v>
      </c>
      <c r="L18" s="58" t="e">
        <f>SUMIFS(#REF!,#REF!,$C18,#REF!,"*"&amp;$A18&amp;"*")</f>
        <v>#REF!</v>
      </c>
      <c r="M18" s="58" t="e">
        <f t="shared" ref="M18:M30" si="6">D18+E18</f>
        <v>#REF!</v>
      </c>
    </row>
    <row r="19" spans="1:13">
      <c r="A19" s="54" t="s">
        <v>175</v>
      </c>
      <c r="B19" s="55" t="s">
        <v>176</v>
      </c>
      <c r="C19" s="46" t="s">
        <v>177</v>
      </c>
      <c r="D19" s="57">
        <v>0</v>
      </c>
      <c r="E19" s="57" t="e">
        <f t="shared" si="5"/>
        <v>#REF!</v>
      </c>
      <c r="F19" s="58">
        <f>SUMIFS(第1批次治理工程!$K$6:$K$25279,第1批次治理工程!$E$6:$E$25279,$C19,第1批次治理工程!$C$6:$C$25279,$A19)</f>
        <v>0</v>
      </c>
      <c r="G19" s="58" t="e">
        <f>SUMIFS(#REF!,#REF!,$C19,#REF!,$A19)</f>
        <v>#REF!</v>
      </c>
      <c r="H19" s="58" t="e">
        <f>SUMIFS(#REF!,#REF!,$C19,#REF!,"*"&amp;$A19&amp;"*")</f>
        <v>#REF!</v>
      </c>
      <c r="I19" s="58" t="e">
        <f>SUMIFS(#REF!,#REF!,$C19,#REF!,"*"&amp;$A19&amp;"*")</f>
        <v>#REF!</v>
      </c>
      <c r="J19" s="58" t="e">
        <f>SUMIFS(#REF!,#REF!,$C19,#REF!,"*"&amp;$A19&amp;"*")</f>
        <v>#REF!</v>
      </c>
      <c r="K19" s="58" t="e">
        <f>SUMIFS(#REF!,#REF!,$C19,#REF!,"*"&amp;$A19&amp;"*")</f>
        <v>#REF!</v>
      </c>
      <c r="L19" s="58" t="e">
        <f>SUMIFS(#REF!,#REF!,$C19,#REF!,"*"&amp;$A19&amp;"*")</f>
        <v>#REF!</v>
      </c>
      <c r="M19" s="58" t="e">
        <f t="shared" si="6"/>
        <v>#REF!</v>
      </c>
    </row>
    <row r="20" spans="1:13">
      <c r="A20" s="54" t="s">
        <v>175</v>
      </c>
      <c r="B20" s="55" t="s">
        <v>176</v>
      </c>
      <c r="C20" s="46" t="s">
        <v>178</v>
      </c>
      <c r="D20" s="57">
        <v>35000</v>
      </c>
      <c r="E20" s="57" t="e">
        <f t="shared" si="5"/>
        <v>#REF!</v>
      </c>
      <c r="F20" s="58">
        <f>SUMIFS(第1批次治理工程!$K$6:$K$25279,第1批次治理工程!$E$6:$E$25279,$C20,第1批次治理工程!$C$6:$C$25279,$A20)</f>
        <v>0</v>
      </c>
      <c r="G20" s="58" t="e">
        <f>SUMIFS(#REF!,#REF!,$C20,#REF!,$A20)</f>
        <v>#REF!</v>
      </c>
      <c r="H20" s="58" t="e">
        <f>SUMIFS(#REF!,#REF!,$C20,#REF!,"*"&amp;$A20&amp;"*")</f>
        <v>#REF!</v>
      </c>
      <c r="I20" s="58" t="e">
        <f>SUMIFS(#REF!,#REF!,$C20,#REF!,"*"&amp;$A20&amp;"*")</f>
        <v>#REF!</v>
      </c>
      <c r="J20" s="58" t="e">
        <f>SUMIFS(#REF!,#REF!,$C20,#REF!,"*"&amp;$A20&amp;"*")</f>
        <v>#REF!</v>
      </c>
      <c r="K20" s="58" t="e">
        <f>SUMIFS(#REF!,#REF!,$C20,#REF!,"*"&amp;$A20&amp;"*")</f>
        <v>#REF!</v>
      </c>
      <c r="L20" s="58" t="e">
        <f>SUMIFS(#REF!,#REF!,$C20,#REF!,"*"&amp;$A20&amp;"*")</f>
        <v>#REF!</v>
      </c>
      <c r="M20" s="58" t="e">
        <f t="shared" si="6"/>
        <v>#REF!</v>
      </c>
    </row>
    <row r="21" spans="1:13">
      <c r="A21" s="54" t="s">
        <v>175</v>
      </c>
      <c r="B21" s="55" t="s">
        <v>176</v>
      </c>
      <c r="C21" s="46" t="s">
        <v>179</v>
      </c>
      <c r="D21" s="57">
        <v>2000</v>
      </c>
      <c r="E21" s="57" t="e">
        <f t="shared" si="5"/>
        <v>#REF!</v>
      </c>
      <c r="F21" s="58">
        <f>SUMIFS(第1批次治理工程!$K$6:$K$25279,第1批次治理工程!$E$6:$E$25279,$C21,第1批次治理工程!$C$6:$C$25279,$A21)</f>
        <v>0</v>
      </c>
      <c r="G21" s="58" t="e">
        <f>SUMIFS(#REF!,#REF!,$C21,#REF!,$A21)</f>
        <v>#REF!</v>
      </c>
      <c r="H21" s="58" t="e">
        <f>SUMIFS(#REF!,#REF!,$C21,#REF!,"*"&amp;$A21&amp;"*")</f>
        <v>#REF!</v>
      </c>
      <c r="I21" s="58" t="e">
        <f>SUMIFS(#REF!,#REF!,$C21,#REF!,"*"&amp;$A21&amp;"*")</f>
        <v>#REF!</v>
      </c>
      <c r="J21" s="58" t="e">
        <f>SUMIFS(#REF!,#REF!,$C21,#REF!,"*"&amp;$A21&amp;"*")</f>
        <v>#REF!</v>
      </c>
      <c r="K21" s="58" t="e">
        <f>SUMIFS(#REF!,#REF!,$C21,#REF!,"*"&amp;$A21&amp;"*")</f>
        <v>#REF!</v>
      </c>
      <c r="L21" s="58" t="e">
        <f>SUMIFS(#REF!,#REF!,$C21,#REF!,"*"&amp;$A21&amp;"*")</f>
        <v>#REF!</v>
      </c>
      <c r="M21" s="58" t="e">
        <f t="shared" si="6"/>
        <v>#REF!</v>
      </c>
    </row>
    <row r="22" spans="1:13">
      <c r="A22" s="54" t="s">
        <v>175</v>
      </c>
      <c r="B22" s="55" t="s">
        <v>160</v>
      </c>
      <c r="C22" s="46" t="s">
        <v>180</v>
      </c>
      <c r="D22" s="57">
        <v>4091248.53</v>
      </c>
      <c r="E22" s="57" t="e">
        <f t="shared" si="5"/>
        <v>#REF!</v>
      </c>
      <c r="F22" s="58">
        <f>SUMIFS(第1批次治理工程!$K$6:$K$25279,第1批次治理工程!$E$6:$E$25279,$C22,第1批次治理工程!$C$6:$C$25279,$A22)</f>
        <v>0</v>
      </c>
      <c r="G22" s="58" t="e">
        <f>SUMIFS(#REF!,#REF!,$C22,#REF!,$A22)</f>
        <v>#REF!</v>
      </c>
      <c r="H22" s="58" t="e">
        <f>SUMIFS(#REF!,#REF!,$C22,#REF!,"*"&amp;$A22&amp;"*")</f>
        <v>#REF!</v>
      </c>
      <c r="I22" s="58" t="e">
        <f>SUMIFS(#REF!,#REF!,$C22,#REF!,"*"&amp;$A22&amp;"*")</f>
        <v>#REF!</v>
      </c>
      <c r="J22" s="58" t="e">
        <f>SUMIFS(#REF!,#REF!,$C22,#REF!,"*"&amp;$A22&amp;"*")</f>
        <v>#REF!</v>
      </c>
      <c r="K22" s="58" t="e">
        <f>SUMIFS(#REF!,#REF!,$C22,#REF!,"*"&amp;$A22&amp;"*")</f>
        <v>#REF!</v>
      </c>
      <c r="L22" s="58" t="e">
        <f>SUMIFS(#REF!,#REF!,$C22,#REF!,"*"&amp;$A22&amp;"*")</f>
        <v>#REF!</v>
      </c>
      <c r="M22" s="58" t="e">
        <f t="shared" si="6"/>
        <v>#REF!</v>
      </c>
    </row>
    <row r="23" spans="1:13">
      <c r="A23" s="54" t="s">
        <v>175</v>
      </c>
      <c r="B23" s="55" t="s">
        <v>160</v>
      </c>
      <c r="C23" s="63" t="s">
        <v>181</v>
      </c>
      <c r="D23" s="57">
        <v>380914</v>
      </c>
      <c r="E23" s="57" t="e">
        <f t="shared" si="5"/>
        <v>#REF!</v>
      </c>
      <c r="F23" s="58">
        <f>SUMIFS(第1批次治理工程!$K$6:$K$25279,第1批次治理工程!$E$6:$E$25279,$C23,第1批次治理工程!$C$6:$C$25279,$A23)</f>
        <v>0</v>
      </c>
      <c r="G23" s="58" t="e">
        <f>SUMIFS(#REF!,#REF!,$C23,#REF!,$A23)</f>
        <v>#REF!</v>
      </c>
      <c r="H23" s="58" t="e">
        <f>SUMIFS(#REF!,#REF!,$C23,#REF!,"*"&amp;$A23&amp;"*")</f>
        <v>#REF!</v>
      </c>
      <c r="I23" s="58" t="e">
        <f>SUMIFS(#REF!,#REF!,$C23,#REF!,"*"&amp;$A23&amp;"*")</f>
        <v>#REF!</v>
      </c>
      <c r="J23" s="58" t="e">
        <f>SUMIFS(#REF!,#REF!,$C23,#REF!,"*"&amp;$A23&amp;"*")</f>
        <v>#REF!</v>
      </c>
      <c r="K23" s="58" t="e">
        <f>SUMIFS(#REF!,#REF!,$C23,#REF!,"*"&amp;$A23&amp;"*")</f>
        <v>#REF!</v>
      </c>
      <c r="L23" s="58" t="e">
        <f>SUMIFS(#REF!,#REF!,$C23,#REF!,"*"&amp;$A23&amp;"*")</f>
        <v>#REF!</v>
      </c>
      <c r="M23" s="58" t="e">
        <f t="shared" si="6"/>
        <v>#REF!</v>
      </c>
    </row>
    <row r="24" spans="1:13">
      <c r="A24" s="54" t="s">
        <v>175</v>
      </c>
      <c r="B24" s="55" t="s">
        <v>160</v>
      </c>
      <c r="C24" s="63" t="s">
        <v>182</v>
      </c>
      <c r="D24" s="57">
        <v>11000</v>
      </c>
      <c r="E24" s="57" t="e">
        <f t="shared" si="5"/>
        <v>#REF!</v>
      </c>
      <c r="F24" s="58">
        <f>SUMIFS(第1批次治理工程!$K$6:$K$25279,第1批次治理工程!$E$6:$E$25279,$C24,第1批次治理工程!$C$6:$C$25279,$A24)</f>
        <v>0</v>
      </c>
      <c r="G24" s="58" t="e">
        <f>SUMIFS(#REF!,#REF!,$C24,#REF!,$A24)</f>
        <v>#REF!</v>
      </c>
      <c r="H24" s="58" t="e">
        <f>SUMIFS(#REF!,#REF!,$C24,#REF!,"*"&amp;$A24&amp;"*")</f>
        <v>#REF!</v>
      </c>
      <c r="I24" s="58" t="e">
        <f>SUMIFS(#REF!,#REF!,$C24,#REF!,"*"&amp;$A24&amp;"*")</f>
        <v>#REF!</v>
      </c>
      <c r="J24" s="58" t="e">
        <f>SUMIFS(#REF!,#REF!,$C24,#REF!,"*"&amp;$A24&amp;"*")</f>
        <v>#REF!</v>
      </c>
      <c r="K24" s="58" t="e">
        <f>SUMIFS(#REF!,#REF!,$C24,#REF!,"*"&amp;$A24&amp;"*")</f>
        <v>#REF!</v>
      </c>
      <c r="L24" s="58" t="e">
        <f>SUMIFS(#REF!,#REF!,$C24,#REF!,"*"&amp;$A24&amp;"*")</f>
        <v>#REF!</v>
      </c>
      <c r="M24" s="58" t="e">
        <f t="shared" si="6"/>
        <v>#REF!</v>
      </c>
    </row>
    <row r="25" spans="1:13">
      <c r="A25" s="54" t="s">
        <v>175</v>
      </c>
      <c r="B25" s="55" t="s">
        <v>160</v>
      </c>
      <c r="C25" s="46" t="s">
        <v>183</v>
      </c>
      <c r="D25" s="57">
        <v>3000</v>
      </c>
      <c r="E25" s="57" t="e">
        <f t="shared" si="5"/>
        <v>#REF!</v>
      </c>
      <c r="F25" s="58">
        <f>SUMIFS(第1批次治理工程!$K$6:$K$25279,第1批次治理工程!$E$6:$E$25279,$C25,第1批次治理工程!$C$6:$C$25279,$A25)</f>
        <v>0</v>
      </c>
      <c r="G25" s="58" t="e">
        <f>SUMIFS(#REF!,#REF!,$C25,#REF!,$A25)</f>
        <v>#REF!</v>
      </c>
      <c r="H25" s="58" t="e">
        <f>SUMIFS(#REF!,#REF!,$C25,#REF!,"*"&amp;$A25&amp;"*")</f>
        <v>#REF!</v>
      </c>
      <c r="I25" s="58" t="e">
        <f>SUMIFS(#REF!,#REF!,$C25,#REF!,"*"&amp;$A25&amp;"*")</f>
        <v>#REF!</v>
      </c>
      <c r="J25" s="58" t="e">
        <f>SUMIFS(#REF!,#REF!,$C25,#REF!,"*"&amp;$A25&amp;"*")</f>
        <v>#REF!</v>
      </c>
      <c r="K25" s="58" t="e">
        <f>SUMIFS(#REF!,#REF!,$C25,#REF!,"*"&amp;$A25&amp;"*")</f>
        <v>#REF!</v>
      </c>
      <c r="L25" s="58" t="e">
        <f>SUMIFS(#REF!,#REF!,$C25,#REF!,"*"&amp;$A25&amp;"*")</f>
        <v>#REF!</v>
      </c>
      <c r="M25" s="58" t="e">
        <f t="shared" si="6"/>
        <v>#REF!</v>
      </c>
    </row>
    <row r="26" spans="1:13">
      <c r="A26" s="54" t="s">
        <v>175</v>
      </c>
      <c r="B26" s="55" t="s">
        <v>160</v>
      </c>
      <c r="C26" s="46" t="s">
        <v>184</v>
      </c>
      <c r="D26" s="57">
        <v>75000</v>
      </c>
      <c r="E26" s="57" t="e">
        <f t="shared" si="5"/>
        <v>#REF!</v>
      </c>
      <c r="F26" s="58">
        <f>SUMIFS(第1批次治理工程!$K$6:$K$25279,第1批次治理工程!$E$6:$E$25279,$C26,第1批次治理工程!$C$6:$C$25279,$A26)</f>
        <v>0</v>
      </c>
      <c r="G26" s="58" t="e">
        <f>SUMIFS(#REF!,#REF!,$C26,#REF!,$A26)</f>
        <v>#REF!</v>
      </c>
      <c r="H26" s="58" t="e">
        <f>SUMIFS(#REF!,#REF!,$C26,#REF!,"*"&amp;$A26&amp;"*")</f>
        <v>#REF!</v>
      </c>
      <c r="I26" s="58" t="e">
        <f>SUMIFS(#REF!,#REF!,$C26,#REF!,"*"&amp;$A26&amp;"*")</f>
        <v>#REF!</v>
      </c>
      <c r="J26" s="58" t="e">
        <f>SUMIFS(#REF!,#REF!,$C26,#REF!,"*"&amp;$A26&amp;"*")</f>
        <v>#REF!</v>
      </c>
      <c r="K26" s="58" t="e">
        <f>SUMIFS(#REF!,#REF!,$C26,#REF!,"*"&amp;$A26&amp;"*")</f>
        <v>#REF!</v>
      </c>
      <c r="L26" s="58" t="e">
        <f>SUMIFS(#REF!,#REF!,$C26,#REF!,"*"&amp;$A26&amp;"*")</f>
        <v>#REF!</v>
      </c>
      <c r="M26" s="58" t="e">
        <f t="shared" si="6"/>
        <v>#REF!</v>
      </c>
    </row>
    <row r="27" spans="1:13">
      <c r="A27" s="54" t="s">
        <v>175</v>
      </c>
      <c r="B27" s="55" t="s">
        <v>160</v>
      </c>
      <c r="C27" s="46" t="s">
        <v>185</v>
      </c>
      <c r="D27" s="57">
        <v>3000</v>
      </c>
      <c r="E27" s="57" t="e">
        <f t="shared" si="5"/>
        <v>#REF!</v>
      </c>
      <c r="F27" s="58">
        <f>SUMIFS(第1批次治理工程!$K$6:$K$25279,第1批次治理工程!$E$6:$E$25279,$C27,第1批次治理工程!$C$6:$C$25279,$A27)</f>
        <v>0</v>
      </c>
      <c r="G27" s="58" t="e">
        <f>SUMIFS(#REF!,#REF!,$C27,#REF!,$A27)</f>
        <v>#REF!</v>
      </c>
      <c r="H27" s="58" t="e">
        <f>SUMIFS(#REF!,#REF!,$C27,#REF!,"*"&amp;$A27&amp;"*")</f>
        <v>#REF!</v>
      </c>
      <c r="I27" s="58" t="e">
        <f>SUMIFS(#REF!,#REF!,$C27,#REF!,"*"&amp;$A27&amp;"*")</f>
        <v>#REF!</v>
      </c>
      <c r="J27" s="58" t="e">
        <f>SUMIFS(#REF!,#REF!,$C27,#REF!,"*"&amp;$A27&amp;"*")</f>
        <v>#REF!</v>
      </c>
      <c r="K27" s="58" t="e">
        <f>SUMIFS(#REF!,#REF!,$C27,#REF!,"*"&amp;$A27&amp;"*")</f>
        <v>#REF!</v>
      </c>
      <c r="L27" s="58" t="e">
        <f>SUMIFS(#REF!,#REF!,$C27,#REF!,"*"&amp;$A27&amp;"*")</f>
        <v>#REF!</v>
      </c>
      <c r="M27" s="58" t="e">
        <f t="shared" si="6"/>
        <v>#REF!</v>
      </c>
    </row>
    <row r="28" spans="1:13">
      <c r="A28" s="54" t="s">
        <v>175</v>
      </c>
      <c r="B28" s="55" t="s">
        <v>160</v>
      </c>
      <c r="C28" s="46" t="s">
        <v>186</v>
      </c>
      <c r="D28" s="57">
        <v>73000</v>
      </c>
      <c r="E28" s="57" t="e">
        <f t="shared" si="5"/>
        <v>#REF!</v>
      </c>
      <c r="F28" s="58">
        <f>SUMIFS(第1批次治理工程!$K$6:$K$25279,第1批次治理工程!$E$6:$E$25279,$C28,第1批次治理工程!$C$6:$C$25279,$A28)</f>
        <v>0</v>
      </c>
      <c r="G28" s="58" t="e">
        <f>SUMIFS(#REF!,#REF!,$C28,#REF!,$A28)</f>
        <v>#REF!</v>
      </c>
      <c r="H28" s="58" t="e">
        <f>SUMIFS(#REF!,#REF!,$C28,#REF!,"*"&amp;$A28&amp;"*")</f>
        <v>#REF!</v>
      </c>
      <c r="I28" s="58" t="e">
        <f>SUMIFS(#REF!,#REF!,$C28,#REF!,"*"&amp;$A28&amp;"*")</f>
        <v>#REF!</v>
      </c>
      <c r="J28" s="58" t="e">
        <f>SUMIFS(#REF!,#REF!,$C28,#REF!,"*"&amp;$A28&amp;"*")</f>
        <v>#REF!</v>
      </c>
      <c r="K28" s="58" t="e">
        <f>SUMIFS(#REF!,#REF!,$C28,#REF!,"*"&amp;$A28&amp;"*")</f>
        <v>#REF!</v>
      </c>
      <c r="L28" s="58" t="e">
        <f>SUMIFS(#REF!,#REF!,$C28,#REF!,"*"&amp;$A28&amp;"*")</f>
        <v>#REF!</v>
      </c>
      <c r="M28" s="58" t="e">
        <f t="shared" si="6"/>
        <v>#REF!</v>
      </c>
    </row>
    <row r="29" spans="1:13">
      <c r="A29" s="54" t="s">
        <v>175</v>
      </c>
      <c r="B29" s="55" t="s">
        <v>160</v>
      </c>
      <c r="C29" s="46" t="s">
        <v>187</v>
      </c>
      <c r="D29" s="57">
        <v>0</v>
      </c>
      <c r="E29" s="57" t="e">
        <f t="shared" si="5"/>
        <v>#REF!</v>
      </c>
      <c r="F29" s="58">
        <f>SUMIFS(第1批次治理工程!$K$6:$K$25279,第1批次治理工程!$E$6:$E$25279,$C29,第1批次治理工程!$C$6:$C$25279,$A29)</f>
        <v>0</v>
      </c>
      <c r="G29" s="58" t="e">
        <f>SUMIFS(#REF!,#REF!,$C29,#REF!,$A29)</f>
        <v>#REF!</v>
      </c>
      <c r="H29" s="58" t="e">
        <f>SUMIFS(#REF!,#REF!,$C29,#REF!,"*"&amp;$A29&amp;"*")</f>
        <v>#REF!</v>
      </c>
      <c r="I29" s="58" t="e">
        <f>SUMIFS(#REF!,#REF!,$C29,#REF!,"*"&amp;$A29&amp;"*")</f>
        <v>#REF!</v>
      </c>
      <c r="J29" s="58" t="e">
        <f>SUMIFS(#REF!,#REF!,$C29,#REF!,"*"&amp;$A29&amp;"*")</f>
        <v>#REF!</v>
      </c>
      <c r="K29" s="58" t="e">
        <f>SUMIFS(#REF!,#REF!,$C29,#REF!,"*"&amp;$A29&amp;"*")</f>
        <v>#REF!</v>
      </c>
      <c r="L29" s="58" t="e">
        <f>SUMIFS(#REF!,#REF!,$C29,#REF!,"*"&amp;$A29&amp;"*")</f>
        <v>#REF!</v>
      </c>
      <c r="M29" s="58" t="e">
        <f t="shared" si="6"/>
        <v>#REF!</v>
      </c>
    </row>
    <row r="30" spans="1:13">
      <c r="A30" s="54" t="s">
        <v>175</v>
      </c>
      <c r="B30" s="55" t="s">
        <v>160</v>
      </c>
      <c r="C30" s="46" t="s">
        <v>188</v>
      </c>
      <c r="D30" s="57">
        <v>7600</v>
      </c>
      <c r="E30" s="57" t="e">
        <f t="shared" si="5"/>
        <v>#REF!</v>
      </c>
      <c r="F30" s="58">
        <f>SUMIFS(第1批次治理工程!$K$6:$K$25279,第1批次治理工程!$E$6:$E$25279,$C30,第1批次治理工程!$C$6:$C$25279,$A30)</f>
        <v>0</v>
      </c>
      <c r="G30" s="58" t="e">
        <f>SUMIFS(#REF!,#REF!,$C30,#REF!,$A30)</f>
        <v>#REF!</v>
      </c>
      <c r="H30" s="58" t="e">
        <f>SUMIFS(#REF!,#REF!,$C30,#REF!,"*"&amp;$A30&amp;"*")</f>
        <v>#REF!</v>
      </c>
      <c r="I30" s="58" t="e">
        <f>SUMIFS(#REF!,#REF!,$C30,#REF!,"*"&amp;$A30&amp;"*")</f>
        <v>#REF!</v>
      </c>
      <c r="J30" s="58" t="e">
        <f>SUMIFS(#REF!,#REF!,$C30,#REF!,"*"&amp;$A30&amp;"*")</f>
        <v>#REF!</v>
      </c>
      <c r="K30" s="58" t="e">
        <f>SUMIFS(#REF!,#REF!,$C30,#REF!,"*"&amp;$A30&amp;"*")</f>
        <v>#REF!</v>
      </c>
      <c r="L30" s="58" t="e">
        <f>SUMIFS(#REF!,#REF!,$C30,#REF!,"*"&amp;$A30&amp;"*")</f>
        <v>#REF!</v>
      </c>
      <c r="M30" s="58" t="e">
        <f t="shared" si="6"/>
        <v>#REF!</v>
      </c>
    </row>
    <row r="31" spans="1:13" s="62" customFormat="1">
      <c r="A31" s="59"/>
      <c r="B31" s="1084" t="s">
        <v>189</v>
      </c>
      <c r="C31" s="1084"/>
      <c r="D31" s="60">
        <f t="shared" ref="D31:M31" si="7">SUM(D18:D30)</f>
        <v>4917825.5299999993</v>
      </c>
      <c r="E31" s="60" t="e">
        <f t="shared" si="7"/>
        <v>#REF!</v>
      </c>
      <c r="F31" s="61">
        <f t="shared" si="7"/>
        <v>0</v>
      </c>
      <c r="G31" s="61" t="e">
        <f t="shared" si="7"/>
        <v>#REF!</v>
      </c>
      <c r="H31" s="61" t="e">
        <f t="shared" si="7"/>
        <v>#REF!</v>
      </c>
      <c r="I31" s="61" t="e">
        <f t="shared" si="7"/>
        <v>#REF!</v>
      </c>
      <c r="J31" s="61" t="e">
        <f t="shared" si="7"/>
        <v>#REF!</v>
      </c>
      <c r="K31" s="61" t="e">
        <f t="shared" si="7"/>
        <v>#REF!</v>
      </c>
      <c r="L31" s="61" t="e">
        <f t="shared" si="7"/>
        <v>#REF!</v>
      </c>
      <c r="M31" s="61" t="e">
        <f t="shared" si="7"/>
        <v>#REF!</v>
      </c>
    </row>
    <row r="32" spans="1:13">
      <c r="A32" s="54" t="s">
        <v>190</v>
      </c>
      <c r="B32" s="55" t="s">
        <v>176</v>
      </c>
      <c r="C32" s="46" t="s">
        <v>191</v>
      </c>
      <c r="D32" s="57">
        <v>107997</v>
      </c>
      <c r="E32" s="57" t="e">
        <f t="shared" ref="E32:E43" si="8">SUM(F32:L32)</f>
        <v>#REF!</v>
      </c>
      <c r="F32" s="58">
        <f>SUMIFS(第1批次治理工程!$K$6:$K$25279,第1批次治理工程!$E$6:$E$25279,$C32,第1批次治理工程!$C$6:$C$25279,$A32)</f>
        <v>0</v>
      </c>
      <c r="G32" s="58" t="e">
        <f>SUMIFS(#REF!,#REF!,$C32,#REF!,$A32)</f>
        <v>#REF!</v>
      </c>
      <c r="H32" s="58" t="e">
        <f>SUMIFS(#REF!,#REF!,$C32,#REF!,"*"&amp;$A32&amp;"*")</f>
        <v>#REF!</v>
      </c>
      <c r="I32" s="58" t="e">
        <f>SUMIFS(#REF!,#REF!,$C32,#REF!,"*"&amp;$A32&amp;"*")</f>
        <v>#REF!</v>
      </c>
      <c r="J32" s="58" t="e">
        <f>SUMIFS(#REF!,#REF!,$C32,#REF!,"*"&amp;$A32&amp;"*")</f>
        <v>#REF!</v>
      </c>
      <c r="K32" s="58" t="e">
        <f>SUMIFS(#REF!,#REF!,$C32,#REF!,"*"&amp;$A32&amp;"*")</f>
        <v>#REF!</v>
      </c>
      <c r="L32" s="58" t="e">
        <f>SUMIFS(#REF!,#REF!,$C32,#REF!,"*"&amp;$A32&amp;"*")</f>
        <v>#REF!</v>
      </c>
      <c r="M32" s="58" t="e">
        <f t="shared" ref="M32:M43" si="9">D32+E32</f>
        <v>#REF!</v>
      </c>
    </row>
    <row r="33" spans="1:13">
      <c r="A33" s="54" t="s">
        <v>190</v>
      </c>
      <c r="B33" s="55" t="s">
        <v>176</v>
      </c>
      <c r="C33" s="46" t="s">
        <v>192</v>
      </c>
      <c r="D33" s="57">
        <v>337979</v>
      </c>
      <c r="E33" s="57" t="e">
        <f t="shared" si="8"/>
        <v>#REF!</v>
      </c>
      <c r="F33" s="58">
        <f>SUMIFS(第1批次治理工程!$K$6:$K$25279,第1批次治理工程!$E$6:$E$25279,$C33,第1批次治理工程!$C$6:$C$25279,$A33)</f>
        <v>0</v>
      </c>
      <c r="G33" s="58" t="e">
        <f>SUMIFS(#REF!,#REF!,$C33,#REF!,$A33)</f>
        <v>#REF!</v>
      </c>
      <c r="H33" s="58" t="e">
        <f>SUMIFS(#REF!,#REF!,$C33,#REF!,"*"&amp;$A33&amp;"*")</f>
        <v>#REF!</v>
      </c>
      <c r="I33" s="58" t="e">
        <f>SUMIFS(#REF!,#REF!,$C33,#REF!,"*"&amp;$A33&amp;"*")</f>
        <v>#REF!</v>
      </c>
      <c r="J33" s="58" t="e">
        <f>SUMIFS(#REF!,#REF!,$C33,#REF!,"*"&amp;$A33&amp;"*")</f>
        <v>#REF!</v>
      </c>
      <c r="K33" s="58" t="e">
        <f>SUMIFS(#REF!,#REF!,$C33,#REF!,"*"&amp;$A33&amp;"*")</f>
        <v>#REF!</v>
      </c>
      <c r="L33" s="58" t="e">
        <f>SUMIFS(#REF!,#REF!,$C33,#REF!,"*"&amp;$A33&amp;"*")</f>
        <v>#REF!</v>
      </c>
      <c r="M33" s="58" t="e">
        <f t="shared" si="9"/>
        <v>#REF!</v>
      </c>
    </row>
    <row r="34" spans="1:13">
      <c r="A34" s="54" t="s">
        <v>190</v>
      </c>
      <c r="B34" s="55" t="s">
        <v>176</v>
      </c>
      <c r="C34" s="46" t="s">
        <v>193</v>
      </c>
      <c r="D34" s="57">
        <v>202812</v>
      </c>
      <c r="E34" s="57" t="e">
        <f t="shared" si="8"/>
        <v>#REF!</v>
      </c>
      <c r="F34" s="58">
        <f>SUMIFS(第1批次治理工程!$K$6:$K$25279,第1批次治理工程!$E$6:$E$25279,$C34,第1批次治理工程!$C$6:$C$25279,$A34)</f>
        <v>0</v>
      </c>
      <c r="G34" s="58" t="e">
        <f>SUMIFS(#REF!,#REF!,$C34,#REF!,$A34)</f>
        <v>#REF!</v>
      </c>
      <c r="H34" s="58" t="e">
        <f>SUMIFS(#REF!,#REF!,$C34,#REF!,"*"&amp;$A34&amp;"*")</f>
        <v>#REF!</v>
      </c>
      <c r="I34" s="58" t="e">
        <f>SUMIFS(#REF!,#REF!,$C34,#REF!,"*"&amp;$A34&amp;"*")</f>
        <v>#REF!</v>
      </c>
      <c r="J34" s="58" t="e">
        <f>SUMIFS(#REF!,#REF!,$C34,#REF!,"*"&amp;$A34&amp;"*")</f>
        <v>#REF!</v>
      </c>
      <c r="K34" s="58" t="e">
        <f>SUMIFS(#REF!,#REF!,$C34,#REF!,"*"&amp;$A34&amp;"*")</f>
        <v>#REF!</v>
      </c>
      <c r="L34" s="58" t="e">
        <f>SUMIFS(#REF!,#REF!,$C34,#REF!,"*"&amp;$A34&amp;"*")</f>
        <v>#REF!</v>
      </c>
      <c r="M34" s="58" t="e">
        <f t="shared" si="9"/>
        <v>#REF!</v>
      </c>
    </row>
    <row r="35" spans="1:13">
      <c r="A35" s="54" t="s">
        <v>190</v>
      </c>
      <c r="B35" s="55" t="s">
        <v>176</v>
      </c>
      <c r="C35" s="46" t="s">
        <v>194</v>
      </c>
      <c r="D35" s="57">
        <v>7388</v>
      </c>
      <c r="E35" s="57" t="e">
        <f t="shared" si="8"/>
        <v>#REF!</v>
      </c>
      <c r="F35" s="58">
        <f>SUMIFS(第1批次治理工程!$K$6:$K$25279,第1批次治理工程!$E$6:$E$25279,$C35,第1批次治理工程!$C$6:$C$25279,$A35)</f>
        <v>0</v>
      </c>
      <c r="G35" s="58" t="e">
        <f>SUMIFS(#REF!,#REF!,$C35,#REF!,$A35)</f>
        <v>#REF!</v>
      </c>
      <c r="H35" s="58" t="e">
        <f>SUMIFS(#REF!,#REF!,$C35,#REF!,"*"&amp;$A35&amp;"*")</f>
        <v>#REF!</v>
      </c>
      <c r="I35" s="58" t="e">
        <f>SUMIFS(#REF!,#REF!,$C35,#REF!,"*"&amp;$A35&amp;"*")</f>
        <v>#REF!</v>
      </c>
      <c r="J35" s="58" t="e">
        <f>SUMIFS(#REF!,#REF!,$C35,#REF!,"*"&amp;$A35&amp;"*")</f>
        <v>#REF!</v>
      </c>
      <c r="K35" s="58" t="e">
        <f>SUMIFS(#REF!,#REF!,$C35,#REF!,"*"&amp;$A35&amp;"*")</f>
        <v>#REF!</v>
      </c>
      <c r="L35" s="58" t="e">
        <f>SUMIFS(#REF!,#REF!,$C35,#REF!,"*"&amp;$A35&amp;"*")</f>
        <v>#REF!</v>
      </c>
      <c r="M35" s="58" t="e">
        <f t="shared" si="9"/>
        <v>#REF!</v>
      </c>
    </row>
    <row r="36" spans="1:13">
      <c r="A36" s="54" t="s">
        <v>190</v>
      </c>
      <c r="B36" s="55" t="s">
        <v>176</v>
      </c>
      <c r="C36" s="46" t="s">
        <v>195</v>
      </c>
      <c r="D36" s="57">
        <v>930</v>
      </c>
      <c r="E36" s="57" t="e">
        <f t="shared" si="8"/>
        <v>#REF!</v>
      </c>
      <c r="F36" s="58">
        <f>SUMIFS(第1批次治理工程!$K$6:$K$25279,第1批次治理工程!$E$6:$E$25279,$C36,第1批次治理工程!$C$6:$C$25279,$A36)</f>
        <v>0</v>
      </c>
      <c r="G36" s="58" t="e">
        <f>SUMIFS(#REF!,#REF!,$C36,#REF!,$A36)</f>
        <v>#REF!</v>
      </c>
      <c r="H36" s="58" t="e">
        <f>SUMIFS(#REF!,#REF!,$C36,#REF!,"*"&amp;$A36&amp;"*")</f>
        <v>#REF!</v>
      </c>
      <c r="I36" s="58" t="e">
        <f>SUMIFS(#REF!,#REF!,$C36,#REF!,"*"&amp;$A36&amp;"*")</f>
        <v>#REF!</v>
      </c>
      <c r="J36" s="58" t="e">
        <f>SUMIFS(#REF!,#REF!,$C36,#REF!,"*"&amp;$A36&amp;"*")</f>
        <v>#REF!</v>
      </c>
      <c r="K36" s="58" t="e">
        <f>SUMIFS(#REF!,#REF!,$C36,#REF!,"*"&amp;$A36&amp;"*")</f>
        <v>#REF!</v>
      </c>
      <c r="L36" s="58" t="e">
        <f>SUMIFS(#REF!,#REF!,$C36,#REF!,"*"&amp;$A36&amp;"*")</f>
        <v>#REF!</v>
      </c>
      <c r="M36" s="58" t="e">
        <f t="shared" si="9"/>
        <v>#REF!</v>
      </c>
    </row>
    <row r="37" spans="1:13">
      <c r="A37" s="54" t="s">
        <v>190</v>
      </c>
      <c r="B37" s="55" t="s">
        <v>176</v>
      </c>
      <c r="C37" s="46" t="s">
        <v>196</v>
      </c>
      <c r="D37" s="57">
        <v>350</v>
      </c>
      <c r="E37" s="57" t="e">
        <f t="shared" si="8"/>
        <v>#REF!</v>
      </c>
      <c r="F37" s="58">
        <f>SUMIFS(第1批次治理工程!$K$6:$K$25279,第1批次治理工程!$E$6:$E$25279,$C37,第1批次治理工程!$C$6:$C$25279,$A37)</f>
        <v>0</v>
      </c>
      <c r="G37" s="58" t="e">
        <f>SUMIFS(#REF!,#REF!,$C37,#REF!,$A37)</f>
        <v>#REF!</v>
      </c>
      <c r="H37" s="58" t="e">
        <f>SUMIFS(#REF!,#REF!,$C37,#REF!,"*"&amp;$A37&amp;"*")</f>
        <v>#REF!</v>
      </c>
      <c r="I37" s="58" t="e">
        <f>SUMIFS(#REF!,#REF!,$C37,#REF!,"*"&amp;$A37&amp;"*")</f>
        <v>#REF!</v>
      </c>
      <c r="J37" s="58" t="e">
        <f>SUMIFS(#REF!,#REF!,$C37,#REF!,"*"&amp;$A37&amp;"*")</f>
        <v>#REF!</v>
      </c>
      <c r="K37" s="58" t="e">
        <f>SUMIFS(#REF!,#REF!,$C37,#REF!,"*"&amp;$A37&amp;"*")</f>
        <v>#REF!</v>
      </c>
      <c r="L37" s="58" t="e">
        <f>SUMIFS(#REF!,#REF!,$C37,#REF!,"*"&amp;$A37&amp;"*")</f>
        <v>#REF!</v>
      </c>
      <c r="M37" s="58" t="e">
        <f t="shared" si="9"/>
        <v>#REF!</v>
      </c>
    </row>
    <row r="38" spans="1:13">
      <c r="A38" s="54" t="s">
        <v>190</v>
      </c>
      <c r="B38" s="55" t="s">
        <v>160</v>
      </c>
      <c r="C38" s="63" t="s">
        <v>181</v>
      </c>
      <c r="D38" s="57">
        <v>378947</v>
      </c>
      <c r="E38" s="57" t="e">
        <f t="shared" si="8"/>
        <v>#REF!</v>
      </c>
      <c r="F38" s="58">
        <f>SUMIFS(第1批次治理工程!$K$6:$K$25279,第1批次治理工程!$E$6:$E$25279,$C38,第1批次治理工程!$C$6:$C$25279,$A38)</f>
        <v>0</v>
      </c>
      <c r="G38" s="58" t="e">
        <f>SUMIFS(#REF!,#REF!,$C38,#REF!,$A38)</f>
        <v>#REF!</v>
      </c>
      <c r="H38" s="58" t="e">
        <f>SUMIFS(#REF!,#REF!,$C38,#REF!,"*"&amp;$A38&amp;"*")</f>
        <v>#REF!</v>
      </c>
      <c r="I38" s="58" t="e">
        <f>SUMIFS(#REF!,#REF!,$C38,#REF!,"*"&amp;$A38&amp;"*")</f>
        <v>#REF!</v>
      </c>
      <c r="J38" s="58" t="e">
        <f>SUMIFS(#REF!,#REF!,$C38,#REF!,"*"&amp;$A38&amp;"*")</f>
        <v>#REF!</v>
      </c>
      <c r="K38" s="58" t="e">
        <f>SUMIFS(#REF!,#REF!,$C38,#REF!,"*"&amp;$A38&amp;"*")</f>
        <v>#REF!</v>
      </c>
      <c r="L38" s="58" t="e">
        <f>SUMIFS(#REF!,#REF!,$C38,#REF!,"*"&amp;$A38&amp;"*")</f>
        <v>#REF!</v>
      </c>
      <c r="M38" s="58" t="e">
        <f t="shared" si="9"/>
        <v>#REF!</v>
      </c>
    </row>
    <row r="39" spans="1:13">
      <c r="A39" s="54" t="s">
        <v>190</v>
      </c>
      <c r="B39" s="55" t="s">
        <v>160</v>
      </c>
      <c r="C39" s="46" t="s">
        <v>197</v>
      </c>
      <c r="D39" s="57">
        <v>105600</v>
      </c>
      <c r="E39" s="57" t="e">
        <f t="shared" si="8"/>
        <v>#REF!</v>
      </c>
      <c r="F39" s="58">
        <f>SUMIFS(第1批次治理工程!$K$6:$K$25279,第1批次治理工程!$E$6:$E$25279,$C39,第1批次治理工程!$C$6:$C$25279,$A39)</f>
        <v>0</v>
      </c>
      <c r="G39" s="58" t="e">
        <f>SUMIFS(#REF!,#REF!,$C39,#REF!,$A39)</f>
        <v>#REF!</v>
      </c>
      <c r="H39" s="58" t="e">
        <f>SUMIFS(#REF!,#REF!,$C39,#REF!,"*"&amp;$A39&amp;"*")</f>
        <v>#REF!</v>
      </c>
      <c r="I39" s="58" t="e">
        <f>SUMIFS(#REF!,#REF!,$C39,#REF!,"*"&amp;$A39&amp;"*")</f>
        <v>#REF!</v>
      </c>
      <c r="J39" s="58" t="e">
        <f>SUMIFS(#REF!,#REF!,$C39,#REF!,"*"&amp;$A39&amp;"*")</f>
        <v>#REF!</v>
      </c>
      <c r="K39" s="58" t="e">
        <f>SUMIFS(#REF!,#REF!,$C39,#REF!,"*"&amp;$A39&amp;"*")</f>
        <v>#REF!</v>
      </c>
      <c r="L39" s="58" t="e">
        <f>SUMIFS(#REF!,#REF!,$C39,#REF!,"*"&amp;$A39&amp;"*")</f>
        <v>#REF!</v>
      </c>
      <c r="M39" s="58" t="e">
        <f t="shared" si="9"/>
        <v>#REF!</v>
      </c>
    </row>
    <row r="40" spans="1:13">
      <c r="A40" s="54" t="s">
        <v>190</v>
      </c>
      <c r="B40" s="55" t="s">
        <v>160</v>
      </c>
      <c r="C40" s="46" t="s">
        <v>198</v>
      </c>
      <c r="D40" s="57">
        <v>22864</v>
      </c>
      <c r="E40" s="57" t="e">
        <f t="shared" si="8"/>
        <v>#REF!</v>
      </c>
      <c r="F40" s="58">
        <f>SUMIFS(第1批次治理工程!$K$6:$K$25279,第1批次治理工程!$E$6:$E$25279,$C40,第1批次治理工程!$C$6:$C$25279,$A40)</f>
        <v>0</v>
      </c>
      <c r="G40" s="58" t="e">
        <f>SUMIFS(#REF!,#REF!,$C40,#REF!,$A40)</f>
        <v>#REF!</v>
      </c>
      <c r="H40" s="58" t="e">
        <f>SUMIFS(#REF!,#REF!,$C40,#REF!,"*"&amp;$A40&amp;"*")</f>
        <v>#REF!</v>
      </c>
      <c r="I40" s="58" t="e">
        <f>SUMIFS(#REF!,#REF!,$C40,#REF!,"*"&amp;$A40&amp;"*")</f>
        <v>#REF!</v>
      </c>
      <c r="J40" s="58" t="e">
        <f>SUMIFS(#REF!,#REF!,$C40,#REF!,"*"&amp;$A40&amp;"*")</f>
        <v>#REF!</v>
      </c>
      <c r="K40" s="58" t="e">
        <f>SUMIFS(#REF!,#REF!,$C40,#REF!,"*"&amp;$A40&amp;"*")</f>
        <v>#REF!</v>
      </c>
      <c r="L40" s="58" t="e">
        <f>SUMIFS(#REF!,#REF!,$C40,#REF!,"*"&amp;$A40&amp;"*")</f>
        <v>#REF!</v>
      </c>
      <c r="M40" s="58" t="e">
        <f t="shared" si="9"/>
        <v>#REF!</v>
      </c>
    </row>
    <row r="41" spans="1:13">
      <c r="A41" s="54" t="s">
        <v>190</v>
      </c>
      <c r="B41" s="55" t="s">
        <v>160</v>
      </c>
      <c r="C41" s="46" t="s">
        <v>199</v>
      </c>
      <c r="D41" s="57">
        <v>10193</v>
      </c>
      <c r="E41" s="57" t="e">
        <f t="shared" si="8"/>
        <v>#REF!</v>
      </c>
      <c r="F41" s="58">
        <f>SUMIFS(第1批次治理工程!$K$6:$K$25279,第1批次治理工程!$E$6:$E$25279,$C41,第1批次治理工程!$C$6:$C$25279,$A41)</f>
        <v>0</v>
      </c>
      <c r="G41" s="58" t="e">
        <f>SUMIFS(#REF!,#REF!,$C41,#REF!,$A41)</f>
        <v>#REF!</v>
      </c>
      <c r="H41" s="58" t="e">
        <f>SUMIFS(#REF!,#REF!,$C41,#REF!,"*"&amp;$A41&amp;"*")</f>
        <v>#REF!</v>
      </c>
      <c r="I41" s="58" t="e">
        <f>SUMIFS(#REF!,#REF!,$C41,#REF!,"*"&amp;$A41&amp;"*")</f>
        <v>#REF!</v>
      </c>
      <c r="J41" s="58" t="e">
        <f>SUMIFS(#REF!,#REF!,$C41,#REF!,"*"&amp;$A41&amp;"*")</f>
        <v>#REF!</v>
      </c>
      <c r="K41" s="58" t="e">
        <f>SUMIFS(#REF!,#REF!,$C41,#REF!,"*"&amp;$A41&amp;"*")</f>
        <v>#REF!</v>
      </c>
      <c r="L41" s="58" t="e">
        <f>SUMIFS(#REF!,#REF!,$C41,#REF!,"*"&amp;$A41&amp;"*")</f>
        <v>#REF!</v>
      </c>
      <c r="M41" s="58" t="e">
        <f t="shared" si="9"/>
        <v>#REF!</v>
      </c>
    </row>
    <row r="42" spans="1:13">
      <c r="A42" s="54" t="s">
        <v>190</v>
      </c>
      <c r="B42" s="55" t="s">
        <v>160</v>
      </c>
      <c r="C42" s="46" t="s">
        <v>200</v>
      </c>
      <c r="D42" s="57">
        <v>1153</v>
      </c>
      <c r="E42" s="57" t="e">
        <f t="shared" si="8"/>
        <v>#REF!</v>
      </c>
      <c r="F42" s="58">
        <f>SUMIFS(第1批次治理工程!$K$6:$K$25279,第1批次治理工程!$E$6:$E$25279,$C42,第1批次治理工程!$C$6:$C$25279,$A42)</f>
        <v>0</v>
      </c>
      <c r="G42" s="58" t="e">
        <f>SUMIFS(#REF!,#REF!,$C42,#REF!,$A42)</f>
        <v>#REF!</v>
      </c>
      <c r="H42" s="58" t="e">
        <f>SUMIFS(#REF!,#REF!,$C42,#REF!,"*"&amp;$A42&amp;"*")</f>
        <v>#REF!</v>
      </c>
      <c r="I42" s="58" t="e">
        <f>SUMIFS(#REF!,#REF!,$C42,#REF!,"*"&amp;$A42&amp;"*")</f>
        <v>#REF!</v>
      </c>
      <c r="J42" s="58" t="e">
        <f>SUMIFS(#REF!,#REF!,$C42,#REF!,"*"&amp;$A42&amp;"*")</f>
        <v>#REF!</v>
      </c>
      <c r="K42" s="58" t="e">
        <f>SUMIFS(#REF!,#REF!,$C42,#REF!,"*"&amp;$A42&amp;"*")</f>
        <v>#REF!</v>
      </c>
      <c r="L42" s="58" t="e">
        <f>SUMIFS(#REF!,#REF!,$C42,#REF!,"*"&amp;$A42&amp;"*")</f>
        <v>#REF!</v>
      </c>
      <c r="M42" s="58" t="e">
        <f t="shared" si="9"/>
        <v>#REF!</v>
      </c>
    </row>
    <row r="43" spans="1:13">
      <c r="A43" s="54" t="s">
        <v>190</v>
      </c>
      <c r="B43" s="55" t="s">
        <v>160</v>
      </c>
      <c r="C43" s="46" t="s">
        <v>201</v>
      </c>
      <c r="D43" s="57">
        <v>193</v>
      </c>
      <c r="E43" s="57" t="e">
        <f t="shared" si="8"/>
        <v>#REF!</v>
      </c>
      <c r="F43" s="58">
        <f>SUMIFS(第1批次治理工程!$K$6:$K$25279,第1批次治理工程!$E$6:$E$25279,$C43,第1批次治理工程!$C$6:$C$25279,$A43)</f>
        <v>0</v>
      </c>
      <c r="G43" s="58" t="e">
        <f>SUMIFS(#REF!,#REF!,$C43,#REF!,$A43)</f>
        <v>#REF!</v>
      </c>
      <c r="H43" s="58" t="e">
        <f>SUMIFS(#REF!,#REF!,$C43,#REF!,"*"&amp;$A43&amp;"*")</f>
        <v>#REF!</v>
      </c>
      <c r="I43" s="58" t="e">
        <f>SUMIFS(#REF!,#REF!,$C43,#REF!,"*"&amp;$A43&amp;"*")</f>
        <v>#REF!</v>
      </c>
      <c r="J43" s="58" t="e">
        <f>SUMIFS(#REF!,#REF!,$C43,#REF!,"*"&amp;$A43&amp;"*")</f>
        <v>#REF!</v>
      </c>
      <c r="K43" s="58" t="e">
        <f>SUMIFS(#REF!,#REF!,$C43,#REF!,"*"&amp;$A43&amp;"*")</f>
        <v>#REF!</v>
      </c>
      <c r="L43" s="58" t="e">
        <f>SUMIFS(#REF!,#REF!,$C43,#REF!,"*"&amp;$A43&amp;"*")</f>
        <v>#REF!</v>
      </c>
      <c r="M43" s="58" t="e">
        <f t="shared" si="9"/>
        <v>#REF!</v>
      </c>
    </row>
    <row r="44" spans="1:13" s="62" customFormat="1">
      <c r="A44" s="59"/>
      <c r="B44" s="1084" t="s">
        <v>202</v>
      </c>
      <c r="C44" s="1084"/>
      <c r="D44" s="60">
        <f t="shared" ref="D44:M44" si="10">SUM(D32:D43)</f>
        <v>1176406</v>
      </c>
      <c r="E44" s="60" t="e">
        <f t="shared" si="10"/>
        <v>#REF!</v>
      </c>
      <c r="F44" s="61">
        <f t="shared" si="10"/>
        <v>0</v>
      </c>
      <c r="G44" s="61" t="e">
        <f t="shared" si="10"/>
        <v>#REF!</v>
      </c>
      <c r="H44" s="61" t="e">
        <f t="shared" si="10"/>
        <v>#REF!</v>
      </c>
      <c r="I44" s="61" t="e">
        <f t="shared" si="10"/>
        <v>#REF!</v>
      </c>
      <c r="J44" s="61" t="e">
        <f t="shared" si="10"/>
        <v>#REF!</v>
      </c>
      <c r="K44" s="61" t="e">
        <f t="shared" si="10"/>
        <v>#REF!</v>
      </c>
      <c r="L44" s="61" t="e">
        <f t="shared" si="10"/>
        <v>#REF!</v>
      </c>
      <c r="M44" s="61" t="e">
        <f t="shared" si="10"/>
        <v>#REF!</v>
      </c>
    </row>
    <row r="45" spans="1:13">
      <c r="A45" s="54" t="s">
        <v>203</v>
      </c>
      <c r="B45" s="55" t="s">
        <v>160</v>
      </c>
      <c r="C45" s="46" t="s">
        <v>204</v>
      </c>
      <c r="D45" s="57">
        <v>52108</v>
      </c>
      <c r="E45" s="57" t="e">
        <f t="shared" ref="E45:E51" si="11">SUM(F45:L45)</f>
        <v>#REF!</v>
      </c>
      <c r="F45" s="58">
        <f>SUMIFS(第1批次治理工程!$K$6:$K$25279,第1批次治理工程!$E$6:$E$25279,$C45,第1批次治理工程!$C$6:$C$25279,$A45)</f>
        <v>0</v>
      </c>
      <c r="G45" s="58" t="e">
        <f>SUMIFS(#REF!,#REF!,$C45,#REF!,$A45)</f>
        <v>#REF!</v>
      </c>
      <c r="H45" s="58" t="e">
        <f>SUMIFS(#REF!,#REF!,$C45,#REF!,"*"&amp;$A45&amp;"*")</f>
        <v>#REF!</v>
      </c>
      <c r="I45" s="58" t="e">
        <f>SUMIFS(#REF!,#REF!,$C45,#REF!,"*"&amp;$A45&amp;"*")</f>
        <v>#REF!</v>
      </c>
      <c r="J45" s="58" t="e">
        <f>SUMIFS(#REF!,#REF!,$C45,#REF!,"*"&amp;$A45&amp;"*")</f>
        <v>#REF!</v>
      </c>
      <c r="K45" s="58" t="e">
        <f>SUMIFS(#REF!,#REF!,$C45,#REF!,"*"&amp;$A45&amp;"*")</f>
        <v>#REF!</v>
      </c>
      <c r="L45" s="58" t="e">
        <f>SUMIFS(#REF!,#REF!,$C45,#REF!,"*"&amp;$A45&amp;"*")</f>
        <v>#REF!</v>
      </c>
      <c r="M45" s="58" t="e">
        <f t="shared" ref="M45:M51" si="12">D45+E45</f>
        <v>#REF!</v>
      </c>
    </row>
    <row r="46" spans="1:13">
      <c r="A46" s="54" t="s">
        <v>203</v>
      </c>
      <c r="B46" s="55" t="s">
        <v>160</v>
      </c>
      <c r="C46" s="63" t="s">
        <v>205</v>
      </c>
      <c r="D46" s="57">
        <v>61490</v>
      </c>
      <c r="E46" s="57" t="e">
        <f t="shared" si="11"/>
        <v>#REF!</v>
      </c>
      <c r="F46" s="58">
        <f>SUMIFS(第1批次治理工程!$K$6:$K$25279,第1批次治理工程!$E$6:$E$25279,$C46,第1批次治理工程!$C$6:$C$25279,$A46)</f>
        <v>0</v>
      </c>
      <c r="G46" s="58" t="e">
        <f>SUMIFS(#REF!,#REF!,$C46,#REF!,$A46)</f>
        <v>#REF!</v>
      </c>
      <c r="H46" s="58" t="e">
        <f>SUMIFS(#REF!,#REF!,$C46,#REF!,"*"&amp;$A46&amp;"*")</f>
        <v>#REF!</v>
      </c>
      <c r="I46" s="58" t="e">
        <f>SUMIFS(#REF!,#REF!,$C46,#REF!,"*"&amp;$A46&amp;"*")</f>
        <v>#REF!</v>
      </c>
      <c r="J46" s="58" t="e">
        <f>SUMIFS(#REF!,#REF!,$C46,#REF!,"*"&amp;$A46&amp;"*")</f>
        <v>#REF!</v>
      </c>
      <c r="K46" s="58" t="e">
        <f>SUMIFS(#REF!,#REF!,$C46,#REF!,"*"&amp;$A46&amp;"*")</f>
        <v>#REF!</v>
      </c>
      <c r="L46" s="58" t="e">
        <f>SUMIFS(#REF!,#REF!,$C46,#REF!,"*"&amp;$A46&amp;"*")</f>
        <v>#REF!</v>
      </c>
      <c r="M46" s="58" t="e">
        <f t="shared" si="12"/>
        <v>#REF!</v>
      </c>
    </row>
    <row r="47" spans="1:13" ht="33">
      <c r="A47" s="54" t="s">
        <v>203</v>
      </c>
      <c r="B47" s="55" t="s">
        <v>160</v>
      </c>
      <c r="C47" s="63" t="s">
        <v>206</v>
      </c>
      <c r="D47" s="57">
        <v>41400</v>
      </c>
      <c r="E47" s="57" t="e">
        <f t="shared" si="11"/>
        <v>#REF!</v>
      </c>
      <c r="F47" s="58">
        <f>SUMIFS(第1批次治理工程!$K$6:$K$25279,第1批次治理工程!$E$6:$E$25279,$C47,第1批次治理工程!$C$6:$C$25279,$A47)</f>
        <v>0</v>
      </c>
      <c r="G47" s="58" t="e">
        <f>SUMIFS(#REF!,#REF!,$C47,#REF!,$A47)</f>
        <v>#REF!</v>
      </c>
      <c r="H47" s="58" t="e">
        <f>SUMIFS(#REF!,#REF!,$C47,#REF!,"*"&amp;$A47&amp;"*")</f>
        <v>#REF!</v>
      </c>
      <c r="I47" s="58" t="e">
        <f>SUMIFS(#REF!,#REF!,$C47,#REF!,"*"&amp;$A47&amp;"*")</f>
        <v>#REF!</v>
      </c>
      <c r="J47" s="58" t="e">
        <f>SUMIFS(#REF!,#REF!,$C47,#REF!,"*"&amp;$A47&amp;"*")</f>
        <v>#REF!</v>
      </c>
      <c r="K47" s="58" t="e">
        <f>SUMIFS(#REF!,#REF!,$C47,#REF!,"*"&amp;$A47&amp;"*")</f>
        <v>#REF!</v>
      </c>
      <c r="L47" s="58" t="e">
        <f>SUMIFS(#REF!,#REF!,$C47,#REF!,"*"&amp;$A47&amp;"*")</f>
        <v>#REF!</v>
      </c>
      <c r="M47" s="58" t="e">
        <f t="shared" si="12"/>
        <v>#REF!</v>
      </c>
    </row>
    <row r="48" spans="1:13" ht="33">
      <c r="A48" s="54" t="s">
        <v>203</v>
      </c>
      <c r="B48" s="55" t="s">
        <v>160</v>
      </c>
      <c r="C48" s="63" t="s">
        <v>207</v>
      </c>
      <c r="D48" s="57">
        <v>11560</v>
      </c>
      <c r="E48" s="57" t="e">
        <f t="shared" si="11"/>
        <v>#REF!</v>
      </c>
      <c r="F48" s="58">
        <f>SUMIFS(第1批次治理工程!$K$6:$K$25279,第1批次治理工程!$E$6:$E$25279,$C48,第1批次治理工程!$C$6:$C$25279,$A48)</f>
        <v>0</v>
      </c>
      <c r="G48" s="58" t="e">
        <f>SUMIFS(#REF!,#REF!,$C48,#REF!,$A48)</f>
        <v>#REF!</v>
      </c>
      <c r="H48" s="58" t="e">
        <f>SUMIFS(#REF!,#REF!,$C48,#REF!,"*"&amp;$A48&amp;"*")</f>
        <v>#REF!</v>
      </c>
      <c r="I48" s="58" t="e">
        <f>SUMIFS(#REF!,#REF!,$C48,#REF!,"*"&amp;$A48&amp;"*")</f>
        <v>#REF!</v>
      </c>
      <c r="J48" s="58" t="e">
        <f>SUMIFS(#REF!,#REF!,$C48,#REF!,"*"&amp;$A48&amp;"*")</f>
        <v>#REF!</v>
      </c>
      <c r="K48" s="58" t="e">
        <f>SUMIFS(#REF!,#REF!,$C48,#REF!,"*"&amp;$A48&amp;"*")</f>
        <v>#REF!</v>
      </c>
      <c r="L48" s="58" t="e">
        <f>SUMIFS(#REF!,#REF!,$C48,#REF!,"*"&amp;$A48&amp;"*")</f>
        <v>#REF!</v>
      </c>
      <c r="M48" s="58" t="e">
        <f t="shared" si="12"/>
        <v>#REF!</v>
      </c>
    </row>
    <row r="49" spans="1:13">
      <c r="A49" s="54" t="s">
        <v>203</v>
      </c>
      <c r="B49" s="55" t="s">
        <v>160</v>
      </c>
      <c r="C49" s="63" t="s">
        <v>208</v>
      </c>
      <c r="D49" s="57">
        <v>1950</v>
      </c>
      <c r="E49" s="57" t="e">
        <f t="shared" si="11"/>
        <v>#REF!</v>
      </c>
      <c r="F49" s="58">
        <f>SUMIFS(第1批次治理工程!$K$6:$K$25279,第1批次治理工程!$E$6:$E$25279,$C49,第1批次治理工程!$C$6:$C$25279,$A49)</f>
        <v>0</v>
      </c>
      <c r="G49" s="58" t="e">
        <f>SUMIFS(#REF!,#REF!,$C49,#REF!,$A49)</f>
        <v>#REF!</v>
      </c>
      <c r="H49" s="58" t="e">
        <f>SUMIFS(#REF!,#REF!,$C49,#REF!,"*"&amp;$A49&amp;"*")</f>
        <v>#REF!</v>
      </c>
      <c r="I49" s="58" t="e">
        <f>SUMIFS(#REF!,#REF!,$C49,#REF!,"*"&amp;$A49&amp;"*")</f>
        <v>#REF!</v>
      </c>
      <c r="J49" s="58" t="e">
        <f>SUMIFS(#REF!,#REF!,$C49,#REF!,"*"&amp;$A49&amp;"*")</f>
        <v>#REF!</v>
      </c>
      <c r="K49" s="58" t="e">
        <f>SUMIFS(#REF!,#REF!,$C49,#REF!,"*"&amp;$A49&amp;"*")</f>
        <v>#REF!</v>
      </c>
      <c r="L49" s="58" t="e">
        <f>SUMIFS(#REF!,#REF!,$C49,#REF!,"*"&amp;$A49&amp;"*")</f>
        <v>#REF!</v>
      </c>
      <c r="M49" s="58" t="e">
        <f t="shared" si="12"/>
        <v>#REF!</v>
      </c>
    </row>
    <row r="50" spans="1:13">
      <c r="A50" s="54" t="s">
        <v>203</v>
      </c>
      <c r="B50" s="55" t="s">
        <v>160</v>
      </c>
      <c r="C50" s="46" t="s">
        <v>209</v>
      </c>
      <c r="D50" s="57">
        <v>40770</v>
      </c>
      <c r="E50" s="57" t="e">
        <f t="shared" si="11"/>
        <v>#REF!</v>
      </c>
      <c r="F50" s="58">
        <f>SUMIFS(第1批次治理工程!$K$6:$K$25279,第1批次治理工程!$E$6:$E$25279,$C50,第1批次治理工程!$C$6:$C$25279,$A50)</f>
        <v>0</v>
      </c>
      <c r="G50" s="58" t="e">
        <f>SUMIFS(#REF!,#REF!,$C50,#REF!,$A50)</f>
        <v>#REF!</v>
      </c>
      <c r="H50" s="58" t="e">
        <f>SUMIFS(#REF!,#REF!,$C50,#REF!,"*"&amp;$A50&amp;"*")</f>
        <v>#REF!</v>
      </c>
      <c r="I50" s="58" t="e">
        <f>SUMIFS(#REF!,#REF!,$C50,#REF!,"*"&amp;$A50&amp;"*")</f>
        <v>#REF!</v>
      </c>
      <c r="J50" s="58" t="e">
        <f>SUMIFS(#REF!,#REF!,$C50,#REF!,"*"&amp;$A50&amp;"*")</f>
        <v>#REF!</v>
      </c>
      <c r="K50" s="58" t="e">
        <f>SUMIFS(#REF!,#REF!,$C50,#REF!,"*"&amp;$A50&amp;"*")</f>
        <v>#REF!</v>
      </c>
      <c r="L50" s="58" t="e">
        <f>SUMIFS(#REF!,#REF!,$C50,#REF!,"*"&amp;$A50&amp;"*")</f>
        <v>#REF!</v>
      </c>
      <c r="M50" s="58" t="e">
        <f t="shared" si="12"/>
        <v>#REF!</v>
      </c>
    </row>
    <row r="51" spans="1:13">
      <c r="A51" s="54" t="s">
        <v>203</v>
      </c>
      <c r="B51" s="55" t="s">
        <v>160</v>
      </c>
      <c r="C51" s="46" t="s">
        <v>210</v>
      </c>
      <c r="D51" s="57">
        <v>100176</v>
      </c>
      <c r="E51" s="57" t="e">
        <f t="shared" si="11"/>
        <v>#REF!</v>
      </c>
      <c r="F51" s="58">
        <f>SUMIFS(第1批次治理工程!$K$6:$K$25279,第1批次治理工程!$E$6:$E$25279,$C51,第1批次治理工程!$C$6:$C$25279,$A51)</f>
        <v>0</v>
      </c>
      <c r="G51" s="58" t="e">
        <f>SUMIFS(#REF!,#REF!,$C51,#REF!,$A51)</f>
        <v>#REF!</v>
      </c>
      <c r="H51" s="58" t="e">
        <f>SUMIFS(#REF!,#REF!,$C51,#REF!,"*"&amp;$A51&amp;"*")</f>
        <v>#REF!</v>
      </c>
      <c r="I51" s="58" t="e">
        <f>SUMIFS(#REF!,#REF!,$C51,#REF!,"*"&amp;$A51&amp;"*")</f>
        <v>#REF!</v>
      </c>
      <c r="J51" s="58" t="e">
        <f>SUMIFS(#REF!,#REF!,$C51,#REF!,"*"&amp;$A51&amp;"*")</f>
        <v>#REF!</v>
      </c>
      <c r="K51" s="58" t="e">
        <f>SUMIFS(#REF!,#REF!,$C51,#REF!,"*"&amp;$A51&amp;"*")</f>
        <v>#REF!</v>
      </c>
      <c r="L51" s="58" t="e">
        <f>SUMIFS(#REF!,#REF!,$C51,#REF!,"*"&amp;$A51&amp;"*")</f>
        <v>#REF!</v>
      </c>
      <c r="M51" s="58" t="e">
        <f t="shared" si="12"/>
        <v>#REF!</v>
      </c>
    </row>
    <row r="52" spans="1:13" s="62" customFormat="1">
      <c r="A52" s="59"/>
      <c r="B52" s="1084" t="s">
        <v>211</v>
      </c>
      <c r="C52" s="1084"/>
      <c r="D52" s="60">
        <f t="shared" ref="D52:M52" si="13">SUM(D45:D51)</f>
        <v>309454</v>
      </c>
      <c r="E52" s="60" t="e">
        <f t="shared" si="13"/>
        <v>#REF!</v>
      </c>
      <c r="F52" s="61">
        <f t="shared" si="13"/>
        <v>0</v>
      </c>
      <c r="G52" s="61" t="e">
        <f t="shared" si="13"/>
        <v>#REF!</v>
      </c>
      <c r="H52" s="61" t="e">
        <f t="shared" si="13"/>
        <v>#REF!</v>
      </c>
      <c r="I52" s="61" t="e">
        <f t="shared" si="13"/>
        <v>#REF!</v>
      </c>
      <c r="J52" s="61" t="e">
        <f t="shared" si="13"/>
        <v>#REF!</v>
      </c>
      <c r="K52" s="61" t="e">
        <f t="shared" si="13"/>
        <v>#REF!</v>
      </c>
      <c r="L52" s="61" t="e">
        <f t="shared" si="13"/>
        <v>#REF!</v>
      </c>
      <c r="M52" s="61" t="e">
        <f t="shared" si="13"/>
        <v>#REF!</v>
      </c>
    </row>
    <row r="53" spans="1:13">
      <c r="A53" s="54" t="s">
        <v>212</v>
      </c>
      <c r="B53" s="55" t="s">
        <v>160</v>
      </c>
      <c r="C53" s="46" t="s">
        <v>213</v>
      </c>
      <c r="D53" s="57">
        <v>97072</v>
      </c>
      <c r="E53" s="57" t="e">
        <f t="shared" ref="E53:E62" si="14">SUM(F53:L53)</f>
        <v>#REF!</v>
      </c>
      <c r="F53" s="58">
        <f>SUMIFS(第1批次治理工程!$K$6:$K$25279,第1批次治理工程!$E$6:$E$25279,$C53,第1批次治理工程!$C$6:$C$25279,$A53)</f>
        <v>0</v>
      </c>
      <c r="G53" s="58" t="e">
        <f>SUMIFS(#REF!,#REF!,$C53,#REF!,$A53)</f>
        <v>#REF!</v>
      </c>
      <c r="H53" s="58" t="e">
        <f>SUMIFS(#REF!,#REF!,$C53,#REF!,"*"&amp;$A53&amp;"*")</f>
        <v>#REF!</v>
      </c>
      <c r="I53" s="58" t="e">
        <f>SUMIFS(#REF!,#REF!,$C53,#REF!,"*"&amp;$A53&amp;"*")</f>
        <v>#REF!</v>
      </c>
      <c r="J53" s="58" t="e">
        <f>SUMIFS(#REF!,#REF!,$C53,#REF!,"*"&amp;$A53&amp;"*")</f>
        <v>#REF!</v>
      </c>
      <c r="K53" s="58" t="e">
        <f>SUMIFS(#REF!,#REF!,$C53,#REF!,"*"&amp;$A53&amp;"*")</f>
        <v>#REF!</v>
      </c>
      <c r="L53" s="58" t="e">
        <f>SUMIFS(#REF!,#REF!,$C53,#REF!,"*"&amp;$A53&amp;"*")</f>
        <v>#REF!</v>
      </c>
      <c r="M53" s="58" t="e">
        <f t="shared" ref="M53:M62" si="15">D53+E53</f>
        <v>#REF!</v>
      </c>
    </row>
    <row r="54" spans="1:13">
      <c r="A54" s="54" t="s">
        <v>212</v>
      </c>
      <c r="B54" s="55" t="s">
        <v>160</v>
      </c>
      <c r="C54" s="46" t="s">
        <v>214</v>
      </c>
      <c r="D54" s="57">
        <v>133306</v>
      </c>
      <c r="E54" s="57" t="e">
        <f t="shared" si="14"/>
        <v>#REF!</v>
      </c>
      <c r="F54" s="58">
        <f>SUMIFS(第1批次治理工程!$K$6:$K$25279,第1批次治理工程!$E$6:$E$25279,$C54,第1批次治理工程!$C$6:$C$25279,$A54)</f>
        <v>0</v>
      </c>
      <c r="G54" s="58" t="e">
        <f>SUMIFS(#REF!,#REF!,$C54,#REF!,$A54)</f>
        <v>#REF!</v>
      </c>
      <c r="H54" s="58" t="e">
        <f>SUMIFS(#REF!,#REF!,$C54,#REF!,"*"&amp;$A54&amp;"*")</f>
        <v>#REF!</v>
      </c>
      <c r="I54" s="58" t="e">
        <f>SUMIFS(#REF!,#REF!,$C54,#REF!,"*"&amp;$A54&amp;"*")</f>
        <v>#REF!</v>
      </c>
      <c r="J54" s="58" t="e">
        <f>SUMIFS(#REF!,#REF!,$C54,#REF!,"*"&amp;$A54&amp;"*")</f>
        <v>#REF!</v>
      </c>
      <c r="K54" s="58" t="e">
        <f>SUMIFS(#REF!,#REF!,$C54,#REF!,"*"&amp;$A54&amp;"*")</f>
        <v>#REF!</v>
      </c>
      <c r="L54" s="58" t="e">
        <f>SUMIFS(#REF!,#REF!,$C54,#REF!,"*"&amp;$A54&amp;"*")</f>
        <v>#REF!</v>
      </c>
      <c r="M54" s="58" t="e">
        <f t="shared" si="15"/>
        <v>#REF!</v>
      </c>
    </row>
    <row r="55" spans="1:13">
      <c r="A55" s="54" t="s">
        <v>212</v>
      </c>
      <c r="B55" s="55" t="s">
        <v>160</v>
      </c>
      <c r="C55" s="46" t="s">
        <v>215</v>
      </c>
      <c r="D55" s="57">
        <v>84044</v>
      </c>
      <c r="E55" s="57" t="e">
        <f t="shared" si="14"/>
        <v>#REF!</v>
      </c>
      <c r="F55" s="58">
        <f>SUMIFS(第1批次治理工程!$K$6:$K$25279,第1批次治理工程!$E$6:$E$25279,$C55,第1批次治理工程!$C$6:$C$25279,$A55)</f>
        <v>0</v>
      </c>
      <c r="G55" s="58" t="e">
        <f>SUMIFS(#REF!,#REF!,$C55,#REF!,$A55)</f>
        <v>#REF!</v>
      </c>
      <c r="H55" s="58" t="e">
        <f>SUMIFS(#REF!,#REF!,$C55,#REF!,"*"&amp;$A55&amp;"*")</f>
        <v>#REF!</v>
      </c>
      <c r="I55" s="58" t="e">
        <f>SUMIFS(#REF!,#REF!,$C55,#REF!,"*"&amp;$A55&amp;"*")</f>
        <v>#REF!</v>
      </c>
      <c r="J55" s="58" t="e">
        <f>SUMIFS(#REF!,#REF!,$C55,#REF!,"*"&amp;$A55&amp;"*")</f>
        <v>#REF!</v>
      </c>
      <c r="K55" s="58" t="e">
        <f>SUMIFS(#REF!,#REF!,$C55,#REF!,"*"&amp;$A55&amp;"*")</f>
        <v>#REF!</v>
      </c>
      <c r="L55" s="58" t="e">
        <f>SUMIFS(#REF!,#REF!,$C55,#REF!,"*"&amp;$A55&amp;"*")</f>
        <v>#REF!</v>
      </c>
      <c r="M55" s="58" t="e">
        <f t="shared" si="15"/>
        <v>#REF!</v>
      </c>
    </row>
    <row r="56" spans="1:13">
      <c r="A56" s="54" t="s">
        <v>212</v>
      </c>
      <c r="B56" s="55" t="s">
        <v>160</v>
      </c>
      <c r="C56" s="46" t="s">
        <v>216</v>
      </c>
      <c r="D56" s="57">
        <v>35500</v>
      </c>
      <c r="E56" s="57" t="e">
        <f t="shared" si="14"/>
        <v>#REF!</v>
      </c>
      <c r="F56" s="58">
        <f>SUMIFS(第1批次治理工程!$K$6:$K$25279,第1批次治理工程!$E$6:$E$25279,$C56,第1批次治理工程!$C$6:$C$25279,$A56)</f>
        <v>0</v>
      </c>
      <c r="G56" s="58" t="e">
        <f>SUMIFS(#REF!,#REF!,$C56,#REF!,$A56)</f>
        <v>#REF!</v>
      </c>
      <c r="H56" s="58" t="e">
        <f>SUMIFS(#REF!,#REF!,$C56,#REF!,"*"&amp;$A56&amp;"*")</f>
        <v>#REF!</v>
      </c>
      <c r="I56" s="58" t="e">
        <f>SUMIFS(#REF!,#REF!,$C56,#REF!,"*"&amp;$A56&amp;"*")</f>
        <v>#REF!</v>
      </c>
      <c r="J56" s="58" t="e">
        <f>SUMIFS(#REF!,#REF!,$C56,#REF!,"*"&amp;$A56&amp;"*")</f>
        <v>#REF!</v>
      </c>
      <c r="K56" s="58" t="e">
        <f>SUMIFS(#REF!,#REF!,$C56,#REF!,"*"&amp;$A56&amp;"*")</f>
        <v>#REF!</v>
      </c>
      <c r="L56" s="58" t="e">
        <f>SUMIFS(#REF!,#REF!,$C56,#REF!,"*"&amp;$A56&amp;"*")</f>
        <v>#REF!</v>
      </c>
      <c r="M56" s="58" t="e">
        <f t="shared" si="15"/>
        <v>#REF!</v>
      </c>
    </row>
    <row r="57" spans="1:13">
      <c r="A57" s="54" t="s">
        <v>212</v>
      </c>
      <c r="B57" s="55" t="s">
        <v>160</v>
      </c>
      <c r="C57" s="46" t="s">
        <v>217</v>
      </c>
      <c r="D57" s="57">
        <v>7600</v>
      </c>
      <c r="E57" s="57" t="e">
        <f t="shared" si="14"/>
        <v>#REF!</v>
      </c>
      <c r="F57" s="58">
        <f>SUMIFS(第1批次治理工程!$K$6:$K$25279,第1批次治理工程!$E$6:$E$25279,$C57,第1批次治理工程!$C$6:$C$25279,$A57)</f>
        <v>0</v>
      </c>
      <c r="G57" s="58" t="e">
        <f>SUMIFS(#REF!,#REF!,$C57,#REF!,$A57)</f>
        <v>#REF!</v>
      </c>
      <c r="H57" s="58" t="e">
        <f>SUMIFS(#REF!,#REF!,$C57,#REF!,"*"&amp;$A57&amp;"*")</f>
        <v>#REF!</v>
      </c>
      <c r="I57" s="58" t="e">
        <f>SUMIFS(#REF!,#REF!,$C57,#REF!,"*"&amp;$A57&amp;"*")</f>
        <v>#REF!</v>
      </c>
      <c r="J57" s="58" t="e">
        <f>SUMIFS(#REF!,#REF!,$C57,#REF!,"*"&amp;$A57&amp;"*")</f>
        <v>#REF!</v>
      </c>
      <c r="K57" s="58" t="e">
        <f>SUMIFS(#REF!,#REF!,$C57,#REF!,"*"&amp;$A57&amp;"*")</f>
        <v>#REF!</v>
      </c>
      <c r="L57" s="58" t="e">
        <f>SUMIFS(#REF!,#REF!,$C57,#REF!,"*"&amp;$A57&amp;"*")</f>
        <v>#REF!</v>
      </c>
      <c r="M57" s="58" t="e">
        <f t="shared" si="15"/>
        <v>#REF!</v>
      </c>
    </row>
    <row r="58" spans="1:13">
      <c r="A58" s="54" t="s">
        <v>212</v>
      </c>
      <c r="B58" s="55" t="s">
        <v>160</v>
      </c>
      <c r="C58" s="46" t="s">
        <v>218</v>
      </c>
      <c r="D58" s="57">
        <v>5100</v>
      </c>
      <c r="E58" s="57" t="e">
        <f t="shared" si="14"/>
        <v>#REF!</v>
      </c>
      <c r="F58" s="58">
        <f>SUMIFS(第1批次治理工程!$K$6:$K$25279,第1批次治理工程!$E$6:$E$25279,$C58,第1批次治理工程!$C$6:$C$25279,$A58)</f>
        <v>0</v>
      </c>
      <c r="G58" s="58" t="e">
        <f>SUMIFS(#REF!,#REF!,$C58,#REF!,$A58)</f>
        <v>#REF!</v>
      </c>
      <c r="H58" s="58" t="e">
        <f>SUMIFS(#REF!,#REF!,$C58,#REF!,"*"&amp;$A58&amp;"*")</f>
        <v>#REF!</v>
      </c>
      <c r="I58" s="58" t="e">
        <f>SUMIFS(#REF!,#REF!,$C58,#REF!,"*"&amp;$A58&amp;"*")</f>
        <v>#REF!</v>
      </c>
      <c r="J58" s="58" t="e">
        <f>SUMIFS(#REF!,#REF!,$C58,#REF!,"*"&amp;$A58&amp;"*")</f>
        <v>#REF!</v>
      </c>
      <c r="K58" s="58" t="e">
        <f>SUMIFS(#REF!,#REF!,$C58,#REF!,"*"&amp;$A58&amp;"*")</f>
        <v>#REF!</v>
      </c>
      <c r="L58" s="58" t="e">
        <f>SUMIFS(#REF!,#REF!,$C58,#REF!,"*"&amp;$A58&amp;"*")</f>
        <v>#REF!</v>
      </c>
      <c r="M58" s="58" t="e">
        <f t="shared" si="15"/>
        <v>#REF!</v>
      </c>
    </row>
    <row r="59" spans="1:13">
      <c r="A59" s="54" t="s">
        <v>212</v>
      </c>
      <c r="B59" s="55" t="s">
        <v>160</v>
      </c>
      <c r="C59" s="46" t="s">
        <v>219</v>
      </c>
      <c r="D59" s="57">
        <v>4400</v>
      </c>
      <c r="E59" s="57" t="e">
        <f t="shared" si="14"/>
        <v>#REF!</v>
      </c>
      <c r="F59" s="58">
        <f>SUMIFS(第1批次治理工程!$K$6:$K$25279,第1批次治理工程!$E$6:$E$25279,$C59,第1批次治理工程!$C$6:$C$25279,$A59)</f>
        <v>0</v>
      </c>
      <c r="G59" s="58" t="e">
        <f>SUMIFS(#REF!,#REF!,$C59,#REF!,$A59)</f>
        <v>#REF!</v>
      </c>
      <c r="H59" s="58" t="e">
        <f>SUMIFS(#REF!,#REF!,$C59,#REF!,"*"&amp;$A59&amp;"*")</f>
        <v>#REF!</v>
      </c>
      <c r="I59" s="58" t="e">
        <f>SUMIFS(#REF!,#REF!,$C59,#REF!,"*"&amp;$A59&amp;"*")</f>
        <v>#REF!</v>
      </c>
      <c r="J59" s="58" t="e">
        <f>SUMIFS(#REF!,#REF!,$C59,#REF!,"*"&amp;$A59&amp;"*")</f>
        <v>#REF!</v>
      </c>
      <c r="K59" s="58" t="e">
        <f>SUMIFS(#REF!,#REF!,$C59,#REF!,"*"&amp;$A59&amp;"*")</f>
        <v>#REF!</v>
      </c>
      <c r="L59" s="58" t="e">
        <f>SUMIFS(#REF!,#REF!,$C59,#REF!,"*"&amp;$A59&amp;"*")</f>
        <v>#REF!</v>
      </c>
      <c r="M59" s="58" t="e">
        <f t="shared" si="15"/>
        <v>#REF!</v>
      </c>
    </row>
    <row r="60" spans="1:13">
      <c r="A60" s="54" t="s">
        <v>212</v>
      </c>
      <c r="B60" s="55" t="s">
        <v>160</v>
      </c>
      <c r="C60" s="46" t="s">
        <v>220</v>
      </c>
      <c r="D60" s="57">
        <v>320</v>
      </c>
      <c r="E60" s="57" t="e">
        <f t="shared" si="14"/>
        <v>#REF!</v>
      </c>
      <c r="F60" s="58">
        <f>SUMIFS(第1批次治理工程!$K$6:$K$25279,第1批次治理工程!$E$6:$E$25279,$C60,第1批次治理工程!$C$6:$C$25279,$A60)</f>
        <v>0</v>
      </c>
      <c r="G60" s="58" t="e">
        <f>SUMIFS(#REF!,#REF!,$C60,#REF!,$A60)</f>
        <v>#REF!</v>
      </c>
      <c r="H60" s="58" t="e">
        <f>SUMIFS(#REF!,#REF!,$C60,#REF!,"*"&amp;$A60&amp;"*")</f>
        <v>#REF!</v>
      </c>
      <c r="I60" s="58" t="e">
        <f>SUMIFS(#REF!,#REF!,$C60,#REF!,"*"&amp;$A60&amp;"*")</f>
        <v>#REF!</v>
      </c>
      <c r="J60" s="58" t="e">
        <f>SUMIFS(#REF!,#REF!,$C60,#REF!,"*"&amp;$A60&amp;"*")</f>
        <v>#REF!</v>
      </c>
      <c r="K60" s="58" t="e">
        <f>SUMIFS(#REF!,#REF!,$C60,#REF!,"*"&amp;$A60&amp;"*")</f>
        <v>#REF!</v>
      </c>
      <c r="L60" s="58" t="e">
        <f>SUMIFS(#REF!,#REF!,$C60,#REF!,"*"&amp;$A60&amp;"*")</f>
        <v>#REF!</v>
      </c>
      <c r="M60" s="58" t="e">
        <f t="shared" si="15"/>
        <v>#REF!</v>
      </c>
    </row>
    <row r="61" spans="1:13">
      <c r="A61" s="54" t="s">
        <v>212</v>
      </c>
      <c r="B61" s="55" t="s">
        <v>160</v>
      </c>
      <c r="C61" s="46" t="s">
        <v>221</v>
      </c>
      <c r="D61" s="57">
        <v>570</v>
      </c>
      <c r="E61" s="57" t="e">
        <f t="shared" si="14"/>
        <v>#REF!</v>
      </c>
      <c r="F61" s="58">
        <f>SUMIFS(第1批次治理工程!$K$6:$K$25279,第1批次治理工程!$E$6:$E$25279,$C61,第1批次治理工程!$C$6:$C$25279,$A61)</f>
        <v>0</v>
      </c>
      <c r="G61" s="58" t="e">
        <f>SUMIFS(#REF!,#REF!,$C61,#REF!,$A61)</f>
        <v>#REF!</v>
      </c>
      <c r="H61" s="58" t="e">
        <f>SUMIFS(#REF!,#REF!,$C61,#REF!,"*"&amp;$A61&amp;"*")</f>
        <v>#REF!</v>
      </c>
      <c r="I61" s="58" t="e">
        <f>SUMIFS(#REF!,#REF!,$C61,#REF!,"*"&amp;$A61&amp;"*")</f>
        <v>#REF!</v>
      </c>
      <c r="J61" s="58" t="e">
        <f>SUMIFS(#REF!,#REF!,$C61,#REF!,"*"&amp;$A61&amp;"*")</f>
        <v>#REF!</v>
      </c>
      <c r="K61" s="58" t="e">
        <f>SUMIFS(#REF!,#REF!,$C61,#REF!,"*"&amp;$A61&amp;"*")</f>
        <v>#REF!</v>
      </c>
      <c r="L61" s="58" t="e">
        <f>SUMIFS(#REF!,#REF!,$C61,#REF!,"*"&amp;$A61&amp;"*")</f>
        <v>#REF!</v>
      </c>
      <c r="M61" s="58" t="e">
        <f t="shared" si="15"/>
        <v>#REF!</v>
      </c>
    </row>
    <row r="62" spans="1:13">
      <c r="A62" s="54" t="s">
        <v>212</v>
      </c>
      <c r="B62" s="55" t="s">
        <v>160</v>
      </c>
      <c r="C62" s="46" t="s">
        <v>222</v>
      </c>
      <c r="D62" s="57">
        <v>11600</v>
      </c>
      <c r="E62" s="57" t="e">
        <f t="shared" si="14"/>
        <v>#REF!</v>
      </c>
      <c r="F62" s="58">
        <f>SUMIFS(第1批次治理工程!$K$6:$K$25279,第1批次治理工程!$E$6:$E$25279,$C62,第1批次治理工程!$C$6:$C$25279,$A62)</f>
        <v>0</v>
      </c>
      <c r="G62" s="58" t="e">
        <f>SUMIFS(#REF!,#REF!,$C62,#REF!,$A62)</f>
        <v>#REF!</v>
      </c>
      <c r="H62" s="58" t="e">
        <f>SUMIFS(#REF!,#REF!,$C62,#REF!,"*"&amp;$A62&amp;"*")</f>
        <v>#REF!</v>
      </c>
      <c r="I62" s="58" t="e">
        <f>SUMIFS(#REF!,#REF!,$C62,#REF!,"*"&amp;$A62&amp;"*")</f>
        <v>#REF!</v>
      </c>
      <c r="J62" s="58" t="e">
        <f>SUMIFS(#REF!,#REF!,$C62,#REF!,"*"&amp;$A62&amp;"*")</f>
        <v>#REF!</v>
      </c>
      <c r="K62" s="58" t="e">
        <f>SUMIFS(#REF!,#REF!,$C62,#REF!,"*"&amp;$A62&amp;"*")</f>
        <v>#REF!</v>
      </c>
      <c r="L62" s="58" t="e">
        <f>SUMIFS(#REF!,#REF!,$C62,#REF!,"*"&amp;$A62&amp;"*")</f>
        <v>#REF!</v>
      </c>
      <c r="M62" s="58" t="e">
        <f t="shared" si="15"/>
        <v>#REF!</v>
      </c>
    </row>
    <row r="63" spans="1:13" s="62" customFormat="1">
      <c r="A63" s="59"/>
      <c r="B63" s="1084" t="s">
        <v>223</v>
      </c>
      <c r="C63" s="1084"/>
      <c r="D63" s="60">
        <f t="shared" ref="D63:M63" si="16">SUM(D53:D62)</f>
        <v>379512</v>
      </c>
      <c r="E63" s="60" t="e">
        <f t="shared" si="16"/>
        <v>#REF!</v>
      </c>
      <c r="F63" s="61">
        <f t="shared" si="16"/>
        <v>0</v>
      </c>
      <c r="G63" s="61" t="e">
        <f t="shared" ref="G63:H63" si="17">SUM(G51:G62)</f>
        <v>#REF!</v>
      </c>
      <c r="H63" s="61" t="e">
        <f t="shared" si="17"/>
        <v>#REF!</v>
      </c>
      <c r="I63" s="61" t="e">
        <f t="shared" si="16"/>
        <v>#REF!</v>
      </c>
      <c r="J63" s="61" t="e">
        <f t="shared" si="16"/>
        <v>#REF!</v>
      </c>
      <c r="K63" s="61" t="e">
        <f t="shared" si="16"/>
        <v>#REF!</v>
      </c>
      <c r="L63" s="61" t="e">
        <f t="shared" si="16"/>
        <v>#REF!</v>
      </c>
      <c r="M63" s="61" t="e">
        <f t="shared" si="16"/>
        <v>#REF!</v>
      </c>
    </row>
    <row r="64" spans="1:13">
      <c r="A64" s="54" t="s">
        <v>224</v>
      </c>
      <c r="B64" s="55" t="s">
        <v>176</v>
      </c>
      <c r="C64" s="46" t="s">
        <v>225</v>
      </c>
      <c r="D64" s="57">
        <v>269103</v>
      </c>
      <c r="E64" s="57" t="e">
        <f t="shared" ref="E64:E88" si="18">SUM(F64:L64)</f>
        <v>#REF!</v>
      </c>
      <c r="F64" s="58">
        <f>SUMIFS(第1批次治理工程!$K$6:$K$25279,第1批次治理工程!$E$6:$E$25279,$C64,第1批次治理工程!$C$6:$C$25279,$A64)</f>
        <v>0</v>
      </c>
      <c r="G64" s="58" t="e">
        <f>SUMIFS(#REF!,#REF!,$C64,#REF!,$A64)</f>
        <v>#REF!</v>
      </c>
      <c r="H64" s="58" t="e">
        <f>SUMIFS(#REF!,#REF!,$C64,#REF!,"*"&amp;$A64&amp;"*")</f>
        <v>#REF!</v>
      </c>
      <c r="I64" s="58" t="e">
        <f>SUMIFS(#REF!,#REF!,$C64,#REF!,"*"&amp;$A64&amp;"*")</f>
        <v>#REF!</v>
      </c>
      <c r="J64" s="58" t="e">
        <f>SUMIFS(#REF!,#REF!,$C64,#REF!,"*"&amp;$A64&amp;"*")</f>
        <v>#REF!</v>
      </c>
      <c r="K64" s="58" t="e">
        <f>SUMIFS(#REF!,#REF!,$C64,#REF!,"*"&amp;$A64&amp;"*")</f>
        <v>#REF!</v>
      </c>
      <c r="L64" s="58" t="e">
        <f>SUMIFS(#REF!,#REF!,$C64,#REF!,"*"&amp;$A64&amp;"*")</f>
        <v>#REF!</v>
      </c>
      <c r="M64" s="58" t="e">
        <f t="shared" ref="M64:M88" si="19">D64+E64</f>
        <v>#REF!</v>
      </c>
    </row>
    <row r="65" spans="1:13">
      <c r="A65" s="54" t="s">
        <v>224</v>
      </c>
      <c r="B65" s="55" t="s">
        <v>176</v>
      </c>
      <c r="C65" s="46" t="s">
        <v>226</v>
      </c>
      <c r="D65" s="57">
        <v>68750</v>
      </c>
      <c r="E65" s="57" t="e">
        <f t="shared" si="18"/>
        <v>#REF!</v>
      </c>
      <c r="F65" s="58">
        <f>SUMIFS(第1批次治理工程!$K$6:$K$25279,第1批次治理工程!$E$6:$E$25279,$C65,第1批次治理工程!$C$6:$C$25279,$A65)</f>
        <v>0</v>
      </c>
      <c r="G65" s="58" t="e">
        <f>SUMIFS(#REF!,#REF!,$C65,#REF!,$A65)</f>
        <v>#REF!</v>
      </c>
      <c r="H65" s="58" t="e">
        <f>SUMIFS(#REF!,#REF!,$C65,#REF!,"*"&amp;$A65&amp;"*")</f>
        <v>#REF!</v>
      </c>
      <c r="I65" s="58" t="e">
        <f>SUMIFS(#REF!,#REF!,$C65,#REF!,"*"&amp;$A65&amp;"*")</f>
        <v>#REF!</v>
      </c>
      <c r="J65" s="58" t="e">
        <f>SUMIFS(#REF!,#REF!,$C65,#REF!,"*"&amp;$A65&amp;"*")</f>
        <v>#REF!</v>
      </c>
      <c r="K65" s="58" t="e">
        <f>SUMIFS(#REF!,#REF!,$C65,#REF!,"*"&amp;$A65&amp;"*")</f>
        <v>#REF!</v>
      </c>
      <c r="L65" s="58" t="e">
        <f>SUMIFS(#REF!,#REF!,$C65,#REF!,"*"&amp;$A65&amp;"*")</f>
        <v>#REF!</v>
      </c>
      <c r="M65" s="58" t="e">
        <f t="shared" si="19"/>
        <v>#REF!</v>
      </c>
    </row>
    <row r="66" spans="1:13">
      <c r="A66" s="54" t="s">
        <v>224</v>
      </c>
      <c r="B66" s="55" t="s">
        <v>176</v>
      </c>
      <c r="C66" s="46" t="s">
        <v>227</v>
      </c>
      <c r="D66" s="57">
        <v>98313</v>
      </c>
      <c r="E66" s="57" t="e">
        <f t="shared" si="18"/>
        <v>#REF!</v>
      </c>
      <c r="F66" s="58">
        <f>SUMIFS(第1批次治理工程!$K$6:$K$25279,第1批次治理工程!$E$6:$E$25279,$C66,第1批次治理工程!$C$6:$C$25279,$A66)</f>
        <v>0</v>
      </c>
      <c r="G66" s="58" t="e">
        <f>SUMIFS(#REF!,#REF!,$C66,#REF!,$A66)</f>
        <v>#REF!</v>
      </c>
      <c r="H66" s="58" t="e">
        <f>SUMIFS(#REF!,#REF!,$C66,#REF!,"*"&amp;$A66&amp;"*")</f>
        <v>#REF!</v>
      </c>
      <c r="I66" s="58" t="e">
        <f>SUMIFS(#REF!,#REF!,$C66,#REF!,"*"&amp;$A66&amp;"*")</f>
        <v>#REF!</v>
      </c>
      <c r="J66" s="58" t="e">
        <f>SUMIFS(#REF!,#REF!,$C66,#REF!,"*"&amp;$A66&amp;"*")</f>
        <v>#REF!</v>
      </c>
      <c r="K66" s="58" t="e">
        <f>SUMIFS(#REF!,#REF!,$C66,#REF!,"*"&amp;$A66&amp;"*")</f>
        <v>#REF!</v>
      </c>
      <c r="L66" s="58" t="e">
        <f>SUMIFS(#REF!,#REF!,$C66,#REF!,"*"&amp;$A66&amp;"*")</f>
        <v>#REF!</v>
      </c>
      <c r="M66" s="58" t="e">
        <f t="shared" si="19"/>
        <v>#REF!</v>
      </c>
    </row>
    <row r="67" spans="1:13">
      <c r="A67" s="54" t="s">
        <v>224</v>
      </c>
      <c r="B67" s="55" t="s">
        <v>176</v>
      </c>
      <c r="C67" s="46" t="s">
        <v>228</v>
      </c>
      <c r="D67" s="57">
        <v>82658</v>
      </c>
      <c r="E67" s="57" t="e">
        <f t="shared" si="18"/>
        <v>#REF!</v>
      </c>
      <c r="F67" s="58">
        <f>SUMIFS(第1批次治理工程!$K$6:$K$25279,第1批次治理工程!$E$6:$E$25279,$C67,第1批次治理工程!$C$6:$C$25279,$A67)</f>
        <v>0</v>
      </c>
      <c r="G67" s="58" t="e">
        <f>SUMIFS(#REF!,#REF!,$C67,#REF!,$A67)</f>
        <v>#REF!</v>
      </c>
      <c r="H67" s="58" t="e">
        <f>SUMIFS(#REF!,#REF!,$C67,#REF!,"*"&amp;$A67&amp;"*")</f>
        <v>#REF!</v>
      </c>
      <c r="I67" s="58" t="e">
        <f>SUMIFS(#REF!,#REF!,$C67,#REF!,"*"&amp;$A67&amp;"*")</f>
        <v>#REF!</v>
      </c>
      <c r="J67" s="58" t="e">
        <f>SUMIFS(#REF!,#REF!,$C67,#REF!,"*"&amp;$A67&amp;"*")</f>
        <v>#REF!</v>
      </c>
      <c r="K67" s="58" t="e">
        <f>SUMIFS(#REF!,#REF!,$C67,#REF!,"*"&amp;$A67&amp;"*")</f>
        <v>#REF!</v>
      </c>
      <c r="L67" s="58" t="e">
        <f>SUMIFS(#REF!,#REF!,$C67,#REF!,"*"&amp;$A67&amp;"*")</f>
        <v>#REF!</v>
      </c>
      <c r="M67" s="58" t="e">
        <f t="shared" si="19"/>
        <v>#REF!</v>
      </c>
    </row>
    <row r="68" spans="1:13">
      <c r="A68" s="54" t="s">
        <v>224</v>
      </c>
      <c r="B68" s="55" t="s">
        <v>160</v>
      </c>
      <c r="C68" s="46" t="s">
        <v>229</v>
      </c>
      <c r="D68" s="57">
        <v>148628</v>
      </c>
      <c r="E68" s="57" t="e">
        <f t="shared" si="18"/>
        <v>#REF!</v>
      </c>
      <c r="F68" s="58">
        <f>SUMIFS(第1批次治理工程!$K$6:$K$25279,第1批次治理工程!$E$6:$E$25279,$C68,第1批次治理工程!$C$6:$C$25279,$A68)</f>
        <v>0</v>
      </c>
      <c r="G68" s="58" t="e">
        <f>SUMIFS(#REF!,#REF!,$C68,#REF!,$A68)</f>
        <v>#REF!</v>
      </c>
      <c r="H68" s="58" t="e">
        <f>SUMIFS(#REF!,#REF!,$C68,#REF!,"*"&amp;$A68&amp;"*")</f>
        <v>#REF!</v>
      </c>
      <c r="I68" s="58" t="e">
        <f>SUMIFS(#REF!,#REF!,$C68,#REF!,"*"&amp;$A68&amp;"*")</f>
        <v>#REF!</v>
      </c>
      <c r="J68" s="58" t="e">
        <f>SUMIFS(#REF!,#REF!,$C68,#REF!,"*"&amp;$A68&amp;"*")</f>
        <v>#REF!</v>
      </c>
      <c r="K68" s="58" t="e">
        <f>SUMIFS(#REF!,#REF!,$C68,#REF!,"*"&amp;$A68&amp;"*")</f>
        <v>#REF!</v>
      </c>
      <c r="L68" s="58" t="e">
        <f>SUMIFS(#REF!,#REF!,$C68,#REF!,"*"&amp;$A68&amp;"*")</f>
        <v>#REF!</v>
      </c>
      <c r="M68" s="58" t="e">
        <f t="shared" si="19"/>
        <v>#REF!</v>
      </c>
    </row>
    <row r="69" spans="1:13" ht="33">
      <c r="A69" s="54" t="s">
        <v>224</v>
      </c>
      <c r="B69" s="55" t="s">
        <v>160</v>
      </c>
      <c r="C69" s="46" t="s">
        <v>230</v>
      </c>
      <c r="D69" s="57">
        <v>333376</v>
      </c>
      <c r="E69" s="57" t="e">
        <f t="shared" si="18"/>
        <v>#REF!</v>
      </c>
      <c r="F69" s="58">
        <f>SUMIFS(第1批次治理工程!$K$6:$K$25279,第1批次治理工程!$E$6:$E$25279,$C69,第1批次治理工程!$C$6:$C$25279,$A69)</f>
        <v>0</v>
      </c>
      <c r="G69" s="58" t="e">
        <f>SUMIFS(#REF!,#REF!,$C69,#REF!,$A69)</f>
        <v>#REF!</v>
      </c>
      <c r="H69" s="58" t="e">
        <f>SUMIFS(#REF!,#REF!,$C69,#REF!,"*"&amp;$A69&amp;"*")</f>
        <v>#REF!</v>
      </c>
      <c r="I69" s="58" t="e">
        <f>SUMIFS(#REF!,#REF!,$C69,#REF!,"*"&amp;$A69&amp;"*")</f>
        <v>#REF!</v>
      </c>
      <c r="J69" s="58" t="e">
        <f>SUMIFS(#REF!,#REF!,$C69,#REF!,"*"&amp;$A69&amp;"*")</f>
        <v>#REF!</v>
      </c>
      <c r="K69" s="58" t="e">
        <f>SUMIFS(#REF!,#REF!,$C69,#REF!,"*"&amp;$A69&amp;"*")</f>
        <v>#REF!</v>
      </c>
      <c r="L69" s="58" t="e">
        <f>SUMIFS(#REF!,#REF!,$C69,#REF!,"*"&amp;$A69&amp;"*")</f>
        <v>#REF!</v>
      </c>
      <c r="M69" s="58" t="e">
        <f t="shared" si="19"/>
        <v>#REF!</v>
      </c>
    </row>
    <row r="70" spans="1:13">
      <c r="A70" s="54" t="s">
        <v>224</v>
      </c>
      <c r="B70" s="55" t="s">
        <v>160</v>
      </c>
      <c r="C70" s="46" t="s">
        <v>231</v>
      </c>
      <c r="D70" s="57">
        <v>107751</v>
      </c>
      <c r="E70" s="57" t="e">
        <f t="shared" si="18"/>
        <v>#REF!</v>
      </c>
      <c r="F70" s="58">
        <f>SUMIFS(第1批次治理工程!$K$6:$K$25279,第1批次治理工程!$E$6:$E$25279,$C70,第1批次治理工程!$C$6:$C$25279,$A70)</f>
        <v>0</v>
      </c>
      <c r="G70" s="58" t="e">
        <f>SUMIFS(#REF!,#REF!,$C70,#REF!,$A70)</f>
        <v>#REF!</v>
      </c>
      <c r="H70" s="58" t="e">
        <f>SUMIFS(#REF!,#REF!,$C70,#REF!,"*"&amp;$A70&amp;"*")</f>
        <v>#REF!</v>
      </c>
      <c r="I70" s="58" t="e">
        <f>SUMIFS(#REF!,#REF!,$C70,#REF!,"*"&amp;$A70&amp;"*")</f>
        <v>#REF!</v>
      </c>
      <c r="J70" s="58" t="e">
        <f>SUMIFS(#REF!,#REF!,$C70,#REF!,"*"&amp;$A70&amp;"*")</f>
        <v>#REF!</v>
      </c>
      <c r="K70" s="58" t="e">
        <f>SUMIFS(#REF!,#REF!,$C70,#REF!,"*"&amp;$A70&amp;"*")</f>
        <v>#REF!</v>
      </c>
      <c r="L70" s="58" t="e">
        <f>SUMIFS(#REF!,#REF!,$C70,#REF!,"*"&amp;$A70&amp;"*")</f>
        <v>#REF!</v>
      </c>
      <c r="M70" s="58" t="e">
        <f t="shared" si="19"/>
        <v>#REF!</v>
      </c>
    </row>
    <row r="71" spans="1:13">
      <c r="A71" s="54" t="s">
        <v>224</v>
      </c>
      <c r="B71" s="55" t="s">
        <v>160</v>
      </c>
      <c r="C71" s="46" t="s">
        <v>232</v>
      </c>
      <c r="D71" s="57">
        <v>235071</v>
      </c>
      <c r="E71" s="57" t="e">
        <f t="shared" si="18"/>
        <v>#REF!</v>
      </c>
      <c r="F71" s="58">
        <f>SUMIFS(第1批次治理工程!$K$6:$K$25279,第1批次治理工程!$E$6:$E$25279,$C71,第1批次治理工程!$C$6:$C$25279,$A71)</f>
        <v>0</v>
      </c>
      <c r="G71" s="58" t="e">
        <f>SUMIFS(#REF!,#REF!,$C71,#REF!,$A71)</f>
        <v>#REF!</v>
      </c>
      <c r="H71" s="58" t="e">
        <f>SUMIFS(#REF!,#REF!,$C71,#REF!,"*"&amp;$A71&amp;"*")</f>
        <v>#REF!</v>
      </c>
      <c r="I71" s="58" t="e">
        <f>SUMIFS(#REF!,#REF!,$C71,#REF!,"*"&amp;$A71&amp;"*")</f>
        <v>#REF!</v>
      </c>
      <c r="J71" s="58" t="e">
        <f>SUMIFS(#REF!,#REF!,$C71,#REF!,"*"&amp;$A71&amp;"*")</f>
        <v>#REF!</v>
      </c>
      <c r="K71" s="58" t="e">
        <f>SUMIFS(#REF!,#REF!,$C71,#REF!,"*"&amp;$A71&amp;"*")</f>
        <v>#REF!</v>
      </c>
      <c r="L71" s="58" t="e">
        <f>SUMIFS(#REF!,#REF!,$C71,#REF!,"*"&amp;$A71&amp;"*")</f>
        <v>#REF!</v>
      </c>
      <c r="M71" s="58" t="e">
        <f t="shared" si="19"/>
        <v>#REF!</v>
      </c>
    </row>
    <row r="72" spans="1:13">
      <c r="A72" s="54" t="s">
        <v>224</v>
      </c>
      <c r="B72" s="55" t="s">
        <v>160</v>
      </c>
      <c r="C72" s="46" t="s">
        <v>233</v>
      </c>
      <c r="D72" s="57">
        <v>617610</v>
      </c>
      <c r="E72" s="57" t="e">
        <f t="shared" si="18"/>
        <v>#REF!</v>
      </c>
      <c r="F72" s="58">
        <f>SUMIFS(第1批次治理工程!$K$6:$K$25279,第1批次治理工程!$E$6:$E$25279,$C72,第1批次治理工程!$C$6:$C$25279,$A72)</f>
        <v>0</v>
      </c>
      <c r="G72" s="58" t="e">
        <f>SUMIFS(#REF!,#REF!,$C72,#REF!,$A72)</f>
        <v>#REF!</v>
      </c>
      <c r="H72" s="58" t="e">
        <f>SUMIFS(#REF!,#REF!,$C72,#REF!,"*"&amp;$A72&amp;"*")</f>
        <v>#REF!</v>
      </c>
      <c r="I72" s="58" t="e">
        <f>SUMIFS(#REF!,#REF!,$C72,#REF!,"*"&amp;$A72&amp;"*")</f>
        <v>#REF!</v>
      </c>
      <c r="J72" s="58" t="e">
        <f>SUMIFS(#REF!,#REF!,$C72,#REF!,"*"&amp;$A72&amp;"*")</f>
        <v>#REF!</v>
      </c>
      <c r="K72" s="58" t="e">
        <f>SUMIFS(#REF!,#REF!,$C72,#REF!,"*"&amp;$A72&amp;"*")</f>
        <v>#REF!</v>
      </c>
      <c r="L72" s="58" t="e">
        <f>SUMIFS(#REF!,#REF!,$C72,#REF!,"*"&amp;$A72&amp;"*")</f>
        <v>#REF!</v>
      </c>
      <c r="M72" s="58" t="e">
        <f t="shared" si="19"/>
        <v>#REF!</v>
      </c>
    </row>
    <row r="73" spans="1:13" ht="33">
      <c r="A73" s="54" t="s">
        <v>224</v>
      </c>
      <c r="B73" s="55" t="s">
        <v>160</v>
      </c>
      <c r="C73" s="46" t="s">
        <v>234</v>
      </c>
      <c r="D73" s="57">
        <v>57590</v>
      </c>
      <c r="E73" s="57" t="e">
        <f t="shared" si="18"/>
        <v>#REF!</v>
      </c>
      <c r="F73" s="58">
        <f>SUMIFS(第1批次治理工程!$K$6:$K$25279,第1批次治理工程!$E$6:$E$25279,$C73,第1批次治理工程!$C$6:$C$25279,$A73)</f>
        <v>0</v>
      </c>
      <c r="G73" s="58" t="e">
        <f>SUMIFS(#REF!,#REF!,$C73,#REF!,$A73)</f>
        <v>#REF!</v>
      </c>
      <c r="H73" s="58" t="e">
        <f>SUMIFS(#REF!,#REF!,$C73,#REF!,"*"&amp;$A73&amp;"*")</f>
        <v>#REF!</v>
      </c>
      <c r="I73" s="58" t="e">
        <f>SUMIFS(#REF!,#REF!,$C73,#REF!,"*"&amp;$A73&amp;"*")</f>
        <v>#REF!</v>
      </c>
      <c r="J73" s="58" t="e">
        <f>SUMIFS(#REF!,#REF!,$C73,#REF!,"*"&amp;$A73&amp;"*")</f>
        <v>#REF!</v>
      </c>
      <c r="K73" s="58" t="e">
        <f>SUMIFS(#REF!,#REF!,$C73,#REF!,"*"&amp;$A73&amp;"*")</f>
        <v>#REF!</v>
      </c>
      <c r="L73" s="58" t="e">
        <f>SUMIFS(#REF!,#REF!,$C73,#REF!,"*"&amp;$A73&amp;"*")</f>
        <v>#REF!</v>
      </c>
      <c r="M73" s="58" t="e">
        <f t="shared" si="19"/>
        <v>#REF!</v>
      </c>
    </row>
    <row r="74" spans="1:13">
      <c r="A74" s="54" t="s">
        <v>224</v>
      </c>
      <c r="B74" s="55" t="s">
        <v>160</v>
      </c>
      <c r="C74" s="46" t="s">
        <v>235</v>
      </c>
      <c r="D74" s="57">
        <v>710</v>
      </c>
      <c r="E74" s="57" t="e">
        <f t="shared" si="18"/>
        <v>#REF!</v>
      </c>
      <c r="F74" s="58">
        <f>SUMIFS(第1批次治理工程!$K$6:$K$25279,第1批次治理工程!$E$6:$E$25279,$C74,第1批次治理工程!$C$6:$C$25279,$A74)</f>
        <v>0</v>
      </c>
      <c r="G74" s="58" t="e">
        <f>SUMIFS(#REF!,#REF!,$C74,#REF!,$A74)</f>
        <v>#REF!</v>
      </c>
      <c r="H74" s="58" t="e">
        <f>SUMIFS(#REF!,#REF!,$C74,#REF!,"*"&amp;$A74&amp;"*")</f>
        <v>#REF!</v>
      </c>
      <c r="I74" s="58" t="e">
        <f>SUMIFS(#REF!,#REF!,$C74,#REF!,"*"&amp;$A74&amp;"*")</f>
        <v>#REF!</v>
      </c>
      <c r="J74" s="58" t="e">
        <f>SUMIFS(#REF!,#REF!,$C74,#REF!,"*"&amp;$A74&amp;"*")</f>
        <v>#REF!</v>
      </c>
      <c r="K74" s="58" t="e">
        <f>SUMIFS(#REF!,#REF!,$C74,#REF!,"*"&amp;$A74&amp;"*")</f>
        <v>#REF!</v>
      </c>
      <c r="L74" s="58" t="e">
        <f>SUMIFS(#REF!,#REF!,$C74,#REF!,"*"&amp;$A74&amp;"*")</f>
        <v>#REF!</v>
      </c>
      <c r="M74" s="58" t="e">
        <f t="shared" si="19"/>
        <v>#REF!</v>
      </c>
    </row>
    <row r="75" spans="1:13" ht="33">
      <c r="A75" s="54" t="s">
        <v>224</v>
      </c>
      <c r="B75" s="55" t="s">
        <v>160</v>
      </c>
      <c r="C75" s="46" t="s">
        <v>236</v>
      </c>
      <c r="D75" s="57">
        <v>2980</v>
      </c>
      <c r="E75" s="57" t="e">
        <f t="shared" si="18"/>
        <v>#REF!</v>
      </c>
      <c r="F75" s="58">
        <f>SUMIFS(第1批次治理工程!$K$6:$K$25279,第1批次治理工程!$E$6:$E$25279,$C75,第1批次治理工程!$C$6:$C$25279,$A75)</f>
        <v>0</v>
      </c>
      <c r="G75" s="58" t="e">
        <f>SUMIFS(#REF!,#REF!,$C75,#REF!,$A75)</f>
        <v>#REF!</v>
      </c>
      <c r="H75" s="58" t="e">
        <f>SUMIFS(#REF!,#REF!,$C75,#REF!,"*"&amp;$A75&amp;"*")</f>
        <v>#REF!</v>
      </c>
      <c r="I75" s="58" t="e">
        <f>SUMIFS(#REF!,#REF!,$C75,#REF!,"*"&amp;$A75&amp;"*")</f>
        <v>#REF!</v>
      </c>
      <c r="J75" s="58" t="e">
        <f>SUMIFS(#REF!,#REF!,$C75,#REF!,"*"&amp;$A75&amp;"*")</f>
        <v>#REF!</v>
      </c>
      <c r="K75" s="58" t="e">
        <f>SUMIFS(#REF!,#REF!,$C75,#REF!,"*"&amp;$A75&amp;"*")</f>
        <v>#REF!</v>
      </c>
      <c r="L75" s="58" t="e">
        <f>SUMIFS(#REF!,#REF!,$C75,#REF!,"*"&amp;$A75&amp;"*")</f>
        <v>#REF!</v>
      </c>
      <c r="M75" s="58" t="e">
        <f t="shared" si="19"/>
        <v>#REF!</v>
      </c>
    </row>
    <row r="76" spans="1:13">
      <c r="A76" s="54" t="s">
        <v>224</v>
      </c>
      <c r="B76" s="55" t="s">
        <v>160</v>
      </c>
      <c r="C76" s="46" t="s">
        <v>237</v>
      </c>
      <c r="D76" s="57">
        <v>0</v>
      </c>
      <c r="E76" s="57" t="e">
        <f t="shared" si="18"/>
        <v>#REF!</v>
      </c>
      <c r="F76" s="58">
        <f>SUMIFS(第1批次治理工程!$K$6:$K$25279,第1批次治理工程!$E$6:$E$25279,$C76,第1批次治理工程!$C$6:$C$25279,$A76)</f>
        <v>0</v>
      </c>
      <c r="G76" s="58" t="e">
        <f>SUMIFS(#REF!,#REF!,$C76,#REF!,$A76)</f>
        <v>#REF!</v>
      </c>
      <c r="H76" s="58" t="e">
        <f>SUMIFS(#REF!,#REF!,$C76,#REF!,"*"&amp;$A76&amp;"*")</f>
        <v>#REF!</v>
      </c>
      <c r="I76" s="58" t="e">
        <f>SUMIFS(#REF!,#REF!,$C76,#REF!,"*"&amp;$A76&amp;"*")</f>
        <v>#REF!</v>
      </c>
      <c r="J76" s="58" t="e">
        <f>SUMIFS(#REF!,#REF!,$C76,#REF!,"*"&amp;$A76&amp;"*")</f>
        <v>#REF!</v>
      </c>
      <c r="K76" s="58" t="e">
        <f>SUMIFS(#REF!,#REF!,$C76,#REF!,"*"&amp;$A76&amp;"*")</f>
        <v>#REF!</v>
      </c>
      <c r="L76" s="58" t="e">
        <f>SUMIFS(#REF!,#REF!,$C76,#REF!,"*"&amp;$A76&amp;"*")</f>
        <v>#REF!</v>
      </c>
      <c r="M76" s="58" t="e">
        <f t="shared" si="19"/>
        <v>#REF!</v>
      </c>
    </row>
    <row r="77" spans="1:13">
      <c r="A77" s="54" t="s">
        <v>224</v>
      </c>
      <c r="B77" s="55" t="s">
        <v>160</v>
      </c>
      <c r="C77" s="46" t="s">
        <v>238</v>
      </c>
      <c r="D77" s="57">
        <v>2650</v>
      </c>
      <c r="E77" s="57" t="e">
        <f t="shared" si="18"/>
        <v>#REF!</v>
      </c>
      <c r="F77" s="58">
        <f>SUMIFS(第1批次治理工程!$K$6:$K$25279,第1批次治理工程!$E$6:$E$25279,$C77,第1批次治理工程!$C$6:$C$25279,$A77)</f>
        <v>0</v>
      </c>
      <c r="G77" s="58" t="e">
        <f>SUMIFS(#REF!,#REF!,$C77,#REF!,$A77)</f>
        <v>#REF!</v>
      </c>
      <c r="H77" s="58" t="e">
        <f>SUMIFS(#REF!,#REF!,$C77,#REF!,"*"&amp;$A77&amp;"*")</f>
        <v>#REF!</v>
      </c>
      <c r="I77" s="58" t="e">
        <f>SUMIFS(#REF!,#REF!,$C77,#REF!,"*"&amp;$A77&amp;"*")</f>
        <v>#REF!</v>
      </c>
      <c r="J77" s="58" t="e">
        <f>SUMIFS(#REF!,#REF!,$C77,#REF!,"*"&amp;$A77&amp;"*")</f>
        <v>#REF!</v>
      </c>
      <c r="K77" s="58" t="e">
        <f>SUMIFS(#REF!,#REF!,$C77,#REF!,"*"&amp;$A77&amp;"*")</f>
        <v>#REF!</v>
      </c>
      <c r="L77" s="58" t="e">
        <f>SUMIFS(#REF!,#REF!,$C77,#REF!,"*"&amp;$A77&amp;"*")</f>
        <v>#REF!</v>
      </c>
      <c r="M77" s="58" t="e">
        <f t="shared" si="19"/>
        <v>#REF!</v>
      </c>
    </row>
    <row r="78" spans="1:13" ht="33">
      <c r="A78" s="54" t="s">
        <v>224</v>
      </c>
      <c r="B78" s="55" t="s">
        <v>160</v>
      </c>
      <c r="C78" s="46" t="s">
        <v>239</v>
      </c>
      <c r="D78" s="57">
        <v>26669</v>
      </c>
      <c r="E78" s="57" t="e">
        <f t="shared" si="18"/>
        <v>#REF!</v>
      </c>
      <c r="F78" s="58">
        <f>SUMIFS(第1批次治理工程!$K$6:$K$25279,第1批次治理工程!$E$6:$E$25279,$C78,第1批次治理工程!$C$6:$C$25279,$A78)</f>
        <v>0</v>
      </c>
      <c r="G78" s="58" t="e">
        <f>SUMIFS(#REF!,#REF!,$C78,#REF!,$A78)</f>
        <v>#REF!</v>
      </c>
      <c r="H78" s="58" t="e">
        <f>SUMIFS(#REF!,#REF!,$C78,#REF!,"*"&amp;$A78&amp;"*")</f>
        <v>#REF!</v>
      </c>
      <c r="I78" s="58" t="e">
        <f>SUMIFS(#REF!,#REF!,$C78,#REF!,"*"&amp;$A78&amp;"*")</f>
        <v>#REF!</v>
      </c>
      <c r="J78" s="58" t="e">
        <f>SUMIFS(#REF!,#REF!,$C78,#REF!,"*"&amp;$A78&amp;"*")</f>
        <v>#REF!</v>
      </c>
      <c r="K78" s="58" t="e">
        <f>SUMIFS(#REF!,#REF!,$C78,#REF!,"*"&amp;$A78&amp;"*")</f>
        <v>#REF!</v>
      </c>
      <c r="L78" s="58" t="e">
        <f>SUMIFS(#REF!,#REF!,$C78,#REF!,"*"&amp;$A78&amp;"*")</f>
        <v>#REF!</v>
      </c>
      <c r="M78" s="58" t="e">
        <f t="shared" si="19"/>
        <v>#REF!</v>
      </c>
    </row>
    <row r="79" spans="1:13">
      <c r="A79" s="54" t="s">
        <v>224</v>
      </c>
      <c r="B79" s="55" t="s">
        <v>160</v>
      </c>
      <c r="C79" s="46" t="s">
        <v>240</v>
      </c>
      <c r="D79" s="57">
        <v>7300</v>
      </c>
      <c r="E79" s="57" t="e">
        <f t="shared" si="18"/>
        <v>#REF!</v>
      </c>
      <c r="F79" s="58">
        <f>SUMIFS(第1批次治理工程!$K$6:$K$25279,第1批次治理工程!$E$6:$E$25279,$C79,第1批次治理工程!$C$6:$C$25279,$A79)</f>
        <v>0</v>
      </c>
      <c r="G79" s="58" t="e">
        <f>SUMIFS(#REF!,#REF!,$C79,#REF!,$A79)</f>
        <v>#REF!</v>
      </c>
      <c r="H79" s="58" t="e">
        <f>SUMIFS(#REF!,#REF!,$C79,#REF!,"*"&amp;$A79&amp;"*")</f>
        <v>#REF!</v>
      </c>
      <c r="I79" s="58" t="e">
        <f>SUMIFS(#REF!,#REF!,$C79,#REF!,"*"&amp;$A79&amp;"*")</f>
        <v>#REF!</v>
      </c>
      <c r="J79" s="58" t="e">
        <f>SUMIFS(#REF!,#REF!,$C79,#REF!,"*"&amp;$A79&amp;"*")</f>
        <v>#REF!</v>
      </c>
      <c r="K79" s="58" t="e">
        <f>SUMIFS(#REF!,#REF!,$C79,#REF!,"*"&amp;$A79&amp;"*")</f>
        <v>#REF!</v>
      </c>
      <c r="L79" s="58" t="e">
        <f>SUMIFS(#REF!,#REF!,$C79,#REF!,"*"&amp;$A79&amp;"*")</f>
        <v>#REF!</v>
      </c>
      <c r="M79" s="58" t="e">
        <f t="shared" si="19"/>
        <v>#REF!</v>
      </c>
    </row>
    <row r="80" spans="1:13">
      <c r="A80" s="54" t="s">
        <v>224</v>
      </c>
      <c r="B80" s="55" t="s">
        <v>160</v>
      </c>
      <c r="C80" s="46" t="s">
        <v>241</v>
      </c>
      <c r="D80" s="57">
        <v>6900</v>
      </c>
      <c r="E80" s="57" t="e">
        <f t="shared" si="18"/>
        <v>#REF!</v>
      </c>
      <c r="F80" s="58">
        <f>SUMIFS(第1批次治理工程!$K$6:$K$25279,第1批次治理工程!$E$6:$E$25279,$C80,第1批次治理工程!$C$6:$C$25279,$A80)</f>
        <v>0</v>
      </c>
      <c r="G80" s="58" t="e">
        <f>SUMIFS(#REF!,#REF!,$C80,#REF!,$A80)</f>
        <v>#REF!</v>
      </c>
      <c r="H80" s="58" t="e">
        <f>SUMIFS(#REF!,#REF!,$C80,#REF!,"*"&amp;$A80&amp;"*")</f>
        <v>#REF!</v>
      </c>
      <c r="I80" s="58" t="e">
        <f>SUMIFS(#REF!,#REF!,$C80,#REF!,"*"&amp;$A80&amp;"*")</f>
        <v>#REF!</v>
      </c>
      <c r="J80" s="58" t="e">
        <f>SUMIFS(#REF!,#REF!,$C80,#REF!,"*"&amp;$A80&amp;"*")</f>
        <v>#REF!</v>
      </c>
      <c r="K80" s="58" t="e">
        <f>SUMIFS(#REF!,#REF!,$C80,#REF!,"*"&amp;$A80&amp;"*")</f>
        <v>#REF!</v>
      </c>
      <c r="L80" s="58" t="e">
        <f>SUMIFS(#REF!,#REF!,$C80,#REF!,"*"&amp;$A80&amp;"*")</f>
        <v>#REF!</v>
      </c>
      <c r="M80" s="58" t="e">
        <f t="shared" si="19"/>
        <v>#REF!</v>
      </c>
    </row>
    <row r="81" spans="1:13">
      <c r="A81" s="54" t="s">
        <v>224</v>
      </c>
      <c r="B81" s="55" t="s">
        <v>160</v>
      </c>
      <c r="C81" s="46" t="s">
        <v>242</v>
      </c>
      <c r="D81" s="57">
        <v>1090</v>
      </c>
      <c r="E81" s="57" t="e">
        <f t="shared" si="18"/>
        <v>#REF!</v>
      </c>
      <c r="F81" s="58">
        <f>SUMIFS(第1批次治理工程!$K$6:$K$25279,第1批次治理工程!$E$6:$E$25279,$C81,第1批次治理工程!$C$6:$C$25279,$A81)</f>
        <v>0</v>
      </c>
      <c r="G81" s="58" t="e">
        <f>SUMIFS(#REF!,#REF!,$C81,#REF!,$A81)</f>
        <v>#REF!</v>
      </c>
      <c r="H81" s="58" t="e">
        <f>SUMIFS(#REF!,#REF!,$C81,#REF!,"*"&amp;$A81&amp;"*")</f>
        <v>#REF!</v>
      </c>
      <c r="I81" s="58" t="e">
        <f>SUMIFS(#REF!,#REF!,$C81,#REF!,"*"&amp;$A81&amp;"*")</f>
        <v>#REF!</v>
      </c>
      <c r="J81" s="58" t="e">
        <f>SUMIFS(#REF!,#REF!,$C81,#REF!,"*"&amp;$A81&amp;"*")</f>
        <v>#REF!</v>
      </c>
      <c r="K81" s="58" t="e">
        <f>SUMIFS(#REF!,#REF!,$C81,#REF!,"*"&amp;$A81&amp;"*")</f>
        <v>#REF!</v>
      </c>
      <c r="L81" s="58" t="e">
        <f>SUMIFS(#REF!,#REF!,$C81,#REF!,"*"&amp;$A81&amp;"*")</f>
        <v>#REF!</v>
      </c>
      <c r="M81" s="58" t="e">
        <f t="shared" si="19"/>
        <v>#REF!</v>
      </c>
    </row>
    <row r="82" spans="1:13">
      <c r="A82" s="54" t="s">
        <v>224</v>
      </c>
      <c r="B82" s="55" t="s">
        <v>160</v>
      </c>
      <c r="C82" s="46" t="s">
        <v>243</v>
      </c>
      <c r="D82" s="57">
        <v>2500</v>
      </c>
      <c r="E82" s="57" t="e">
        <f t="shared" si="18"/>
        <v>#REF!</v>
      </c>
      <c r="F82" s="58">
        <f>SUMIFS(第1批次治理工程!$K$6:$K$25279,第1批次治理工程!$E$6:$E$25279,$C82,第1批次治理工程!$C$6:$C$25279,$A82)</f>
        <v>0</v>
      </c>
      <c r="G82" s="58" t="e">
        <f>SUMIFS(#REF!,#REF!,$C82,#REF!,$A82)</f>
        <v>#REF!</v>
      </c>
      <c r="H82" s="58" t="e">
        <f>SUMIFS(#REF!,#REF!,$C82,#REF!,"*"&amp;$A82&amp;"*")</f>
        <v>#REF!</v>
      </c>
      <c r="I82" s="58" t="e">
        <f>SUMIFS(#REF!,#REF!,$C82,#REF!,"*"&amp;$A82&amp;"*")</f>
        <v>#REF!</v>
      </c>
      <c r="J82" s="58" t="e">
        <f>SUMIFS(#REF!,#REF!,$C82,#REF!,"*"&amp;$A82&amp;"*")</f>
        <v>#REF!</v>
      </c>
      <c r="K82" s="58" t="e">
        <f>SUMIFS(#REF!,#REF!,$C82,#REF!,"*"&amp;$A82&amp;"*")</f>
        <v>#REF!</v>
      </c>
      <c r="L82" s="58" t="e">
        <f>SUMIFS(#REF!,#REF!,$C82,#REF!,"*"&amp;$A82&amp;"*")</f>
        <v>#REF!</v>
      </c>
      <c r="M82" s="58" t="e">
        <f t="shared" si="19"/>
        <v>#REF!</v>
      </c>
    </row>
    <row r="83" spans="1:13">
      <c r="A83" s="54" t="s">
        <v>224</v>
      </c>
      <c r="B83" s="55" t="s">
        <v>160</v>
      </c>
      <c r="C83" s="46" t="s">
        <v>244</v>
      </c>
      <c r="D83" s="57">
        <v>700</v>
      </c>
      <c r="E83" s="57" t="e">
        <f t="shared" si="18"/>
        <v>#REF!</v>
      </c>
      <c r="F83" s="58">
        <f>SUMIFS(第1批次治理工程!$K$6:$K$25279,第1批次治理工程!$E$6:$E$25279,$C83,第1批次治理工程!$C$6:$C$25279,$A83)</f>
        <v>0</v>
      </c>
      <c r="G83" s="58" t="e">
        <f>SUMIFS(#REF!,#REF!,$C83,#REF!,$A83)</f>
        <v>#REF!</v>
      </c>
      <c r="H83" s="58" t="e">
        <f>SUMIFS(#REF!,#REF!,$C83,#REF!,"*"&amp;$A83&amp;"*")</f>
        <v>#REF!</v>
      </c>
      <c r="I83" s="58" t="e">
        <f>SUMIFS(#REF!,#REF!,$C83,#REF!,"*"&amp;$A83&amp;"*")</f>
        <v>#REF!</v>
      </c>
      <c r="J83" s="58" t="e">
        <f>SUMIFS(#REF!,#REF!,$C83,#REF!,"*"&amp;$A83&amp;"*")</f>
        <v>#REF!</v>
      </c>
      <c r="K83" s="58" t="e">
        <f>SUMIFS(#REF!,#REF!,$C83,#REF!,"*"&amp;$A83&amp;"*")</f>
        <v>#REF!</v>
      </c>
      <c r="L83" s="58" t="e">
        <f>SUMIFS(#REF!,#REF!,$C83,#REF!,"*"&amp;$A83&amp;"*")</f>
        <v>#REF!</v>
      </c>
      <c r="M83" s="58" t="e">
        <f t="shared" si="19"/>
        <v>#REF!</v>
      </c>
    </row>
    <row r="84" spans="1:13">
      <c r="A84" s="54" t="s">
        <v>224</v>
      </c>
      <c r="B84" s="55" t="s">
        <v>160</v>
      </c>
      <c r="C84" s="46" t="s">
        <v>245</v>
      </c>
      <c r="D84" s="57">
        <v>640</v>
      </c>
      <c r="E84" s="57" t="e">
        <f t="shared" si="18"/>
        <v>#REF!</v>
      </c>
      <c r="F84" s="58">
        <f>SUMIFS(第1批次治理工程!$K$6:$K$25279,第1批次治理工程!$E$6:$E$25279,$C84,第1批次治理工程!$C$6:$C$25279,$A84)</f>
        <v>0</v>
      </c>
      <c r="G84" s="58" t="e">
        <f>SUMIFS(#REF!,#REF!,$C84,#REF!,$A84)</f>
        <v>#REF!</v>
      </c>
      <c r="H84" s="58" t="e">
        <f>SUMIFS(#REF!,#REF!,$C84,#REF!,"*"&amp;$A84&amp;"*")</f>
        <v>#REF!</v>
      </c>
      <c r="I84" s="58" t="e">
        <f>SUMIFS(#REF!,#REF!,$C84,#REF!,"*"&amp;$A84&amp;"*")</f>
        <v>#REF!</v>
      </c>
      <c r="J84" s="58" t="e">
        <f>SUMIFS(#REF!,#REF!,$C84,#REF!,"*"&amp;$A84&amp;"*")</f>
        <v>#REF!</v>
      </c>
      <c r="K84" s="58" t="e">
        <f>SUMIFS(#REF!,#REF!,$C84,#REF!,"*"&amp;$A84&amp;"*")</f>
        <v>#REF!</v>
      </c>
      <c r="L84" s="58" t="e">
        <f>SUMIFS(#REF!,#REF!,$C84,#REF!,"*"&amp;$A84&amp;"*")</f>
        <v>#REF!</v>
      </c>
      <c r="M84" s="58" t="e">
        <f t="shared" si="19"/>
        <v>#REF!</v>
      </c>
    </row>
    <row r="85" spans="1:13">
      <c r="A85" s="54" t="s">
        <v>224</v>
      </c>
      <c r="B85" s="55" t="s">
        <v>160</v>
      </c>
      <c r="C85" s="46" t="s">
        <v>246</v>
      </c>
      <c r="D85" s="57">
        <v>21450</v>
      </c>
      <c r="E85" s="57" t="e">
        <f t="shared" si="18"/>
        <v>#REF!</v>
      </c>
      <c r="F85" s="58">
        <f>SUMIFS(第1批次治理工程!$K$6:$K$25279,第1批次治理工程!$E$6:$E$25279,$C85,第1批次治理工程!$C$6:$C$25279,$A85)</f>
        <v>0</v>
      </c>
      <c r="G85" s="58" t="e">
        <f>SUMIFS(#REF!,#REF!,$C85,#REF!,$A85)</f>
        <v>#REF!</v>
      </c>
      <c r="H85" s="58" t="e">
        <f>SUMIFS(#REF!,#REF!,$C85,#REF!,"*"&amp;$A85&amp;"*")</f>
        <v>#REF!</v>
      </c>
      <c r="I85" s="58" t="e">
        <f>SUMIFS(#REF!,#REF!,$C85,#REF!,"*"&amp;$A85&amp;"*")</f>
        <v>#REF!</v>
      </c>
      <c r="J85" s="58" t="e">
        <f>SUMIFS(#REF!,#REF!,$C85,#REF!,"*"&amp;$A85&amp;"*")</f>
        <v>#REF!</v>
      </c>
      <c r="K85" s="58" t="e">
        <f>SUMIFS(#REF!,#REF!,$C85,#REF!,"*"&amp;$A85&amp;"*")</f>
        <v>#REF!</v>
      </c>
      <c r="L85" s="58" t="e">
        <f>SUMIFS(#REF!,#REF!,$C85,#REF!,"*"&amp;$A85&amp;"*")</f>
        <v>#REF!</v>
      </c>
      <c r="M85" s="58" t="e">
        <f t="shared" si="19"/>
        <v>#REF!</v>
      </c>
    </row>
    <row r="86" spans="1:13">
      <c r="A86" s="54" t="s">
        <v>224</v>
      </c>
      <c r="B86" s="55" t="s">
        <v>160</v>
      </c>
      <c r="C86" s="46" t="s">
        <v>247</v>
      </c>
      <c r="D86" s="57">
        <v>0</v>
      </c>
      <c r="E86" s="57" t="e">
        <f t="shared" si="18"/>
        <v>#REF!</v>
      </c>
      <c r="F86" s="58">
        <f>SUMIFS(第1批次治理工程!$K$6:$K$25279,第1批次治理工程!$E$6:$E$25279,$C86,第1批次治理工程!$C$6:$C$25279,$A86)</f>
        <v>0</v>
      </c>
      <c r="G86" s="58" t="e">
        <f>SUMIFS(#REF!,#REF!,$C86,#REF!,$A86)</f>
        <v>#REF!</v>
      </c>
      <c r="H86" s="58" t="e">
        <f>SUMIFS(#REF!,#REF!,$C86,#REF!,"*"&amp;$A86&amp;"*")</f>
        <v>#REF!</v>
      </c>
      <c r="I86" s="58" t="e">
        <f>SUMIFS(#REF!,#REF!,$C86,#REF!,"*"&amp;$A86&amp;"*")</f>
        <v>#REF!</v>
      </c>
      <c r="J86" s="58" t="e">
        <f>SUMIFS(#REF!,#REF!,$C86,#REF!,"*"&amp;$A86&amp;"*")</f>
        <v>#REF!</v>
      </c>
      <c r="K86" s="58" t="e">
        <f>SUMIFS(#REF!,#REF!,$C86,#REF!,"*"&amp;$A86&amp;"*")</f>
        <v>#REF!</v>
      </c>
      <c r="L86" s="58" t="e">
        <f>SUMIFS(#REF!,#REF!,$C86,#REF!,"*"&amp;$A86&amp;"*")</f>
        <v>#REF!</v>
      </c>
      <c r="M86" s="58" t="e">
        <f t="shared" si="19"/>
        <v>#REF!</v>
      </c>
    </row>
    <row r="87" spans="1:13">
      <c r="A87" s="54" t="s">
        <v>224</v>
      </c>
      <c r="B87" s="55" t="s">
        <v>160</v>
      </c>
      <c r="C87" s="46" t="s">
        <v>248</v>
      </c>
      <c r="D87" s="57">
        <v>0</v>
      </c>
      <c r="E87" s="57" t="e">
        <f t="shared" si="18"/>
        <v>#REF!</v>
      </c>
      <c r="F87" s="58">
        <f>SUMIFS(第1批次治理工程!$K$6:$K$25279,第1批次治理工程!$E$6:$E$25279,$C87,第1批次治理工程!$C$6:$C$25279,$A87)</f>
        <v>0</v>
      </c>
      <c r="G87" s="58" t="e">
        <f>SUMIFS(#REF!,#REF!,$C87,#REF!,$A87)</f>
        <v>#REF!</v>
      </c>
      <c r="H87" s="58" t="e">
        <f>SUMIFS(#REF!,#REF!,$C87,#REF!,"*"&amp;$A87&amp;"*")</f>
        <v>#REF!</v>
      </c>
      <c r="I87" s="58" t="e">
        <f>SUMIFS(#REF!,#REF!,$C87,#REF!,"*"&amp;$A87&amp;"*")</f>
        <v>#REF!</v>
      </c>
      <c r="J87" s="58" t="e">
        <f>SUMIFS(#REF!,#REF!,$C87,#REF!,"*"&amp;$A87&amp;"*")</f>
        <v>#REF!</v>
      </c>
      <c r="K87" s="58" t="e">
        <f>SUMIFS(#REF!,#REF!,$C87,#REF!,"*"&amp;$A87&amp;"*")</f>
        <v>#REF!</v>
      </c>
      <c r="L87" s="58" t="e">
        <f>SUMIFS(#REF!,#REF!,$C87,#REF!,"*"&amp;$A87&amp;"*")</f>
        <v>#REF!</v>
      </c>
      <c r="M87" s="58" t="e">
        <f t="shared" si="19"/>
        <v>#REF!</v>
      </c>
    </row>
    <row r="88" spans="1:13">
      <c r="A88" s="54" t="s">
        <v>224</v>
      </c>
      <c r="B88" s="55" t="s">
        <v>160</v>
      </c>
      <c r="C88" s="46" t="s">
        <v>249</v>
      </c>
      <c r="D88" s="57">
        <v>150</v>
      </c>
      <c r="E88" s="57" t="e">
        <f t="shared" si="18"/>
        <v>#REF!</v>
      </c>
      <c r="F88" s="58">
        <f>SUMIFS(第1批次治理工程!$K$6:$K$25279,第1批次治理工程!$E$6:$E$25279,$C88,第1批次治理工程!$C$6:$C$25279,$A88)</f>
        <v>0</v>
      </c>
      <c r="G88" s="58" t="e">
        <f>SUMIFS(#REF!,#REF!,$C88,#REF!,$A88)</f>
        <v>#REF!</v>
      </c>
      <c r="H88" s="58" t="e">
        <f>SUMIFS(#REF!,#REF!,$C88,#REF!,"*"&amp;$A88&amp;"*")</f>
        <v>#REF!</v>
      </c>
      <c r="I88" s="58" t="e">
        <f>SUMIFS(#REF!,#REF!,$C88,#REF!,"*"&amp;$A88&amp;"*")</f>
        <v>#REF!</v>
      </c>
      <c r="J88" s="58" t="e">
        <f>SUMIFS(#REF!,#REF!,$C88,#REF!,"*"&amp;$A88&amp;"*")</f>
        <v>#REF!</v>
      </c>
      <c r="K88" s="58" t="e">
        <f>SUMIFS(#REF!,#REF!,$C88,#REF!,"*"&amp;$A88&amp;"*")</f>
        <v>#REF!</v>
      </c>
      <c r="L88" s="58" t="e">
        <f>SUMIFS(#REF!,#REF!,$C88,#REF!,"*"&amp;$A88&amp;"*")</f>
        <v>#REF!</v>
      </c>
      <c r="M88" s="58" t="e">
        <f t="shared" si="19"/>
        <v>#REF!</v>
      </c>
    </row>
    <row r="89" spans="1:13" s="62" customFormat="1">
      <c r="A89" s="59"/>
      <c r="B89" s="1084" t="s">
        <v>250</v>
      </c>
      <c r="C89" s="1084"/>
      <c r="D89" s="60">
        <f t="shared" ref="D89:M89" si="20">SUM(D64:D88)</f>
        <v>2092589</v>
      </c>
      <c r="E89" s="60" t="e">
        <f t="shared" si="20"/>
        <v>#REF!</v>
      </c>
      <c r="F89" s="61">
        <f t="shared" si="20"/>
        <v>0</v>
      </c>
      <c r="G89" s="61" t="e">
        <f t="shared" si="20"/>
        <v>#REF!</v>
      </c>
      <c r="H89" s="61" t="e">
        <f t="shared" si="20"/>
        <v>#REF!</v>
      </c>
      <c r="I89" s="61" t="e">
        <f t="shared" si="20"/>
        <v>#REF!</v>
      </c>
      <c r="J89" s="61" t="e">
        <f t="shared" si="20"/>
        <v>#REF!</v>
      </c>
      <c r="K89" s="61" t="e">
        <f t="shared" si="20"/>
        <v>#REF!</v>
      </c>
      <c r="L89" s="61" t="e">
        <f t="shared" si="20"/>
        <v>#REF!</v>
      </c>
      <c r="M89" s="61" t="e">
        <f t="shared" si="20"/>
        <v>#REF!</v>
      </c>
    </row>
    <row r="90" spans="1:13">
      <c r="A90" s="54" t="s">
        <v>251</v>
      </c>
      <c r="B90" s="55" t="s">
        <v>176</v>
      </c>
      <c r="C90" s="46" t="s">
        <v>252</v>
      </c>
      <c r="D90" s="57">
        <v>53500</v>
      </c>
      <c r="E90" s="57" t="e">
        <f t="shared" ref="E90:E110" si="21">SUM(F90:L90)</f>
        <v>#REF!</v>
      </c>
      <c r="F90" s="58">
        <f>SUMIFS(第1批次治理工程!$K$6:$K$25279,第1批次治理工程!$E$6:$E$25279,$C90,第1批次治理工程!$C$6:$C$25279,$A90)</f>
        <v>0</v>
      </c>
      <c r="G90" s="58" t="e">
        <f>SUMIFS(#REF!,#REF!,$C90,#REF!,$A90)</f>
        <v>#REF!</v>
      </c>
      <c r="H90" s="58" t="e">
        <f>SUMIFS(#REF!,#REF!,$C90,#REF!,"*"&amp;$A90&amp;"*")</f>
        <v>#REF!</v>
      </c>
      <c r="I90" s="58" t="e">
        <f>SUMIFS(#REF!,#REF!,$C90,#REF!,"*"&amp;$A90&amp;"*")</f>
        <v>#REF!</v>
      </c>
      <c r="J90" s="58" t="e">
        <f>SUMIFS(#REF!,#REF!,$C90,#REF!,"*"&amp;$A90&amp;"*")</f>
        <v>#REF!</v>
      </c>
      <c r="K90" s="58" t="e">
        <f>SUMIFS(#REF!,#REF!,$C90,#REF!,"*"&amp;$A90&amp;"*")</f>
        <v>#REF!</v>
      </c>
      <c r="L90" s="58" t="e">
        <f>SUMIFS(#REF!,#REF!,$C90,#REF!,"*"&amp;$A90&amp;"*")</f>
        <v>#REF!</v>
      </c>
      <c r="M90" s="58" t="e">
        <f t="shared" ref="M90:M110" si="22">D90+E90</f>
        <v>#REF!</v>
      </c>
    </row>
    <row r="91" spans="1:13">
      <c r="A91" s="54" t="s">
        <v>251</v>
      </c>
      <c r="B91" s="55" t="s">
        <v>160</v>
      </c>
      <c r="C91" s="46" t="s">
        <v>253</v>
      </c>
      <c r="D91" s="57">
        <v>201258</v>
      </c>
      <c r="E91" s="57" t="e">
        <f t="shared" si="21"/>
        <v>#REF!</v>
      </c>
      <c r="F91" s="58">
        <f>SUMIFS(第1批次治理工程!$K$6:$K$25279,第1批次治理工程!$E$6:$E$25279,$C91,第1批次治理工程!$C$6:$C$25279,$A91)</f>
        <v>0</v>
      </c>
      <c r="G91" s="58" t="e">
        <f>SUMIFS(#REF!,#REF!,$C91,#REF!,$A91)</f>
        <v>#REF!</v>
      </c>
      <c r="H91" s="58" t="e">
        <f>SUMIFS(#REF!,#REF!,$C91,#REF!,"*"&amp;$A91&amp;"*")</f>
        <v>#REF!</v>
      </c>
      <c r="I91" s="58" t="e">
        <f>SUMIFS(#REF!,#REF!,$C91,#REF!,"*"&amp;$A91&amp;"*")</f>
        <v>#REF!</v>
      </c>
      <c r="J91" s="58" t="e">
        <f>SUMIFS(#REF!,#REF!,$C91,#REF!,"*"&amp;$A91&amp;"*")</f>
        <v>#REF!</v>
      </c>
      <c r="K91" s="58" t="e">
        <f>SUMIFS(#REF!,#REF!,$C91,#REF!,"*"&amp;$A91&amp;"*")</f>
        <v>#REF!</v>
      </c>
      <c r="L91" s="58" t="e">
        <f>SUMIFS(#REF!,#REF!,$C91,#REF!,"*"&amp;$A91&amp;"*")</f>
        <v>#REF!</v>
      </c>
      <c r="M91" s="58" t="e">
        <f t="shared" si="22"/>
        <v>#REF!</v>
      </c>
    </row>
    <row r="92" spans="1:13">
      <c r="A92" s="54" t="s">
        <v>251</v>
      </c>
      <c r="B92" s="55" t="s">
        <v>160</v>
      </c>
      <c r="C92" s="46" t="s">
        <v>254</v>
      </c>
      <c r="D92" s="57">
        <v>388144</v>
      </c>
      <c r="E92" s="57" t="e">
        <f t="shared" si="21"/>
        <v>#REF!</v>
      </c>
      <c r="F92" s="58">
        <f>SUMIFS(第1批次治理工程!$K$6:$K$25279,第1批次治理工程!$E$6:$E$25279,$C92,第1批次治理工程!$C$6:$C$25279,$A92)</f>
        <v>0</v>
      </c>
      <c r="G92" s="58" t="e">
        <f>SUMIFS(#REF!,#REF!,$C92,#REF!,$A92)</f>
        <v>#REF!</v>
      </c>
      <c r="H92" s="58" t="e">
        <f>SUMIFS(#REF!,#REF!,$C92,#REF!,"*"&amp;$A92&amp;"*")</f>
        <v>#REF!</v>
      </c>
      <c r="I92" s="58" t="e">
        <f>SUMIFS(#REF!,#REF!,$C92,#REF!,"*"&amp;$A92&amp;"*")</f>
        <v>#REF!</v>
      </c>
      <c r="J92" s="58" t="e">
        <f>SUMIFS(#REF!,#REF!,$C92,#REF!,"*"&amp;$A92&amp;"*")</f>
        <v>#REF!</v>
      </c>
      <c r="K92" s="58" t="e">
        <f>SUMIFS(#REF!,#REF!,$C92,#REF!,"*"&amp;$A92&amp;"*")</f>
        <v>#REF!</v>
      </c>
      <c r="L92" s="58" t="e">
        <f>SUMIFS(#REF!,#REF!,$C92,#REF!,"*"&amp;$A92&amp;"*")</f>
        <v>#REF!</v>
      </c>
      <c r="M92" s="58" t="e">
        <f t="shared" si="22"/>
        <v>#REF!</v>
      </c>
    </row>
    <row r="93" spans="1:13">
      <c r="A93" s="54" t="s">
        <v>251</v>
      </c>
      <c r="B93" s="55" t="s">
        <v>160</v>
      </c>
      <c r="C93" s="46" t="s">
        <v>255</v>
      </c>
      <c r="D93" s="57">
        <v>282641</v>
      </c>
      <c r="E93" s="57" t="e">
        <f t="shared" si="21"/>
        <v>#REF!</v>
      </c>
      <c r="F93" s="58">
        <f>SUMIFS(第1批次治理工程!$K$6:$K$25279,第1批次治理工程!$E$6:$E$25279,$C93,第1批次治理工程!$C$6:$C$25279,$A93)</f>
        <v>0</v>
      </c>
      <c r="G93" s="58" t="e">
        <f>SUMIFS(#REF!,#REF!,$C93,#REF!,$A93)</f>
        <v>#REF!</v>
      </c>
      <c r="H93" s="58" t="e">
        <f>SUMIFS(#REF!,#REF!,$C93,#REF!,"*"&amp;$A93&amp;"*")</f>
        <v>#REF!</v>
      </c>
      <c r="I93" s="58" t="e">
        <f>SUMIFS(#REF!,#REF!,$C93,#REF!,"*"&amp;$A93&amp;"*")</f>
        <v>#REF!</v>
      </c>
      <c r="J93" s="58" t="e">
        <f>SUMIFS(#REF!,#REF!,$C93,#REF!,"*"&amp;$A93&amp;"*")</f>
        <v>#REF!</v>
      </c>
      <c r="K93" s="58" t="e">
        <f>SUMIFS(#REF!,#REF!,$C93,#REF!,"*"&amp;$A93&amp;"*")</f>
        <v>#REF!</v>
      </c>
      <c r="L93" s="58" t="e">
        <f>SUMIFS(#REF!,#REF!,$C93,#REF!,"*"&amp;$A93&amp;"*")</f>
        <v>#REF!</v>
      </c>
      <c r="M93" s="58" t="e">
        <f t="shared" si="22"/>
        <v>#REF!</v>
      </c>
    </row>
    <row r="94" spans="1:13">
      <c r="A94" s="54" t="s">
        <v>251</v>
      </c>
      <c r="B94" s="55" t="s">
        <v>160</v>
      </c>
      <c r="C94" s="46" t="s">
        <v>256</v>
      </c>
      <c r="D94" s="57">
        <v>698172</v>
      </c>
      <c r="E94" s="57" t="e">
        <f t="shared" si="21"/>
        <v>#REF!</v>
      </c>
      <c r="F94" s="58">
        <f>SUMIFS(第1批次治理工程!$K$6:$K$25279,第1批次治理工程!$E$6:$E$25279,$C94,第1批次治理工程!$C$6:$C$25279,$A94)</f>
        <v>0</v>
      </c>
      <c r="G94" s="58" t="e">
        <f>SUMIFS(#REF!,#REF!,$C94,#REF!,$A94)</f>
        <v>#REF!</v>
      </c>
      <c r="H94" s="58" t="e">
        <f>SUMIFS(#REF!,#REF!,$C94,#REF!,"*"&amp;$A94&amp;"*")</f>
        <v>#REF!</v>
      </c>
      <c r="I94" s="58" t="e">
        <f>SUMIFS(#REF!,#REF!,$C94,#REF!,"*"&amp;$A94&amp;"*")</f>
        <v>#REF!</v>
      </c>
      <c r="J94" s="58" t="e">
        <f>SUMIFS(#REF!,#REF!,$C94,#REF!,"*"&amp;$A94&amp;"*")</f>
        <v>#REF!</v>
      </c>
      <c r="K94" s="58" t="e">
        <f>SUMIFS(#REF!,#REF!,$C94,#REF!,"*"&amp;$A94&amp;"*")</f>
        <v>#REF!</v>
      </c>
      <c r="L94" s="58" t="e">
        <f>SUMIFS(#REF!,#REF!,$C94,#REF!,"*"&amp;$A94&amp;"*")</f>
        <v>#REF!</v>
      </c>
      <c r="M94" s="58" t="e">
        <f t="shared" si="22"/>
        <v>#REF!</v>
      </c>
    </row>
    <row r="95" spans="1:13">
      <c r="A95" s="54" t="s">
        <v>251</v>
      </c>
      <c r="B95" s="55" t="s">
        <v>160</v>
      </c>
      <c r="C95" s="46" t="s">
        <v>257</v>
      </c>
      <c r="D95" s="57">
        <v>72395</v>
      </c>
      <c r="E95" s="57" t="e">
        <f t="shared" si="21"/>
        <v>#REF!</v>
      </c>
      <c r="F95" s="58">
        <f>SUMIFS(第1批次治理工程!$K$6:$K$25279,第1批次治理工程!$E$6:$E$25279,$C95,第1批次治理工程!$C$6:$C$25279,$A95)</f>
        <v>0</v>
      </c>
      <c r="G95" s="58" t="e">
        <f>SUMIFS(#REF!,#REF!,$C95,#REF!,$A95)</f>
        <v>#REF!</v>
      </c>
      <c r="H95" s="58" t="e">
        <f>SUMIFS(#REF!,#REF!,$C95,#REF!,"*"&amp;$A95&amp;"*")</f>
        <v>#REF!</v>
      </c>
      <c r="I95" s="58" t="e">
        <f>SUMIFS(#REF!,#REF!,$C95,#REF!,"*"&amp;$A95&amp;"*")</f>
        <v>#REF!</v>
      </c>
      <c r="J95" s="58" t="e">
        <f>SUMIFS(#REF!,#REF!,$C95,#REF!,"*"&amp;$A95&amp;"*")</f>
        <v>#REF!</v>
      </c>
      <c r="K95" s="58" t="e">
        <f>SUMIFS(#REF!,#REF!,$C95,#REF!,"*"&amp;$A95&amp;"*")</f>
        <v>#REF!</v>
      </c>
      <c r="L95" s="58" t="e">
        <f>SUMIFS(#REF!,#REF!,$C95,#REF!,"*"&amp;$A95&amp;"*")</f>
        <v>#REF!</v>
      </c>
      <c r="M95" s="58" t="e">
        <f t="shared" si="22"/>
        <v>#REF!</v>
      </c>
    </row>
    <row r="96" spans="1:13">
      <c r="A96" s="54" t="s">
        <v>251</v>
      </c>
      <c r="B96" s="55" t="s">
        <v>160</v>
      </c>
      <c r="C96" s="46" t="s">
        <v>258</v>
      </c>
      <c r="D96" s="57">
        <v>0</v>
      </c>
      <c r="E96" s="57" t="e">
        <f t="shared" si="21"/>
        <v>#REF!</v>
      </c>
      <c r="F96" s="58">
        <f>SUMIFS(第1批次治理工程!$K$6:$K$25279,第1批次治理工程!$E$6:$E$25279,$C96,第1批次治理工程!$C$6:$C$25279,$A96)</f>
        <v>0</v>
      </c>
      <c r="G96" s="58" t="e">
        <f>SUMIFS(#REF!,#REF!,$C96,#REF!,$A96)</f>
        <v>#REF!</v>
      </c>
      <c r="H96" s="58" t="e">
        <f>SUMIFS(#REF!,#REF!,$C96,#REF!,"*"&amp;$A96&amp;"*")</f>
        <v>#REF!</v>
      </c>
      <c r="I96" s="58" t="e">
        <f>SUMIFS(#REF!,#REF!,$C96,#REF!,"*"&amp;$A96&amp;"*")</f>
        <v>#REF!</v>
      </c>
      <c r="J96" s="58" t="e">
        <f>SUMIFS(#REF!,#REF!,$C96,#REF!,"*"&amp;$A96&amp;"*")</f>
        <v>#REF!</v>
      </c>
      <c r="K96" s="58" t="e">
        <f>SUMIFS(#REF!,#REF!,$C96,#REF!,"*"&amp;$A96&amp;"*")</f>
        <v>#REF!</v>
      </c>
      <c r="L96" s="58" t="e">
        <f>SUMIFS(#REF!,#REF!,$C96,#REF!,"*"&amp;$A96&amp;"*")</f>
        <v>#REF!</v>
      </c>
      <c r="M96" s="58" t="e">
        <f t="shared" si="22"/>
        <v>#REF!</v>
      </c>
    </row>
    <row r="97" spans="1:13">
      <c r="A97" s="54" t="s">
        <v>251</v>
      </c>
      <c r="B97" s="55" t="s">
        <v>160</v>
      </c>
      <c r="C97" s="46" t="s">
        <v>259</v>
      </c>
      <c r="D97" s="57">
        <v>107066</v>
      </c>
      <c r="E97" s="57" t="e">
        <f t="shared" si="21"/>
        <v>#REF!</v>
      </c>
      <c r="F97" s="58">
        <f>SUMIFS(第1批次治理工程!$K$6:$K$25279,第1批次治理工程!$E$6:$E$25279,$C97,第1批次治理工程!$C$6:$C$25279,$A97)</f>
        <v>0</v>
      </c>
      <c r="G97" s="58" t="e">
        <f>SUMIFS(#REF!,#REF!,$C97,#REF!,$A97)</f>
        <v>#REF!</v>
      </c>
      <c r="H97" s="58" t="e">
        <f>SUMIFS(#REF!,#REF!,$C97,#REF!,"*"&amp;$A97&amp;"*")</f>
        <v>#REF!</v>
      </c>
      <c r="I97" s="58" t="e">
        <f>SUMIFS(#REF!,#REF!,$C97,#REF!,"*"&amp;$A97&amp;"*")</f>
        <v>#REF!</v>
      </c>
      <c r="J97" s="58" t="e">
        <f>SUMIFS(#REF!,#REF!,$C97,#REF!,"*"&amp;$A97&amp;"*")</f>
        <v>#REF!</v>
      </c>
      <c r="K97" s="58" t="e">
        <f>SUMIFS(#REF!,#REF!,$C97,#REF!,"*"&amp;$A97&amp;"*")</f>
        <v>#REF!</v>
      </c>
      <c r="L97" s="58" t="e">
        <f>SUMIFS(#REF!,#REF!,$C97,#REF!,"*"&amp;$A97&amp;"*")</f>
        <v>#REF!</v>
      </c>
      <c r="M97" s="58" t="e">
        <f t="shared" si="22"/>
        <v>#REF!</v>
      </c>
    </row>
    <row r="98" spans="1:13" ht="33">
      <c r="A98" s="54" t="s">
        <v>251</v>
      </c>
      <c r="B98" s="55" t="s">
        <v>160</v>
      </c>
      <c r="C98" s="46" t="s">
        <v>260</v>
      </c>
      <c r="D98" s="57">
        <v>4500</v>
      </c>
      <c r="E98" s="57" t="e">
        <f t="shared" si="21"/>
        <v>#REF!</v>
      </c>
      <c r="F98" s="58">
        <f>SUMIFS(第1批次治理工程!$K$6:$K$25279,第1批次治理工程!$E$6:$E$25279,$C98,第1批次治理工程!$C$6:$C$25279,$A98)</f>
        <v>0</v>
      </c>
      <c r="G98" s="58" t="e">
        <f>SUMIFS(#REF!,#REF!,$C98,#REF!,$A98)</f>
        <v>#REF!</v>
      </c>
      <c r="H98" s="58" t="e">
        <f>SUMIFS(#REF!,#REF!,$C98,#REF!,"*"&amp;$A98&amp;"*")</f>
        <v>#REF!</v>
      </c>
      <c r="I98" s="58" t="e">
        <f>SUMIFS(#REF!,#REF!,$C98,#REF!,"*"&amp;$A98&amp;"*")</f>
        <v>#REF!</v>
      </c>
      <c r="J98" s="58" t="e">
        <f>SUMIFS(#REF!,#REF!,$C98,#REF!,"*"&amp;$A98&amp;"*")</f>
        <v>#REF!</v>
      </c>
      <c r="K98" s="58" t="e">
        <f>SUMIFS(#REF!,#REF!,$C98,#REF!,"*"&amp;$A98&amp;"*")</f>
        <v>#REF!</v>
      </c>
      <c r="L98" s="58" t="e">
        <f>SUMIFS(#REF!,#REF!,$C98,#REF!,"*"&amp;$A98&amp;"*")</f>
        <v>#REF!</v>
      </c>
      <c r="M98" s="58" t="e">
        <f t="shared" si="22"/>
        <v>#REF!</v>
      </c>
    </row>
    <row r="99" spans="1:13">
      <c r="A99" s="54" t="s">
        <v>251</v>
      </c>
      <c r="B99" s="55" t="s">
        <v>160</v>
      </c>
      <c r="C99" s="46" t="s">
        <v>12</v>
      </c>
      <c r="D99" s="57">
        <v>149400</v>
      </c>
      <c r="E99" s="57" t="e">
        <f t="shared" si="21"/>
        <v>#REF!</v>
      </c>
      <c r="F99" s="58">
        <f>SUMIFS(第1批次治理工程!$K$6:$K$25279,第1批次治理工程!$E$6:$E$25279,$C99,第1批次治理工程!$C$6:$C$25279,$A99)</f>
        <v>0</v>
      </c>
      <c r="G99" s="58" t="e">
        <f>SUMIFS(#REF!,#REF!,$C99,#REF!,$A99)</f>
        <v>#REF!</v>
      </c>
      <c r="H99" s="58" t="e">
        <f>SUMIFS(#REF!,#REF!,$C99,#REF!,"*"&amp;$A99&amp;"*")</f>
        <v>#REF!</v>
      </c>
      <c r="I99" s="58" t="e">
        <f>SUMIFS(#REF!,#REF!,$C99,#REF!,"*"&amp;$A99&amp;"*")</f>
        <v>#REF!</v>
      </c>
      <c r="J99" s="58" t="e">
        <f>SUMIFS(#REF!,#REF!,$C99,#REF!,"*"&amp;$A99&amp;"*")</f>
        <v>#REF!</v>
      </c>
      <c r="K99" s="58" t="e">
        <f>SUMIFS(#REF!,#REF!,$C99,#REF!,"*"&amp;$A99&amp;"*")</f>
        <v>#REF!</v>
      </c>
      <c r="L99" s="58" t="e">
        <f>SUMIFS(#REF!,#REF!,$C99,#REF!,"*"&amp;$A99&amp;"*")</f>
        <v>#REF!</v>
      </c>
      <c r="M99" s="58" t="e">
        <f t="shared" si="22"/>
        <v>#REF!</v>
      </c>
    </row>
    <row r="100" spans="1:13">
      <c r="A100" s="54" t="s">
        <v>251</v>
      </c>
      <c r="B100" s="55" t="s">
        <v>160</v>
      </c>
      <c r="C100" s="46" t="s">
        <v>261</v>
      </c>
      <c r="D100" s="57">
        <v>85880</v>
      </c>
      <c r="E100" s="57" t="e">
        <f t="shared" si="21"/>
        <v>#REF!</v>
      </c>
      <c r="F100" s="58">
        <f>SUMIFS(第1批次治理工程!$K$6:$K$25279,第1批次治理工程!$E$6:$E$25279,$C100,第1批次治理工程!$C$6:$C$25279,$A100)</f>
        <v>0</v>
      </c>
      <c r="G100" s="58" t="e">
        <f>SUMIFS(#REF!,#REF!,$C100,#REF!,$A100)</f>
        <v>#REF!</v>
      </c>
      <c r="H100" s="58" t="e">
        <f>SUMIFS(#REF!,#REF!,$C100,#REF!,"*"&amp;$A100&amp;"*")</f>
        <v>#REF!</v>
      </c>
      <c r="I100" s="58" t="e">
        <f>SUMIFS(#REF!,#REF!,$C100,#REF!,"*"&amp;$A100&amp;"*")</f>
        <v>#REF!</v>
      </c>
      <c r="J100" s="58" t="e">
        <f>SUMIFS(#REF!,#REF!,$C100,#REF!,"*"&amp;$A100&amp;"*")</f>
        <v>#REF!</v>
      </c>
      <c r="K100" s="58" t="e">
        <f>SUMIFS(#REF!,#REF!,$C100,#REF!,"*"&amp;$A100&amp;"*")</f>
        <v>#REF!</v>
      </c>
      <c r="L100" s="58" t="e">
        <f>SUMIFS(#REF!,#REF!,$C100,#REF!,"*"&amp;$A100&amp;"*")</f>
        <v>#REF!</v>
      </c>
      <c r="M100" s="58" t="e">
        <f t="shared" si="22"/>
        <v>#REF!</v>
      </c>
    </row>
    <row r="101" spans="1:13">
      <c r="A101" s="54" t="s">
        <v>251</v>
      </c>
      <c r="B101" s="55" t="s">
        <v>160</v>
      </c>
      <c r="C101" s="46" t="s">
        <v>262</v>
      </c>
      <c r="D101" s="57">
        <v>0</v>
      </c>
      <c r="E101" s="57" t="e">
        <f t="shared" si="21"/>
        <v>#REF!</v>
      </c>
      <c r="F101" s="58">
        <f>SUMIFS(第1批次治理工程!$K$6:$K$25279,第1批次治理工程!$E$6:$E$25279,$C101,第1批次治理工程!$C$6:$C$25279,$A101)</f>
        <v>0</v>
      </c>
      <c r="G101" s="58" t="e">
        <f>SUMIFS(#REF!,#REF!,$C101,#REF!,$A101)</f>
        <v>#REF!</v>
      </c>
      <c r="H101" s="58" t="e">
        <f>SUMIFS(#REF!,#REF!,$C101,#REF!,"*"&amp;$A101&amp;"*")</f>
        <v>#REF!</v>
      </c>
      <c r="I101" s="58" t="e">
        <f>SUMIFS(#REF!,#REF!,$C101,#REF!,"*"&amp;$A101&amp;"*")</f>
        <v>#REF!</v>
      </c>
      <c r="J101" s="58" t="e">
        <f>SUMIFS(#REF!,#REF!,$C101,#REF!,"*"&amp;$A101&amp;"*")</f>
        <v>#REF!</v>
      </c>
      <c r="K101" s="58" t="e">
        <f>SUMIFS(#REF!,#REF!,$C101,#REF!,"*"&amp;$A101&amp;"*")</f>
        <v>#REF!</v>
      </c>
      <c r="L101" s="58" t="e">
        <f>SUMIFS(#REF!,#REF!,$C101,#REF!,"*"&amp;$A101&amp;"*")</f>
        <v>#REF!</v>
      </c>
      <c r="M101" s="58" t="e">
        <f t="shared" si="22"/>
        <v>#REF!</v>
      </c>
    </row>
    <row r="102" spans="1:13">
      <c r="A102" s="54" t="s">
        <v>251</v>
      </c>
      <c r="B102" s="55" t="s">
        <v>160</v>
      </c>
      <c r="C102" s="63" t="s">
        <v>263</v>
      </c>
      <c r="D102" s="57">
        <v>3450</v>
      </c>
      <c r="E102" s="57" t="e">
        <f t="shared" si="21"/>
        <v>#REF!</v>
      </c>
      <c r="F102" s="58">
        <f>SUMIFS(第1批次治理工程!$K$6:$K$25279,第1批次治理工程!$E$6:$E$25279,$C102,第1批次治理工程!$C$6:$C$25279,$A102)</f>
        <v>0</v>
      </c>
      <c r="G102" s="58" t="e">
        <f>SUMIFS(#REF!,#REF!,$C102,#REF!,$A102)</f>
        <v>#REF!</v>
      </c>
      <c r="H102" s="58" t="e">
        <f>SUMIFS(#REF!,#REF!,$C102,#REF!,"*"&amp;$A102&amp;"*")</f>
        <v>#REF!</v>
      </c>
      <c r="I102" s="58" t="e">
        <f>SUMIFS(#REF!,#REF!,$C102,#REF!,"*"&amp;$A102&amp;"*")</f>
        <v>#REF!</v>
      </c>
      <c r="J102" s="58" t="e">
        <f>SUMIFS(#REF!,#REF!,$C102,#REF!,"*"&amp;$A102&amp;"*")</f>
        <v>#REF!</v>
      </c>
      <c r="K102" s="58" t="e">
        <f>SUMIFS(#REF!,#REF!,$C102,#REF!,"*"&amp;$A102&amp;"*")</f>
        <v>#REF!</v>
      </c>
      <c r="L102" s="58" t="e">
        <f>SUMIFS(#REF!,#REF!,$C102,#REF!,"*"&amp;$A102&amp;"*")</f>
        <v>#REF!</v>
      </c>
      <c r="M102" s="58" t="e">
        <f t="shared" si="22"/>
        <v>#REF!</v>
      </c>
    </row>
    <row r="103" spans="1:13">
      <c r="A103" s="54" t="s">
        <v>251</v>
      </c>
      <c r="B103" s="55" t="s">
        <v>160</v>
      </c>
      <c r="C103" s="46" t="s">
        <v>264</v>
      </c>
      <c r="D103" s="57">
        <v>0</v>
      </c>
      <c r="E103" s="57" t="e">
        <f t="shared" si="21"/>
        <v>#REF!</v>
      </c>
      <c r="F103" s="58">
        <f>SUMIFS(第1批次治理工程!$K$6:$K$25279,第1批次治理工程!$E$6:$E$25279,$C103,第1批次治理工程!$C$6:$C$25279,$A103)</f>
        <v>0</v>
      </c>
      <c r="G103" s="58" t="e">
        <f>SUMIFS(#REF!,#REF!,$C103,#REF!,$A103)</f>
        <v>#REF!</v>
      </c>
      <c r="H103" s="58" t="e">
        <f>SUMIFS(#REF!,#REF!,$C103,#REF!,"*"&amp;$A103&amp;"*")</f>
        <v>#REF!</v>
      </c>
      <c r="I103" s="58" t="e">
        <f>SUMIFS(#REF!,#REF!,$C103,#REF!,"*"&amp;$A103&amp;"*")</f>
        <v>#REF!</v>
      </c>
      <c r="J103" s="58" t="e">
        <f>SUMIFS(#REF!,#REF!,$C103,#REF!,"*"&amp;$A103&amp;"*")</f>
        <v>#REF!</v>
      </c>
      <c r="K103" s="58" t="e">
        <f>SUMIFS(#REF!,#REF!,$C103,#REF!,"*"&amp;$A103&amp;"*")</f>
        <v>#REF!</v>
      </c>
      <c r="L103" s="58" t="e">
        <f>SUMIFS(#REF!,#REF!,$C103,#REF!,"*"&amp;$A103&amp;"*")</f>
        <v>#REF!</v>
      </c>
      <c r="M103" s="58" t="e">
        <f t="shared" si="22"/>
        <v>#REF!</v>
      </c>
    </row>
    <row r="104" spans="1:13">
      <c r="A104" s="54" t="s">
        <v>251</v>
      </c>
      <c r="B104" s="55" t="s">
        <v>160</v>
      </c>
      <c r="C104" s="46" t="s">
        <v>265</v>
      </c>
      <c r="D104" s="57">
        <v>21200</v>
      </c>
      <c r="E104" s="57" t="e">
        <f t="shared" si="21"/>
        <v>#REF!</v>
      </c>
      <c r="F104" s="58">
        <f>SUMIFS(第1批次治理工程!$K$6:$K$25279,第1批次治理工程!$E$6:$E$25279,$C104,第1批次治理工程!$C$6:$C$25279,$A104)</f>
        <v>0</v>
      </c>
      <c r="G104" s="58" t="e">
        <f>SUMIFS(#REF!,#REF!,$C104,#REF!,$A104)</f>
        <v>#REF!</v>
      </c>
      <c r="H104" s="58" t="e">
        <f>SUMIFS(#REF!,#REF!,$C104,#REF!,"*"&amp;$A104&amp;"*")</f>
        <v>#REF!</v>
      </c>
      <c r="I104" s="58" t="e">
        <f>SUMIFS(#REF!,#REF!,$C104,#REF!,"*"&amp;$A104&amp;"*")</f>
        <v>#REF!</v>
      </c>
      <c r="J104" s="58" t="e">
        <f>SUMIFS(#REF!,#REF!,$C104,#REF!,"*"&amp;$A104&amp;"*")</f>
        <v>#REF!</v>
      </c>
      <c r="K104" s="58" t="e">
        <f>SUMIFS(#REF!,#REF!,$C104,#REF!,"*"&amp;$A104&amp;"*")</f>
        <v>#REF!</v>
      </c>
      <c r="L104" s="58" t="e">
        <f>SUMIFS(#REF!,#REF!,$C104,#REF!,"*"&amp;$A104&amp;"*")</f>
        <v>#REF!</v>
      </c>
      <c r="M104" s="58" t="e">
        <f t="shared" si="22"/>
        <v>#REF!</v>
      </c>
    </row>
    <row r="105" spans="1:13">
      <c r="A105" s="54" t="s">
        <v>251</v>
      </c>
      <c r="B105" s="55" t="s">
        <v>160</v>
      </c>
      <c r="C105" s="46" t="s">
        <v>266</v>
      </c>
      <c r="D105" s="57">
        <v>43220</v>
      </c>
      <c r="E105" s="57" t="e">
        <f t="shared" si="21"/>
        <v>#REF!</v>
      </c>
      <c r="F105" s="58">
        <f>SUMIFS(第1批次治理工程!$K$6:$K$25279,第1批次治理工程!$E$6:$E$25279,$C105,第1批次治理工程!$C$6:$C$25279,$A105)</f>
        <v>0</v>
      </c>
      <c r="G105" s="58" t="e">
        <f>SUMIFS(#REF!,#REF!,$C105,#REF!,$A105)</f>
        <v>#REF!</v>
      </c>
      <c r="H105" s="58" t="e">
        <f>SUMIFS(#REF!,#REF!,$C105,#REF!,"*"&amp;$A105&amp;"*")</f>
        <v>#REF!</v>
      </c>
      <c r="I105" s="58" t="e">
        <f>SUMIFS(#REF!,#REF!,$C105,#REF!,"*"&amp;$A105&amp;"*")</f>
        <v>#REF!</v>
      </c>
      <c r="J105" s="58" t="e">
        <f>SUMIFS(#REF!,#REF!,$C105,#REF!,"*"&amp;$A105&amp;"*")</f>
        <v>#REF!</v>
      </c>
      <c r="K105" s="58" t="e">
        <f>SUMIFS(#REF!,#REF!,$C105,#REF!,"*"&amp;$A105&amp;"*")</f>
        <v>#REF!</v>
      </c>
      <c r="L105" s="58" t="e">
        <f>SUMIFS(#REF!,#REF!,$C105,#REF!,"*"&amp;$A105&amp;"*")</f>
        <v>#REF!</v>
      </c>
      <c r="M105" s="58" t="e">
        <f t="shared" si="22"/>
        <v>#REF!</v>
      </c>
    </row>
    <row r="106" spans="1:13">
      <c r="A106" s="54" t="s">
        <v>251</v>
      </c>
      <c r="B106" s="55" t="s">
        <v>160</v>
      </c>
      <c r="C106" s="63" t="s">
        <v>267</v>
      </c>
      <c r="D106" s="57">
        <v>0</v>
      </c>
      <c r="E106" s="57" t="e">
        <f t="shared" si="21"/>
        <v>#REF!</v>
      </c>
      <c r="F106" s="58">
        <f>SUMIFS(第1批次治理工程!$K$6:$K$25279,第1批次治理工程!$E$6:$E$25279,$C106,第1批次治理工程!$C$6:$C$25279,$A106)</f>
        <v>0</v>
      </c>
      <c r="G106" s="58" t="e">
        <f>SUMIFS(#REF!,#REF!,$C106,#REF!,$A106)</f>
        <v>#REF!</v>
      </c>
      <c r="H106" s="58" t="e">
        <f>SUMIFS(#REF!,#REF!,$C106,#REF!,"*"&amp;$A106&amp;"*")</f>
        <v>#REF!</v>
      </c>
      <c r="I106" s="58" t="e">
        <f>SUMIFS(#REF!,#REF!,$C106,#REF!,"*"&amp;$A106&amp;"*")</f>
        <v>#REF!</v>
      </c>
      <c r="J106" s="58" t="e">
        <f>SUMIFS(#REF!,#REF!,$C106,#REF!,"*"&amp;$A106&amp;"*")</f>
        <v>#REF!</v>
      </c>
      <c r="K106" s="58" t="e">
        <f>SUMIFS(#REF!,#REF!,$C106,#REF!,"*"&amp;$A106&amp;"*")</f>
        <v>#REF!</v>
      </c>
      <c r="L106" s="58" t="e">
        <f>SUMIFS(#REF!,#REF!,$C106,#REF!,"*"&amp;$A106&amp;"*")</f>
        <v>#REF!</v>
      </c>
      <c r="M106" s="58" t="e">
        <f t="shared" si="22"/>
        <v>#REF!</v>
      </c>
    </row>
    <row r="107" spans="1:13">
      <c r="A107" s="54" t="s">
        <v>251</v>
      </c>
      <c r="B107" s="55" t="s">
        <v>160</v>
      </c>
      <c r="C107" s="46" t="s">
        <v>268</v>
      </c>
      <c r="D107" s="57">
        <v>294738</v>
      </c>
      <c r="E107" s="57" t="e">
        <f t="shared" si="21"/>
        <v>#REF!</v>
      </c>
      <c r="F107" s="58">
        <f>SUMIFS(第1批次治理工程!$K$6:$K$25279,第1批次治理工程!$E$6:$E$25279,$C107,第1批次治理工程!$C$6:$C$25279,$A107)</f>
        <v>0</v>
      </c>
      <c r="G107" s="58" t="e">
        <f>SUMIFS(#REF!,#REF!,$C107,#REF!,$A107)</f>
        <v>#REF!</v>
      </c>
      <c r="H107" s="58" t="e">
        <f>SUMIFS(#REF!,#REF!,$C107,#REF!,"*"&amp;$A107&amp;"*")</f>
        <v>#REF!</v>
      </c>
      <c r="I107" s="58" t="e">
        <f>SUMIFS(#REF!,#REF!,$C107,#REF!,"*"&amp;$A107&amp;"*")</f>
        <v>#REF!</v>
      </c>
      <c r="J107" s="58" t="e">
        <f>SUMIFS(#REF!,#REF!,$C107,#REF!,"*"&amp;$A107&amp;"*")</f>
        <v>#REF!</v>
      </c>
      <c r="K107" s="58" t="e">
        <f>SUMIFS(#REF!,#REF!,$C107,#REF!,"*"&amp;$A107&amp;"*")</f>
        <v>#REF!</v>
      </c>
      <c r="L107" s="58" t="e">
        <f>SUMIFS(#REF!,#REF!,$C107,#REF!,"*"&amp;$A107&amp;"*")</f>
        <v>#REF!</v>
      </c>
      <c r="M107" s="58" t="e">
        <f t="shared" si="22"/>
        <v>#REF!</v>
      </c>
    </row>
    <row r="108" spans="1:13">
      <c r="A108" s="54" t="s">
        <v>251</v>
      </c>
      <c r="B108" s="55" t="s">
        <v>160</v>
      </c>
      <c r="C108" s="46" t="s">
        <v>269</v>
      </c>
      <c r="D108" s="57">
        <v>28000</v>
      </c>
      <c r="E108" s="57" t="e">
        <f t="shared" si="21"/>
        <v>#REF!</v>
      </c>
      <c r="F108" s="58">
        <f>SUMIFS(第1批次治理工程!$K$6:$K$25279,第1批次治理工程!$E$6:$E$25279,$C108,第1批次治理工程!$C$6:$C$25279,$A108)</f>
        <v>0</v>
      </c>
      <c r="G108" s="58" t="e">
        <f>SUMIFS(#REF!,#REF!,$C108,#REF!,$A108)</f>
        <v>#REF!</v>
      </c>
      <c r="H108" s="58" t="e">
        <f>SUMIFS(#REF!,#REF!,$C108,#REF!,"*"&amp;$A108&amp;"*")</f>
        <v>#REF!</v>
      </c>
      <c r="I108" s="58" t="e">
        <f>SUMIFS(#REF!,#REF!,$C108,#REF!,"*"&amp;$A108&amp;"*")</f>
        <v>#REF!</v>
      </c>
      <c r="J108" s="58" t="e">
        <f>SUMIFS(#REF!,#REF!,$C108,#REF!,"*"&amp;$A108&amp;"*")</f>
        <v>#REF!</v>
      </c>
      <c r="K108" s="58" t="e">
        <f>SUMIFS(#REF!,#REF!,$C108,#REF!,"*"&amp;$A108&amp;"*")</f>
        <v>#REF!</v>
      </c>
      <c r="L108" s="58" t="e">
        <f>SUMIFS(#REF!,#REF!,$C108,#REF!,"*"&amp;$A108&amp;"*")</f>
        <v>#REF!</v>
      </c>
      <c r="M108" s="58" t="e">
        <f t="shared" si="22"/>
        <v>#REF!</v>
      </c>
    </row>
    <row r="109" spans="1:13">
      <c r="A109" s="54" t="s">
        <v>251</v>
      </c>
      <c r="B109" s="55" t="s">
        <v>160</v>
      </c>
      <c r="C109" s="46" t="s">
        <v>270</v>
      </c>
      <c r="D109" s="57">
        <v>141904</v>
      </c>
      <c r="E109" s="57" t="e">
        <f t="shared" si="21"/>
        <v>#REF!</v>
      </c>
      <c r="F109" s="58">
        <f>SUMIFS(第1批次治理工程!$K$6:$K$25279,第1批次治理工程!$E$6:$E$25279,$C109,第1批次治理工程!$C$6:$C$25279,$A109)</f>
        <v>0</v>
      </c>
      <c r="G109" s="58" t="e">
        <f>SUMIFS(#REF!,#REF!,$C109,#REF!,$A109)</f>
        <v>#REF!</v>
      </c>
      <c r="H109" s="58" t="e">
        <f>SUMIFS(#REF!,#REF!,$C109,#REF!,"*"&amp;$A109&amp;"*")</f>
        <v>#REF!</v>
      </c>
      <c r="I109" s="58" t="e">
        <f>SUMIFS(#REF!,#REF!,$C109,#REF!,"*"&amp;$A109&amp;"*")</f>
        <v>#REF!</v>
      </c>
      <c r="J109" s="58" t="e">
        <f>SUMIFS(#REF!,#REF!,$C109,#REF!,"*"&amp;$A109&amp;"*")</f>
        <v>#REF!</v>
      </c>
      <c r="K109" s="58" t="e">
        <f>SUMIFS(#REF!,#REF!,$C109,#REF!,"*"&amp;$A109&amp;"*")</f>
        <v>#REF!</v>
      </c>
      <c r="L109" s="58" t="e">
        <f>SUMIFS(#REF!,#REF!,$C109,#REF!,"*"&amp;$A109&amp;"*")</f>
        <v>#REF!</v>
      </c>
      <c r="M109" s="58" t="e">
        <f t="shared" si="22"/>
        <v>#REF!</v>
      </c>
    </row>
    <row r="110" spans="1:13">
      <c r="A110" s="54" t="s">
        <v>251</v>
      </c>
      <c r="B110" s="55" t="s">
        <v>160</v>
      </c>
      <c r="C110" s="46" t="s">
        <v>271</v>
      </c>
      <c r="D110" s="57">
        <v>0</v>
      </c>
      <c r="E110" s="57" t="e">
        <f t="shared" si="21"/>
        <v>#REF!</v>
      </c>
      <c r="F110" s="58">
        <f>SUMIFS(第1批次治理工程!$K$6:$K$25279,第1批次治理工程!$E$6:$E$25279,$C110,第1批次治理工程!$C$6:$C$25279,$A110)</f>
        <v>0</v>
      </c>
      <c r="G110" s="58" t="e">
        <f>SUMIFS(#REF!,#REF!,$C110,#REF!,$A110)</f>
        <v>#REF!</v>
      </c>
      <c r="H110" s="58" t="e">
        <f>SUMIFS(#REF!,#REF!,$C110,#REF!,"*"&amp;$A110&amp;"*")</f>
        <v>#REF!</v>
      </c>
      <c r="I110" s="58" t="e">
        <f>SUMIFS(#REF!,#REF!,$C110,#REF!,"*"&amp;$A110&amp;"*")</f>
        <v>#REF!</v>
      </c>
      <c r="J110" s="58" t="e">
        <f>SUMIFS(#REF!,#REF!,$C110,#REF!,"*"&amp;$A110&amp;"*")</f>
        <v>#REF!</v>
      </c>
      <c r="K110" s="58" t="e">
        <f>SUMIFS(#REF!,#REF!,$C110,#REF!,"*"&amp;$A110&amp;"*")</f>
        <v>#REF!</v>
      </c>
      <c r="L110" s="58" t="e">
        <f>SUMIFS(#REF!,#REF!,$C110,#REF!,"*"&amp;$A110&amp;"*")</f>
        <v>#REF!</v>
      </c>
      <c r="M110" s="58" t="e">
        <f t="shared" si="22"/>
        <v>#REF!</v>
      </c>
    </row>
    <row r="111" spans="1:13" s="62" customFormat="1">
      <c r="A111" s="59"/>
      <c r="B111" s="1084" t="s">
        <v>272</v>
      </c>
      <c r="C111" s="1084"/>
      <c r="D111" s="60">
        <f t="shared" ref="D111:M111" si="23">SUM(D90:D110)</f>
        <v>2575468</v>
      </c>
      <c r="E111" s="60" t="e">
        <f t="shared" si="23"/>
        <v>#REF!</v>
      </c>
      <c r="F111" s="61">
        <f t="shared" si="23"/>
        <v>0</v>
      </c>
      <c r="G111" s="61" t="e">
        <f t="shared" si="23"/>
        <v>#REF!</v>
      </c>
      <c r="H111" s="61" t="e">
        <f t="shared" si="23"/>
        <v>#REF!</v>
      </c>
      <c r="I111" s="61" t="e">
        <f t="shared" si="23"/>
        <v>#REF!</v>
      </c>
      <c r="J111" s="61" t="e">
        <f t="shared" si="23"/>
        <v>#REF!</v>
      </c>
      <c r="K111" s="61" t="e">
        <f t="shared" si="23"/>
        <v>#REF!</v>
      </c>
      <c r="L111" s="61" t="e">
        <f t="shared" si="23"/>
        <v>#REF!</v>
      </c>
      <c r="M111" s="61" t="e">
        <f t="shared" si="23"/>
        <v>#REF!</v>
      </c>
    </row>
    <row r="112" spans="1:13">
      <c r="A112" s="54" t="s">
        <v>273</v>
      </c>
      <c r="B112" s="55" t="s">
        <v>160</v>
      </c>
      <c r="C112" s="46" t="s">
        <v>274</v>
      </c>
      <c r="D112" s="57">
        <v>207937</v>
      </c>
      <c r="E112" s="57" t="e">
        <f t="shared" ref="E112:E124" si="24">SUM(F112:L112)</f>
        <v>#REF!</v>
      </c>
      <c r="F112" s="58">
        <f>SUMIFS(第1批次治理工程!$K$6:$K$25279,第1批次治理工程!$E$6:$E$25279,$C112,第1批次治理工程!$C$6:$C$25279,$A112)</f>
        <v>0</v>
      </c>
      <c r="G112" s="58" t="e">
        <f>SUMIFS(#REF!,#REF!,$C112,#REF!,$A112)</f>
        <v>#REF!</v>
      </c>
      <c r="H112" s="58" t="e">
        <f>SUMIFS(#REF!,#REF!,$C112,#REF!,"*"&amp;$A112&amp;"*")</f>
        <v>#REF!</v>
      </c>
      <c r="I112" s="58" t="e">
        <f>SUMIFS(#REF!,#REF!,$C112,#REF!,"*"&amp;$A112&amp;"*")</f>
        <v>#REF!</v>
      </c>
      <c r="J112" s="58" t="e">
        <f>SUMIFS(#REF!,#REF!,$C112,#REF!,"*"&amp;$A112&amp;"*")</f>
        <v>#REF!</v>
      </c>
      <c r="K112" s="58" t="e">
        <f>SUMIFS(#REF!,#REF!,$C112,#REF!,"*"&amp;$A112&amp;"*")</f>
        <v>#REF!</v>
      </c>
      <c r="L112" s="58" t="e">
        <f>SUMIFS(#REF!,#REF!,$C112,#REF!,"*"&amp;$A112&amp;"*")</f>
        <v>#REF!</v>
      </c>
      <c r="M112" s="58" t="e">
        <f t="shared" ref="M112:M124" si="25">D112+E112</f>
        <v>#REF!</v>
      </c>
    </row>
    <row r="113" spans="1:13">
      <c r="A113" s="54" t="s">
        <v>273</v>
      </c>
      <c r="B113" s="55" t="s">
        <v>160</v>
      </c>
      <c r="C113" s="56" t="s">
        <v>275</v>
      </c>
      <c r="D113" s="57">
        <v>147379</v>
      </c>
      <c r="E113" s="57" t="e">
        <f t="shared" si="24"/>
        <v>#REF!</v>
      </c>
      <c r="F113" s="58">
        <f>SUMIFS(第1批次治理工程!$K$6:$K$25279,第1批次治理工程!$E$6:$E$25279,$C113,第1批次治理工程!$C$6:$C$25279,$A113)</f>
        <v>0</v>
      </c>
      <c r="G113" s="58" t="e">
        <f>SUMIFS(#REF!,#REF!,$C113,#REF!,$A113)</f>
        <v>#REF!</v>
      </c>
      <c r="H113" s="58" t="e">
        <f>SUMIFS(#REF!,#REF!,$C113,#REF!,"*"&amp;$A113&amp;"*")</f>
        <v>#REF!</v>
      </c>
      <c r="I113" s="58" t="e">
        <f>SUMIFS(#REF!,#REF!,$C113,#REF!,"*"&amp;$A113&amp;"*")</f>
        <v>#REF!</v>
      </c>
      <c r="J113" s="58" t="e">
        <f>SUMIFS(#REF!,#REF!,$C113,#REF!,"*"&amp;$A113&amp;"*")</f>
        <v>#REF!</v>
      </c>
      <c r="K113" s="58" t="e">
        <f>SUMIFS(#REF!,#REF!,$C113,#REF!,"*"&amp;$A113&amp;"*")</f>
        <v>#REF!</v>
      </c>
      <c r="L113" s="58" t="e">
        <f>SUMIFS(#REF!,#REF!,$C113,#REF!,"*"&amp;$A113&amp;"*")</f>
        <v>#REF!</v>
      </c>
      <c r="M113" s="58" t="e">
        <f t="shared" si="25"/>
        <v>#REF!</v>
      </c>
    </row>
    <row r="114" spans="1:13">
      <c r="A114" s="54" t="s">
        <v>273</v>
      </c>
      <c r="B114" s="55" t="s">
        <v>160</v>
      </c>
      <c r="C114" s="46" t="s">
        <v>276</v>
      </c>
      <c r="D114" s="57">
        <v>92469</v>
      </c>
      <c r="E114" s="57" t="e">
        <f t="shared" si="24"/>
        <v>#REF!</v>
      </c>
      <c r="F114" s="58">
        <f>SUMIFS(第1批次治理工程!$K$6:$K$25279,第1批次治理工程!$E$6:$E$25279,$C114,第1批次治理工程!$C$6:$C$25279,$A114)</f>
        <v>0</v>
      </c>
      <c r="G114" s="58" t="e">
        <f>SUMIFS(#REF!,#REF!,$C114,#REF!,$A114)</f>
        <v>#REF!</v>
      </c>
      <c r="H114" s="58" t="e">
        <f>SUMIFS(#REF!,#REF!,$C114,#REF!,"*"&amp;$A114&amp;"*")</f>
        <v>#REF!</v>
      </c>
      <c r="I114" s="58" t="e">
        <f>SUMIFS(#REF!,#REF!,$C114,#REF!,"*"&amp;$A114&amp;"*")</f>
        <v>#REF!</v>
      </c>
      <c r="J114" s="58" t="e">
        <f>SUMIFS(#REF!,#REF!,$C114,#REF!,"*"&amp;$A114&amp;"*")</f>
        <v>#REF!</v>
      </c>
      <c r="K114" s="58" t="e">
        <f>SUMIFS(#REF!,#REF!,$C114,#REF!,"*"&amp;$A114&amp;"*")</f>
        <v>#REF!</v>
      </c>
      <c r="L114" s="58" t="e">
        <f>SUMIFS(#REF!,#REF!,$C114,#REF!,"*"&amp;$A114&amp;"*")</f>
        <v>#REF!</v>
      </c>
      <c r="M114" s="58" t="e">
        <f t="shared" si="25"/>
        <v>#REF!</v>
      </c>
    </row>
    <row r="115" spans="1:13">
      <c r="A115" s="54" t="s">
        <v>273</v>
      </c>
      <c r="B115" s="55" t="s">
        <v>160</v>
      </c>
      <c r="C115" s="63" t="s">
        <v>277</v>
      </c>
      <c r="D115" s="57">
        <v>0</v>
      </c>
      <c r="E115" s="57" t="e">
        <f t="shared" si="24"/>
        <v>#REF!</v>
      </c>
      <c r="F115" s="58">
        <f>SUMIFS(第1批次治理工程!$K$6:$K$25279,第1批次治理工程!$E$6:$E$25279,$C115,第1批次治理工程!$C$6:$C$25279,$A115)</f>
        <v>0</v>
      </c>
      <c r="G115" s="58" t="e">
        <f>SUMIFS(#REF!,#REF!,$C115,#REF!,$A115)</f>
        <v>#REF!</v>
      </c>
      <c r="H115" s="58" t="e">
        <f>SUMIFS(#REF!,#REF!,$C115,#REF!,"*"&amp;$A115&amp;"*")</f>
        <v>#REF!</v>
      </c>
      <c r="I115" s="58" t="e">
        <f>SUMIFS(#REF!,#REF!,$C115,#REF!,"*"&amp;$A115&amp;"*")</f>
        <v>#REF!</v>
      </c>
      <c r="J115" s="58" t="e">
        <f>SUMIFS(#REF!,#REF!,$C115,#REF!,"*"&amp;$A115&amp;"*")</f>
        <v>#REF!</v>
      </c>
      <c r="K115" s="58" t="e">
        <f>SUMIFS(#REF!,#REF!,$C115,#REF!,"*"&amp;$A115&amp;"*")</f>
        <v>#REF!</v>
      </c>
      <c r="L115" s="58" t="e">
        <f>SUMIFS(#REF!,#REF!,$C115,#REF!,"*"&amp;$A115&amp;"*")</f>
        <v>#REF!</v>
      </c>
      <c r="M115" s="58" t="e">
        <f t="shared" si="25"/>
        <v>#REF!</v>
      </c>
    </row>
    <row r="116" spans="1:13">
      <c r="A116" s="54" t="s">
        <v>273</v>
      </c>
      <c r="B116" s="55" t="s">
        <v>160</v>
      </c>
      <c r="C116" s="46" t="s">
        <v>278</v>
      </c>
      <c r="D116" s="57">
        <v>58691</v>
      </c>
      <c r="E116" s="57" t="e">
        <f t="shared" si="24"/>
        <v>#REF!</v>
      </c>
      <c r="F116" s="58">
        <f>SUMIFS(第1批次治理工程!$K$6:$K$25279,第1批次治理工程!$E$6:$E$25279,$C116,第1批次治理工程!$C$6:$C$25279,$A116)</f>
        <v>0</v>
      </c>
      <c r="G116" s="58" t="e">
        <f>SUMIFS(#REF!,#REF!,$C116,#REF!,$A116)</f>
        <v>#REF!</v>
      </c>
      <c r="H116" s="58" t="e">
        <f>SUMIFS(#REF!,#REF!,$C116,#REF!,"*"&amp;$A116&amp;"*")</f>
        <v>#REF!</v>
      </c>
      <c r="I116" s="58" t="e">
        <f>SUMIFS(#REF!,#REF!,$C116,#REF!,"*"&amp;$A116&amp;"*")</f>
        <v>#REF!</v>
      </c>
      <c r="J116" s="58" t="e">
        <f>SUMIFS(#REF!,#REF!,$C116,#REF!,"*"&amp;$A116&amp;"*")</f>
        <v>#REF!</v>
      </c>
      <c r="K116" s="58" t="e">
        <f>SUMIFS(#REF!,#REF!,$C116,#REF!,"*"&amp;$A116&amp;"*")</f>
        <v>#REF!</v>
      </c>
      <c r="L116" s="58" t="e">
        <f>SUMIFS(#REF!,#REF!,$C116,#REF!,"*"&amp;$A116&amp;"*")</f>
        <v>#REF!</v>
      </c>
      <c r="M116" s="58" t="e">
        <f t="shared" si="25"/>
        <v>#REF!</v>
      </c>
    </row>
    <row r="117" spans="1:13">
      <c r="A117" s="54" t="s">
        <v>273</v>
      </c>
      <c r="B117" s="55" t="s">
        <v>160</v>
      </c>
      <c r="C117" s="46" t="s">
        <v>279</v>
      </c>
      <c r="D117" s="57">
        <v>131400</v>
      </c>
      <c r="E117" s="57" t="e">
        <f t="shared" si="24"/>
        <v>#REF!</v>
      </c>
      <c r="F117" s="58">
        <f>SUMIFS(第1批次治理工程!$K$6:$K$25279,第1批次治理工程!$E$6:$E$25279,$C117,第1批次治理工程!$C$6:$C$25279,$A117)</f>
        <v>0</v>
      </c>
      <c r="G117" s="58" t="e">
        <f>SUMIFS(#REF!,#REF!,$C117,#REF!,$A117)</f>
        <v>#REF!</v>
      </c>
      <c r="H117" s="58" t="e">
        <f>SUMIFS(#REF!,#REF!,$C117,#REF!,"*"&amp;$A117&amp;"*")</f>
        <v>#REF!</v>
      </c>
      <c r="I117" s="58" t="e">
        <f>SUMIFS(#REF!,#REF!,$C117,#REF!,"*"&amp;$A117&amp;"*")</f>
        <v>#REF!</v>
      </c>
      <c r="J117" s="58" t="e">
        <f>SUMIFS(#REF!,#REF!,$C117,#REF!,"*"&amp;$A117&amp;"*")</f>
        <v>#REF!</v>
      </c>
      <c r="K117" s="58" t="e">
        <f>SUMIFS(#REF!,#REF!,$C117,#REF!,"*"&amp;$A117&amp;"*")</f>
        <v>#REF!</v>
      </c>
      <c r="L117" s="58" t="e">
        <f>SUMIFS(#REF!,#REF!,$C117,#REF!,"*"&amp;$A117&amp;"*")</f>
        <v>#REF!</v>
      </c>
      <c r="M117" s="58" t="e">
        <f t="shared" si="25"/>
        <v>#REF!</v>
      </c>
    </row>
    <row r="118" spans="1:13" ht="33">
      <c r="A118" s="54" t="s">
        <v>273</v>
      </c>
      <c r="B118" s="55" t="s">
        <v>160</v>
      </c>
      <c r="C118" s="63" t="s">
        <v>280</v>
      </c>
      <c r="D118" s="57">
        <v>0</v>
      </c>
      <c r="E118" s="57" t="e">
        <f t="shared" si="24"/>
        <v>#REF!</v>
      </c>
      <c r="F118" s="58">
        <f>SUMIFS(第1批次治理工程!$K$6:$K$25279,第1批次治理工程!$E$6:$E$25279,$C118,第1批次治理工程!$C$6:$C$25279,$A118)</f>
        <v>0</v>
      </c>
      <c r="G118" s="58" t="e">
        <f>SUMIFS(#REF!,#REF!,$C118,#REF!,$A118)</f>
        <v>#REF!</v>
      </c>
      <c r="H118" s="58" t="e">
        <f>SUMIFS(#REF!,#REF!,$C118,#REF!,"*"&amp;$A118&amp;"*")</f>
        <v>#REF!</v>
      </c>
      <c r="I118" s="58" t="e">
        <f>SUMIFS(#REF!,#REF!,$C118,#REF!,"*"&amp;$A118&amp;"*")</f>
        <v>#REF!</v>
      </c>
      <c r="J118" s="58" t="e">
        <f>SUMIFS(#REF!,#REF!,$C118,#REF!,"*"&amp;$A118&amp;"*")</f>
        <v>#REF!</v>
      </c>
      <c r="K118" s="58" t="e">
        <f>SUMIFS(#REF!,#REF!,$C118,#REF!,"*"&amp;$A118&amp;"*")</f>
        <v>#REF!</v>
      </c>
      <c r="L118" s="58" t="e">
        <f>SUMIFS(#REF!,#REF!,$C118,#REF!,"*"&amp;$A118&amp;"*")</f>
        <v>#REF!</v>
      </c>
      <c r="M118" s="58" t="e">
        <f t="shared" si="25"/>
        <v>#REF!</v>
      </c>
    </row>
    <row r="119" spans="1:13" ht="33">
      <c r="A119" s="54" t="s">
        <v>273</v>
      </c>
      <c r="B119" s="55" t="s">
        <v>160</v>
      </c>
      <c r="C119" s="63" t="s">
        <v>281</v>
      </c>
      <c r="D119" s="57">
        <v>0</v>
      </c>
      <c r="E119" s="57" t="e">
        <f t="shared" si="24"/>
        <v>#REF!</v>
      </c>
      <c r="F119" s="58">
        <f>SUMIFS(第1批次治理工程!$K$6:$K$25279,第1批次治理工程!$E$6:$E$25279,$C119,第1批次治理工程!$C$6:$C$25279,$A119)</f>
        <v>0</v>
      </c>
      <c r="G119" s="58" t="e">
        <f>SUMIFS(#REF!,#REF!,$C119,#REF!,$A119)</f>
        <v>#REF!</v>
      </c>
      <c r="H119" s="58" t="e">
        <f>SUMIFS(#REF!,#REF!,$C119,#REF!,"*"&amp;$A119&amp;"*")</f>
        <v>#REF!</v>
      </c>
      <c r="I119" s="58" t="e">
        <f>SUMIFS(#REF!,#REF!,$C119,#REF!,"*"&amp;$A119&amp;"*")</f>
        <v>#REF!</v>
      </c>
      <c r="J119" s="58" t="e">
        <f>SUMIFS(#REF!,#REF!,$C119,#REF!,"*"&amp;$A119&amp;"*")</f>
        <v>#REF!</v>
      </c>
      <c r="K119" s="58" t="e">
        <f>SUMIFS(#REF!,#REF!,$C119,#REF!,"*"&amp;$A119&amp;"*")</f>
        <v>#REF!</v>
      </c>
      <c r="L119" s="58" t="e">
        <f>SUMIFS(#REF!,#REF!,$C119,#REF!,"*"&amp;$A119&amp;"*")</f>
        <v>#REF!</v>
      </c>
      <c r="M119" s="58" t="e">
        <f t="shared" si="25"/>
        <v>#REF!</v>
      </c>
    </row>
    <row r="120" spans="1:13">
      <c r="A120" s="54" t="s">
        <v>273</v>
      </c>
      <c r="B120" s="55" t="s">
        <v>160</v>
      </c>
      <c r="C120" s="63" t="s">
        <v>282</v>
      </c>
      <c r="D120" s="57">
        <v>17700</v>
      </c>
      <c r="E120" s="57" t="e">
        <f t="shared" si="24"/>
        <v>#REF!</v>
      </c>
      <c r="F120" s="58">
        <f>SUMIFS(第1批次治理工程!$K$6:$K$25279,第1批次治理工程!$E$6:$E$25279,$C120,第1批次治理工程!$C$6:$C$25279,$A120)</f>
        <v>0</v>
      </c>
      <c r="G120" s="58" t="e">
        <f>SUMIFS(#REF!,#REF!,$C120,#REF!,$A120)</f>
        <v>#REF!</v>
      </c>
      <c r="H120" s="58" t="e">
        <f>SUMIFS(#REF!,#REF!,$C120,#REF!,"*"&amp;$A120&amp;"*")</f>
        <v>#REF!</v>
      </c>
      <c r="I120" s="58" t="e">
        <f>SUMIFS(#REF!,#REF!,$C120,#REF!,"*"&amp;$A120&amp;"*")</f>
        <v>#REF!</v>
      </c>
      <c r="J120" s="58" t="e">
        <f>SUMIFS(#REF!,#REF!,$C120,#REF!,"*"&amp;$A120&amp;"*")</f>
        <v>#REF!</v>
      </c>
      <c r="K120" s="58" t="e">
        <f>SUMIFS(#REF!,#REF!,$C120,#REF!,"*"&amp;$A120&amp;"*")</f>
        <v>#REF!</v>
      </c>
      <c r="L120" s="58" t="e">
        <f>SUMIFS(#REF!,#REF!,$C120,#REF!,"*"&amp;$A120&amp;"*")</f>
        <v>#REF!</v>
      </c>
      <c r="M120" s="58" t="e">
        <f t="shared" si="25"/>
        <v>#REF!</v>
      </c>
    </row>
    <row r="121" spans="1:13">
      <c r="A121" s="54" t="s">
        <v>273</v>
      </c>
      <c r="B121" s="55" t="s">
        <v>160</v>
      </c>
      <c r="C121" s="63" t="s">
        <v>283</v>
      </c>
      <c r="D121" s="57">
        <v>15100</v>
      </c>
      <c r="E121" s="57" t="e">
        <f t="shared" si="24"/>
        <v>#REF!</v>
      </c>
      <c r="F121" s="58">
        <f>SUMIFS(第1批次治理工程!$K$6:$K$25279,第1批次治理工程!$E$6:$E$25279,$C121,第1批次治理工程!$C$6:$C$25279,$A121)</f>
        <v>0</v>
      </c>
      <c r="G121" s="58" t="e">
        <f>SUMIFS(#REF!,#REF!,$C121,#REF!,$A121)</f>
        <v>#REF!</v>
      </c>
      <c r="H121" s="58" t="e">
        <f>SUMIFS(#REF!,#REF!,$C121,#REF!,"*"&amp;$A121&amp;"*")</f>
        <v>#REF!</v>
      </c>
      <c r="I121" s="58" t="e">
        <f>SUMIFS(#REF!,#REF!,$C121,#REF!,"*"&amp;$A121&amp;"*")</f>
        <v>#REF!</v>
      </c>
      <c r="J121" s="58" t="e">
        <f>SUMIFS(#REF!,#REF!,$C121,#REF!,"*"&amp;$A121&amp;"*")</f>
        <v>#REF!</v>
      </c>
      <c r="K121" s="58" t="e">
        <f>SUMIFS(#REF!,#REF!,$C121,#REF!,"*"&amp;$A121&amp;"*")</f>
        <v>#REF!</v>
      </c>
      <c r="L121" s="58" t="e">
        <f>SUMIFS(#REF!,#REF!,$C121,#REF!,"*"&amp;$A121&amp;"*")</f>
        <v>#REF!</v>
      </c>
      <c r="M121" s="58" t="e">
        <f t="shared" si="25"/>
        <v>#REF!</v>
      </c>
    </row>
    <row r="122" spans="1:13">
      <c r="A122" s="54" t="s">
        <v>273</v>
      </c>
      <c r="B122" s="55" t="s">
        <v>160</v>
      </c>
      <c r="C122" s="46" t="s">
        <v>284</v>
      </c>
      <c r="D122" s="57">
        <v>32000</v>
      </c>
      <c r="E122" s="57" t="e">
        <f t="shared" si="24"/>
        <v>#REF!</v>
      </c>
      <c r="F122" s="58">
        <f>SUMIFS(第1批次治理工程!$K$6:$K$25279,第1批次治理工程!$E$6:$E$25279,$C122,第1批次治理工程!$C$6:$C$25279,$A122)</f>
        <v>0</v>
      </c>
      <c r="G122" s="58" t="e">
        <f>SUMIFS(#REF!,#REF!,$C122,#REF!,$A122)</f>
        <v>#REF!</v>
      </c>
      <c r="H122" s="58" t="e">
        <f>SUMIFS(#REF!,#REF!,$C122,#REF!,"*"&amp;$A122&amp;"*")</f>
        <v>#REF!</v>
      </c>
      <c r="I122" s="58" t="e">
        <f>SUMIFS(#REF!,#REF!,$C122,#REF!,"*"&amp;$A122&amp;"*")</f>
        <v>#REF!</v>
      </c>
      <c r="J122" s="58" t="e">
        <f>SUMIFS(#REF!,#REF!,$C122,#REF!,"*"&amp;$A122&amp;"*")</f>
        <v>#REF!</v>
      </c>
      <c r="K122" s="58" t="e">
        <f>SUMIFS(#REF!,#REF!,$C122,#REF!,"*"&amp;$A122&amp;"*")</f>
        <v>#REF!</v>
      </c>
      <c r="L122" s="58" t="e">
        <f>SUMIFS(#REF!,#REF!,$C122,#REF!,"*"&amp;$A122&amp;"*")</f>
        <v>#REF!</v>
      </c>
      <c r="M122" s="58" t="e">
        <f t="shared" si="25"/>
        <v>#REF!</v>
      </c>
    </row>
    <row r="123" spans="1:13">
      <c r="A123" s="54" t="s">
        <v>273</v>
      </c>
      <c r="B123" s="55" t="s">
        <v>160</v>
      </c>
      <c r="C123" s="46" t="s">
        <v>285</v>
      </c>
      <c r="D123" s="57">
        <v>6000</v>
      </c>
      <c r="E123" s="57" t="e">
        <f t="shared" si="24"/>
        <v>#REF!</v>
      </c>
      <c r="F123" s="58">
        <f>SUMIFS(第1批次治理工程!$K$6:$K$25279,第1批次治理工程!$E$6:$E$25279,$C123,第1批次治理工程!$C$6:$C$25279,$A123)</f>
        <v>0</v>
      </c>
      <c r="G123" s="58" t="e">
        <f>SUMIFS(#REF!,#REF!,$C123,#REF!,$A123)</f>
        <v>#REF!</v>
      </c>
      <c r="H123" s="58" t="e">
        <f>SUMIFS(#REF!,#REF!,$C123,#REF!,"*"&amp;$A123&amp;"*")</f>
        <v>#REF!</v>
      </c>
      <c r="I123" s="58" t="e">
        <f>SUMIFS(#REF!,#REF!,$C123,#REF!,"*"&amp;$A123&amp;"*")</f>
        <v>#REF!</v>
      </c>
      <c r="J123" s="58" t="e">
        <f>SUMIFS(#REF!,#REF!,$C123,#REF!,"*"&amp;$A123&amp;"*")</f>
        <v>#REF!</v>
      </c>
      <c r="K123" s="58" t="e">
        <f>SUMIFS(#REF!,#REF!,$C123,#REF!,"*"&amp;$A123&amp;"*")</f>
        <v>#REF!</v>
      </c>
      <c r="L123" s="58" t="e">
        <f>SUMIFS(#REF!,#REF!,$C123,#REF!,"*"&amp;$A123&amp;"*")</f>
        <v>#REF!</v>
      </c>
      <c r="M123" s="58" t="e">
        <f t="shared" si="25"/>
        <v>#REF!</v>
      </c>
    </row>
    <row r="124" spans="1:13">
      <c r="A124" s="54" t="s">
        <v>273</v>
      </c>
      <c r="B124" s="55" t="s">
        <v>160</v>
      </c>
      <c r="C124" s="46" t="s">
        <v>286</v>
      </c>
      <c r="D124" s="57">
        <v>6300</v>
      </c>
      <c r="E124" s="57" t="e">
        <f t="shared" si="24"/>
        <v>#REF!</v>
      </c>
      <c r="F124" s="58">
        <f>SUMIFS(第1批次治理工程!$K$6:$K$25279,第1批次治理工程!$E$6:$E$25279,$C124,第1批次治理工程!$C$6:$C$25279,$A124)</f>
        <v>0</v>
      </c>
      <c r="G124" s="58" t="e">
        <f>SUMIFS(#REF!,#REF!,$C124,#REF!,$A124)</f>
        <v>#REF!</v>
      </c>
      <c r="H124" s="58" t="e">
        <f>SUMIFS(#REF!,#REF!,$C124,#REF!,"*"&amp;$A124&amp;"*")</f>
        <v>#REF!</v>
      </c>
      <c r="I124" s="58" t="e">
        <f>SUMIFS(#REF!,#REF!,$C124,#REF!,"*"&amp;$A124&amp;"*")</f>
        <v>#REF!</v>
      </c>
      <c r="J124" s="58" t="e">
        <f>SUMIFS(#REF!,#REF!,$C124,#REF!,"*"&amp;$A124&amp;"*")</f>
        <v>#REF!</v>
      </c>
      <c r="K124" s="58" t="e">
        <f>SUMIFS(#REF!,#REF!,$C124,#REF!,"*"&amp;$A124&amp;"*")</f>
        <v>#REF!</v>
      </c>
      <c r="L124" s="58" t="e">
        <f>SUMIFS(#REF!,#REF!,$C124,#REF!,"*"&amp;$A124&amp;"*")</f>
        <v>#REF!</v>
      </c>
      <c r="M124" s="58" t="e">
        <f t="shared" si="25"/>
        <v>#REF!</v>
      </c>
    </row>
    <row r="125" spans="1:13" s="62" customFormat="1">
      <c r="A125" s="59"/>
      <c r="B125" s="1084" t="s">
        <v>287</v>
      </c>
      <c r="C125" s="1084"/>
      <c r="D125" s="60">
        <f t="shared" ref="D125:M125" si="26">SUM(D112:D124)</f>
        <v>714976</v>
      </c>
      <c r="E125" s="60" t="e">
        <f t="shared" si="26"/>
        <v>#REF!</v>
      </c>
      <c r="F125" s="61">
        <f t="shared" si="26"/>
        <v>0</v>
      </c>
      <c r="G125" s="61" t="e">
        <f t="shared" si="26"/>
        <v>#REF!</v>
      </c>
      <c r="H125" s="61" t="e">
        <f t="shared" si="26"/>
        <v>#REF!</v>
      </c>
      <c r="I125" s="61" t="e">
        <f t="shared" si="26"/>
        <v>#REF!</v>
      </c>
      <c r="J125" s="61" t="e">
        <f t="shared" si="26"/>
        <v>#REF!</v>
      </c>
      <c r="K125" s="61" t="e">
        <f t="shared" si="26"/>
        <v>#REF!</v>
      </c>
      <c r="L125" s="61" t="e">
        <f t="shared" si="26"/>
        <v>#REF!</v>
      </c>
      <c r="M125" s="61" t="e">
        <f t="shared" si="26"/>
        <v>#REF!</v>
      </c>
    </row>
    <row r="126" spans="1:13">
      <c r="A126" s="54" t="s">
        <v>288</v>
      </c>
      <c r="B126" s="55" t="s">
        <v>160</v>
      </c>
      <c r="C126" s="46" t="s">
        <v>289</v>
      </c>
      <c r="D126" s="57">
        <v>2299298</v>
      </c>
      <c r="E126" s="57" t="e">
        <f t="shared" ref="E126:E149" si="27">SUM(F126:L126)</f>
        <v>#REF!</v>
      </c>
      <c r="F126" s="58">
        <f>SUMIFS(第1批次治理工程!$K$6:$K$25279,第1批次治理工程!$E$6:$E$25279,$C126,第1批次治理工程!$C$6:$C$25279,$A126)</f>
        <v>0</v>
      </c>
      <c r="G126" s="58" t="e">
        <f>SUMIFS(#REF!,#REF!,$C126,#REF!,$A126)</f>
        <v>#REF!</v>
      </c>
      <c r="H126" s="58" t="e">
        <f>SUMIFS(#REF!,#REF!,$C126,#REF!,"*"&amp;$A126&amp;"*")</f>
        <v>#REF!</v>
      </c>
      <c r="I126" s="58" t="e">
        <f>SUMIFS(#REF!,#REF!,$C126,#REF!,"*"&amp;$A126&amp;"*")</f>
        <v>#REF!</v>
      </c>
      <c r="J126" s="58" t="e">
        <f>SUMIFS(#REF!,#REF!,$C126,#REF!,"*"&amp;$A126&amp;"*")</f>
        <v>#REF!</v>
      </c>
      <c r="K126" s="58" t="e">
        <f>SUMIFS(#REF!,#REF!,$C126,#REF!,"*"&amp;$A126&amp;"*")</f>
        <v>#REF!</v>
      </c>
      <c r="L126" s="58" t="e">
        <f>SUMIFS(#REF!,#REF!,$C126,#REF!,"*"&amp;$A126&amp;"*")</f>
        <v>#REF!</v>
      </c>
      <c r="M126" s="58" t="e">
        <f t="shared" ref="M126:M149" si="28">D126+E126</f>
        <v>#REF!</v>
      </c>
    </row>
    <row r="127" spans="1:13">
      <c r="A127" s="54" t="s">
        <v>288</v>
      </c>
      <c r="B127" s="55" t="s">
        <v>160</v>
      </c>
      <c r="C127" s="46" t="s">
        <v>290</v>
      </c>
      <c r="D127" s="57">
        <v>302975</v>
      </c>
      <c r="E127" s="57" t="e">
        <f t="shared" si="27"/>
        <v>#REF!</v>
      </c>
      <c r="F127" s="58">
        <f>SUMIFS(第1批次治理工程!$K$6:$K$25279,第1批次治理工程!$E$6:$E$25279,$C127,第1批次治理工程!$C$6:$C$25279,$A127)</f>
        <v>0</v>
      </c>
      <c r="G127" s="58" t="e">
        <f>SUMIFS(#REF!,#REF!,$C127,#REF!,$A127)</f>
        <v>#REF!</v>
      </c>
      <c r="H127" s="58" t="e">
        <f>SUMIFS(#REF!,#REF!,$C127,#REF!,"*"&amp;$A127&amp;"*")</f>
        <v>#REF!</v>
      </c>
      <c r="I127" s="58" t="e">
        <f>SUMIFS(#REF!,#REF!,$C127,#REF!,"*"&amp;$A127&amp;"*")</f>
        <v>#REF!</v>
      </c>
      <c r="J127" s="58" t="e">
        <f>SUMIFS(#REF!,#REF!,$C127,#REF!,"*"&amp;$A127&amp;"*")</f>
        <v>#REF!</v>
      </c>
      <c r="K127" s="58" t="e">
        <f>SUMIFS(#REF!,#REF!,$C127,#REF!,"*"&amp;$A127&amp;"*")</f>
        <v>#REF!</v>
      </c>
      <c r="L127" s="58" t="e">
        <f>SUMIFS(#REF!,#REF!,$C127,#REF!,"*"&amp;$A127&amp;"*")</f>
        <v>#REF!</v>
      </c>
      <c r="M127" s="58" t="e">
        <f t="shared" si="28"/>
        <v>#REF!</v>
      </c>
    </row>
    <row r="128" spans="1:13">
      <c r="A128" s="54" t="s">
        <v>288</v>
      </c>
      <c r="B128" s="55" t="s">
        <v>160</v>
      </c>
      <c r="C128" s="46" t="s">
        <v>291</v>
      </c>
      <c r="D128" s="57">
        <v>148942</v>
      </c>
      <c r="E128" s="57" t="e">
        <f t="shared" si="27"/>
        <v>#REF!</v>
      </c>
      <c r="F128" s="58">
        <f>SUMIFS(第1批次治理工程!$K$6:$K$25279,第1批次治理工程!$E$6:$E$25279,$C128,第1批次治理工程!$C$6:$C$25279,$A128)</f>
        <v>0</v>
      </c>
      <c r="G128" s="58" t="e">
        <f>SUMIFS(#REF!,#REF!,$C128,#REF!,$A128)</f>
        <v>#REF!</v>
      </c>
      <c r="H128" s="58" t="e">
        <f>SUMIFS(#REF!,#REF!,$C128,#REF!,"*"&amp;$A128&amp;"*")</f>
        <v>#REF!</v>
      </c>
      <c r="I128" s="58" t="e">
        <f>SUMIFS(#REF!,#REF!,$C128,#REF!,"*"&amp;$A128&amp;"*")</f>
        <v>#REF!</v>
      </c>
      <c r="J128" s="58" t="e">
        <f>SUMIFS(#REF!,#REF!,$C128,#REF!,"*"&amp;$A128&amp;"*")</f>
        <v>#REF!</v>
      </c>
      <c r="K128" s="58" t="e">
        <f>SUMIFS(#REF!,#REF!,$C128,#REF!,"*"&amp;$A128&amp;"*")</f>
        <v>#REF!</v>
      </c>
      <c r="L128" s="58" t="e">
        <f>SUMIFS(#REF!,#REF!,$C128,#REF!,"*"&amp;$A128&amp;"*")</f>
        <v>#REF!</v>
      </c>
      <c r="M128" s="58" t="e">
        <f t="shared" si="28"/>
        <v>#REF!</v>
      </c>
    </row>
    <row r="129" spans="1:13">
      <c r="A129" s="54" t="s">
        <v>288</v>
      </c>
      <c r="B129" s="55" t="s">
        <v>160</v>
      </c>
      <c r="C129" s="46" t="s">
        <v>292</v>
      </c>
      <c r="D129" s="57">
        <v>231200</v>
      </c>
      <c r="E129" s="57" t="e">
        <f t="shared" si="27"/>
        <v>#REF!</v>
      </c>
      <c r="F129" s="58">
        <f>SUMIFS(第1批次治理工程!$K$6:$K$25279,第1批次治理工程!$E$6:$E$25279,$C129,第1批次治理工程!$C$6:$C$25279,$A129)</f>
        <v>0</v>
      </c>
      <c r="G129" s="58" t="e">
        <f>SUMIFS(#REF!,#REF!,$C129,#REF!,$A129)</f>
        <v>#REF!</v>
      </c>
      <c r="H129" s="58" t="e">
        <f>SUMIFS(#REF!,#REF!,$C129,#REF!,"*"&amp;$A129&amp;"*")</f>
        <v>#REF!</v>
      </c>
      <c r="I129" s="58" t="e">
        <f>SUMIFS(#REF!,#REF!,$C129,#REF!,"*"&amp;$A129&amp;"*")</f>
        <v>#REF!</v>
      </c>
      <c r="J129" s="58" t="e">
        <f>SUMIFS(#REF!,#REF!,$C129,#REF!,"*"&amp;$A129&amp;"*")</f>
        <v>#REF!</v>
      </c>
      <c r="K129" s="58" t="e">
        <f>SUMIFS(#REF!,#REF!,$C129,#REF!,"*"&amp;$A129&amp;"*")</f>
        <v>#REF!</v>
      </c>
      <c r="L129" s="58" t="e">
        <f>SUMIFS(#REF!,#REF!,$C129,#REF!,"*"&amp;$A129&amp;"*")</f>
        <v>#REF!</v>
      </c>
      <c r="M129" s="58" t="e">
        <f t="shared" si="28"/>
        <v>#REF!</v>
      </c>
    </row>
    <row r="130" spans="1:13">
      <c r="A130" s="54" t="s">
        <v>288</v>
      </c>
      <c r="B130" s="55" t="s">
        <v>160</v>
      </c>
      <c r="C130" s="46" t="s">
        <v>293</v>
      </c>
      <c r="D130" s="57">
        <v>653437</v>
      </c>
      <c r="E130" s="57" t="e">
        <f t="shared" si="27"/>
        <v>#REF!</v>
      </c>
      <c r="F130" s="58">
        <f>SUMIFS(第1批次治理工程!$K$6:$K$25279,第1批次治理工程!$E$6:$E$25279,$C130,第1批次治理工程!$C$6:$C$25279,$A130)</f>
        <v>61476</v>
      </c>
      <c r="G130" s="58" t="e">
        <f>SUMIFS(#REF!,#REF!,$C130,#REF!,$A130)</f>
        <v>#REF!</v>
      </c>
      <c r="H130" s="58" t="e">
        <f>SUMIFS(#REF!,#REF!,$C130,#REF!,"*"&amp;$A130&amp;"*")</f>
        <v>#REF!</v>
      </c>
      <c r="I130" s="58" t="e">
        <f>SUMIFS(#REF!,#REF!,$C130,#REF!,"*"&amp;$A130&amp;"*")</f>
        <v>#REF!</v>
      </c>
      <c r="J130" s="58" t="e">
        <f>SUMIFS(#REF!,#REF!,$C130,#REF!,"*"&amp;$A130&amp;"*")</f>
        <v>#REF!</v>
      </c>
      <c r="K130" s="58" t="e">
        <f>SUMIFS(#REF!,#REF!,$C130,#REF!,"*"&amp;$A130&amp;"*")</f>
        <v>#REF!</v>
      </c>
      <c r="L130" s="58" t="e">
        <f>SUMIFS(#REF!,#REF!,$C130,#REF!,"*"&amp;$A130&amp;"*")</f>
        <v>#REF!</v>
      </c>
      <c r="M130" s="58" t="e">
        <f t="shared" si="28"/>
        <v>#REF!</v>
      </c>
    </row>
    <row r="131" spans="1:13">
      <c r="A131" s="54" t="s">
        <v>288</v>
      </c>
      <c r="B131" s="55" t="s">
        <v>160</v>
      </c>
      <c r="C131" s="46" t="s">
        <v>294</v>
      </c>
      <c r="D131" s="57">
        <v>787648</v>
      </c>
      <c r="E131" s="57" t="e">
        <f t="shared" si="27"/>
        <v>#REF!</v>
      </c>
      <c r="F131" s="58">
        <f>SUMIFS(第1批次治理工程!$K$6:$K$25279,第1批次治理工程!$E$6:$E$25279,$C131,第1批次治理工程!$C$6:$C$25279,$A131)</f>
        <v>386970</v>
      </c>
      <c r="G131" s="58" t="e">
        <f>SUMIFS(#REF!,#REF!,$C131,#REF!,$A131)</f>
        <v>#REF!</v>
      </c>
      <c r="H131" s="58" t="e">
        <f>SUMIFS(#REF!,#REF!,$C131,#REF!,"*"&amp;$A131&amp;"*")</f>
        <v>#REF!</v>
      </c>
      <c r="I131" s="58" t="e">
        <f>SUMIFS(#REF!,#REF!,$C131,#REF!,"*"&amp;$A131&amp;"*")</f>
        <v>#REF!</v>
      </c>
      <c r="J131" s="58" t="e">
        <f>SUMIFS(#REF!,#REF!,$C131,#REF!,"*"&amp;$A131&amp;"*")</f>
        <v>#REF!</v>
      </c>
      <c r="K131" s="58" t="e">
        <f>SUMIFS(#REF!,#REF!,$C131,#REF!,"*"&amp;$A131&amp;"*")</f>
        <v>#REF!</v>
      </c>
      <c r="L131" s="58" t="e">
        <f>SUMIFS(#REF!,#REF!,$C131,#REF!,"*"&amp;$A131&amp;"*")</f>
        <v>#REF!</v>
      </c>
      <c r="M131" s="58" t="e">
        <f t="shared" si="28"/>
        <v>#REF!</v>
      </c>
    </row>
    <row r="132" spans="1:13">
      <c r="A132" s="54" t="s">
        <v>288</v>
      </c>
      <c r="B132" s="55" t="s">
        <v>160</v>
      </c>
      <c r="C132" s="46" t="s">
        <v>295</v>
      </c>
      <c r="D132" s="57">
        <v>200850</v>
      </c>
      <c r="E132" s="57" t="e">
        <f t="shared" si="27"/>
        <v>#REF!</v>
      </c>
      <c r="F132" s="58">
        <f>SUMIFS(第1批次治理工程!$K$6:$K$25279,第1批次治理工程!$E$6:$E$25279,$C132,第1批次治理工程!$C$6:$C$25279,$A132)</f>
        <v>0</v>
      </c>
      <c r="G132" s="58" t="e">
        <f>SUMIFS(#REF!,#REF!,$C132,#REF!,$A132)</f>
        <v>#REF!</v>
      </c>
      <c r="H132" s="58" t="e">
        <f>SUMIFS(#REF!,#REF!,$C132,#REF!,"*"&amp;$A132&amp;"*")</f>
        <v>#REF!</v>
      </c>
      <c r="I132" s="58" t="e">
        <f>SUMIFS(#REF!,#REF!,$C132,#REF!,"*"&amp;$A132&amp;"*")</f>
        <v>#REF!</v>
      </c>
      <c r="J132" s="58" t="e">
        <f>SUMIFS(#REF!,#REF!,$C132,#REF!,"*"&amp;$A132&amp;"*")</f>
        <v>#REF!</v>
      </c>
      <c r="K132" s="58" t="e">
        <f>SUMIFS(#REF!,#REF!,$C132,#REF!,"*"&amp;$A132&amp;"*")</f>
        <v>#REF!</v>
      </c>
      <c r="L132" s="58" t="e">
        <f>SUMIFS(#REF!,#REF!,$C132,#REF!,"*"&amp;$A132&amp;"*")</f>
        <v>#REF!</v>
      </c>
      <c r="M132" s="58" t="e">
        <f t="shared" si="28"/>
        <v>#REF!</v>
      </c>
    </row>
    <row r="133" spans="1:13">
      <c r="A133" s="54" t="s">
        <v>288</v>
      </c>
      <c r="B133" s="55" t="s">
        <v>160</v>
      </c>
      <c r="C133" s="46" t="s">
        <v>296</v>
      </c>
      <c r="D133" s="57">
        <v>53600</v>
      </c>
      <c r="E133" s="57" t="e">
        <f t="shared" si="27"/>
        <v>#REF!</v>
      </c>
      <c r="F133" s="58">
        <f>SUMIFS(第1批次治理工程!$K$6:$K$25279,第1批次治理工程!$E$6:$E$25279,$C133,第1批次治理工程!$C$6:$C$25279,$A133)</f>
        <v>0</v>
      </c>
      <c r="G133" s="58" t="e">
        <f>SUMIFS(#REF!,#REF!,$C133,#REF!,$A133)</f>
        <v>#REF!</v>
      </c>
      <c r="H133" s="58" t="e">
        <f>SUMIFS(#REF!,#REF!,$C133,#REF!,"*"&amp;$A133&amp;"*")</f>
        <v>#REF!</v>
      </c>
      <c r="I133" s="58" t="e">
        <f>SUMIFS(#REF!,#REF!,$C133,#REF!,"*"&amp;$A133&amp;"*")</f>
        <v>#REF!</v>
      </c>
      <c r="J133" s="58" t="e">
        <f>SUMIFS(#REF!,#REF!,$C133,#REF!,"*"&amp;$A133&amp;"*")</f>
        <v>#REF!</v>
      </c>
      <c r="K133" s="58" t="e">
        <f>SUMIFS(#REF!,#REF!,$C133,#REF!,"*"&amp;$A133&amp;"*")</f>
        <v>#REF!</v>
      </c>
      <c r="L133" s="58" t="e">
        <f>SUMIFS(#REF!,#REF!,$C133,#REF!,"*"&amp;$A133&amp;"*")</f>
        <v>#REF!</v>
      </c>
      <c r="M133" s="58" t="e">
        <f t="shared" si="28"/>
        <v>#REF!</v>
      </c>
    </row>
    <row r="134" spans="1:13">
      <c r="A134" s="54" t="s">
        <v>288</v>
      </c>
      <c r="B134" s="55" t="s">
        <v>160</v>
      </c>
      <c r="C134" s="46" t="s">
        <v>297</v>
      </c>
      <c r="D134" s="57">
        <v>182719</v>
      </c>
      <c r="E134" s="57" t="e">
        <f t="shared" si="27"/>
        <v>#REF!</v>
      </c>
      <c r="F134" s="58">
        <f>SUMIFS(第1批次治理工程!$K$6:$K$25279,第1批次治理工程!$E$6:$E$25279,$C134,第1批次治理工程!$C$6:$C$25279,$A134)</f>
        <v>0</v>
      </c>
      <c r="G134" s="58" t="e">
        <f>SUMIFS(#REF!,#REF!,$C134,#REF!,$A134)</f>
        <v>#REF!</v>
      </c>
      <c r="H134" s="58" t="e">
        <f>SUMIFS(#REF!,#REF!,$C134,#REF!,"*"&amp;$A134&amp;"*")</f>
        <v>#REF!</v>
      </c>
      <c r="I134" s="58" t="e">
        <f>SUMIFS(#REF!,#REF!,$C134,#REF!,"*"&amp;$A134&amp;"*")</f>
        <v>#REF!</v>
      </c>
      <c r="J134" s="58" t="e">
        <f>SUMIFS(#REF!,#REF!,$C134,#REF!,"*"&amp;$A134&amp;"*")</f>
        <v>#REF!</v>
      </c>
      <c r="K134" s="58" t="e">
        <f>SUMIFS(#REF!,#REF!,$C134,#REF!,"*"&amp;$A134&amp;"*")</f>
        <v>#REF!</v>
      </c>
      <c r="L134" s="58" t="e">
        <f>SUMIFS(#REF!,#REF!,$C134,#REF!,"*"&amp;$A134&amp;"*")</f>
        <v>#REF!</v>
      </c>
      <c r="M134" s="58" t="e">
        <f t="shared" si="28"/>
        <v>#REF!</v>
      </c>
    </row>
    <row r="135" spans="1:13">
      <c r="A135" s="54" t="s">
        <v>288</v>
      </c>
      <c r="B135" s="55" t="s">
        <v>160</v>
      </c>
      <c r="C135" s="46" t="s">
        <v>298</v>
      </c>
      <c r="D135" s="57">
        <v>270390</v>
      </c>
      <c r="E135" s="57" t="e">
        <f t="shared" si="27"/>
        <v>#REF!</v>
      </c>
      <c r="F135" s="58">
        <f>SUMIFS(第1批次治理工程!$K$6:$K$25279,第1批次治理工程!$E$6:$E$25279,$C135,第1批次治理工程!$C$6:$C$25279,$A135)</f>
        <v>0</v>
      </c>
      <c r="G135" s="58" t="e">
        <f>SUMIFS(#REF!,#REF!,$C135,#REF!,$A135)</f>
        <v>#REF!</v>
      </c>
      <c r="H135" s="58" t="e">
        <f>SUMIFS(#REF!,#REF!,$C135,#REF!,"*"&amp;$A135&amp;"*")</f>
        <v>#REF!</v>
      </c>
      <c r="I135" s="58" t="e">
        <f>SUMIFS(#REF!,#REF!,$C135,#REF!,"*"&amp;$A135&amp;"*")</f>
        <v>#REF!</v>
      </c>
      <c r="J135" s="58" t="e">
        <f>SUMIFS(#REF!,#REF!,$C135,#REF!,"*"&amp;$A135&amp;"*")</f>
        <v>#REF!</v>
      </c>
      <c r="K135" s="58" t="e">
        <f>SUMIFS(#REF!,#REF!,$C135,#REF!,"*"&amp;$A135&amp;"*")</f>
        <v>#REF!</v>
      </c>
      <c r="L135" s="58" t="e">
        <f>SUMIFS(#REF!,#REF!,$C135,#REF!,"*"&amp;$A135&amp;"*")</f>
        <v>#REF!</v>
      </c>
      <c r="M135" s="58" t="e">
        <f t="shared" si="28"/>
        <v>#REF!</v>
      </c>
    </row>
    <row r="136" spans="1:13">
      <c r="A136" s="54" t="s">
        <v>288</v>
      </c>
      <c r="B136" s="55" t="s">
        <v>160</v>
      </c>
      <c r="C136" s="46" t="s">
        <v>299</v>
      </c>
      <c r="D136" s="57">
        <v>106490</v>
      </c>
      <c r="E136" s="57" t="e">
        <f t="shared" si="27"/>
        <v>#REF!</v>
      </c>
      <c r="F136" s="58">
        <f>SUMIFS(第1批次治理工程!$K$6:$K$25279,第1批次治理工程!$E$6:$E$25279,$C136,第1批次治理工程!$C$6:$C$25279,$A136)</f>
        <v>114756</v>
      </c>
      <c r="G136" s="58" t="e">
        <f>SUMIFS(#REF!,#REF!,$C136,#REF!,$A136)</f>
        <v>#REF!</v>
      </c>
      <c r="H136" s="58" t="e">
        <f>SUMIFS(#REF!,#REF!,$C136,#REF!,"*"&amp;$A136&amp;"*")</f>
        <v>#REF!</v>
      </c>
      <c r="I136" s="58" t="e">
        <f>SUMIFS(#REF!,#REF!,$C136,#REF!,"*"&amp;$A136&amp;"*")</f>
        <v>#REF!</v>
      </c>
      <c r="J136" s="58" t="e">
        <f>SUMIFS(#REF!,#REF!,$C136,#REF!,"*"&amp;$A136&amp;"*")</f>
        <v>#REF!</v>
      </c>
      <c r="K136" s="58" t="e">
        <f>SUMIFS(#REF!,#REF!,$C136,#REF!,"*"&amp;$A136&amp;"*")</f>
        <v>#REF!</v>
      </c>
      <c r="L136" s="58" t="e">
        <f>SUMIFS(#REF!,#REF!,$C136,#REF!,"*"&amp;$A136&amp;"*")</f>
        <v>#REF!</v>
      </c>
      <c r="M136" s="58" t="e">
        <f t="shared" si="28"/>
        <v>#REF!</v>
      </c>
    </row>
    <row r="137" spans="1:13">
      <c r="A137" s="54" t="s">
        <v>288</v>
      </c>
      <c r="B137" s="55" t="s">
        <v>160</v>
      </c>
      <c r="C137" s="46" t="s">
        <v>300</v>
      </c>
      <c r="D137" s="57">
        <v>86759</v>
      </c>
      <c r="E137" s="57" t="e">
        <f t="shared" si="27"/>
        <v>#REF!</v>
      </c>
      <c r="F137" s="58">
        <f>SUMIFS(第1批次治理工程!$K$6:$K$25279,第1批次治理工程!$E$6:$E$25279,$C137,第1批次治理工程!$C$6:$C$25279,$A137)</f>
        <v>0</v>
      </c>
      <c r="G137" s="58" t="e">
        <f>SUMIFS(#REF!,#REF!,$C137,#REF!,$A137)</f>
        <v>#REF!</v>
      </c>
      <c r="H137" s="58" t="e">
        <f>SUMIFS(#REF!,#REF!,$C137,#REF!,"*"&amp;$A137&amp;"*")</f>
        <v>#REF!</v>
      </c>
      <c r="I137" s="58" t="e">
        <f>SUMIFS(#REF!,#REF!,$C137,#REF!,"*"&amp;$A137&amp;"*")</f>
        <v>#REF!</v>
      </c>
      <c r="J137" s="58" t="e">
        <f>SUMIFS(#REF!,#REF!,$C137,#REF!,"*"&amp;$A137&amp;"*")</f>
        <v>#REF!</v>
      </c>
      <c r="K137" s="58" t="e">
        <f>SUMIFS(#REF!,#REF!,$C137,#REF!,"*"&amp;$A137&amp;"*")</f>
        <v>#REF!</v>
      </c>
      <c r="L137" s="58" t="e">
        <f>SUMIFS(#REF!,#REF!,$C137,#REF!,"*"&amp;$A137&amp;"*")</f>
        <v>#REF!</v>
      </c>
      <c r="M137" s="58" t="e">
        <f t="shared" si="28"/>
        <v>#REF!</v>
      </c>
    </row>
    <row r="138" spans="1:13">
      <c r="A138" s="54" t="s">
        <v>288</v>
      </c>
      <c r="B138" s="55" t="s">
        <v>160</v>
      </c>
      <c r="C138" s="46" t="s">
        <v>301</v>
      </c>
      <c r="D138" s="57">
        <v>161851</v>
      </c>
      <c r="E138" s="57" t="e">
        <f t="shared" si="27"/>
        <v>#REF!</v>
      </c>
      <c r="F138" s="58">
        <f>SUMIFS(第1批次治理工程!$K$6:$K$25279,第1批次治理工程!$E$6:$E$25279,$C138,第1批次治理工程!$C$6:$C$25279,$A138)</f>
        <v>0</v>
      </c>
      <c r="G138" s="58" t="e">
        <f>SUMIFS(#REF!,#REF!,$C138,#REF!,$A138)</f>
        <v>#REF!</v>
      </c>
      <c r="H138" s="58" t="e">
        <f>SUMIFS(#REF!,#REF!,$C138,#REF!,"*"&amp;$A138&amp;"*")</f>
        <v>#REF!</v>
      </c>
      <c r="I138" s="58" t="e">
        <f>SUMIFS(#REF!,#REF!,$C138,#REF!,"*"&amp;$A138&amp;"*")</f>
        <v>#REF!</v>
      </c>
      <c r="J138" s="58" t="e">
        <f>SUMIFS(#REF!,#REF!,$C138,#REF!,"*"&amp;$A138&amp;"*")</f>
        <v>#REF!</v>
      </c>
      <c r="K138" s="58" t="e">
        <f>SUMIFS(#REF!,#REF!,$C138,#REF!,"*"&amp;$A138&amp;"*")</f>
        <v>#REF!</v>
      </c>
      <c r="L138" s="58" t="e">
        <f>SUMIFS(#REF!,#REF!,$C138,#REF!,"*"&amp;$A138&amp;"*")</f>
        <v>#REF!</v>
      </c>
      <c r="M138" s="58" t="e">
        <f t="shared" si="28"/>
        <v>#REF!</v>
      </c>
    </row>
    <row r="139" spans="1:13">
      <c r="A139" s="54" t="s">
        <v>288</v>
      </c>
      <c r="B139" s="55" t="s">
        <v>160</v>
      </c>
      <c r="C139" s="46" t="s">
        <v>302</v>
      </c>
      <c r="D139" s="57">
        <v>0</v>
      </c>
      <c r="E139" s="57" t="e">
        <f t="shared" si="27"/>
        <v>#REF!</v>
      </c>
      <c r="F139" s="58">
        <f>SUMIFS(第1批次治理工程!$K$6:$K$25279,第1批次治理工程!$E$6:$E$25279,$C139,第1批次治理工程!$C$6:$C$25279,$A139)</f>
        <v>0</v>
      </c>
      <c r="G139" s="58" t="e">
        <f>SUMIFS(#REF!,#REF!,$C139,#REF!,$A139)</f>
        <v>#REF!</v>
      </c>
      <c r="H139" s="58" t="e">
        <f>SUMIFS(#REF!,#REF!,$C139,#REF!,"*"&amp;$A139&amp;"*")</f>
        <v>#REF!</v>
      </c>
      <c r="I139" s="58" t="e">
        <f>SUMIFS(#REF!,#REF!,$C139,#REF!,"*"&amp;$A139&amp;"*")</f>
        <v>#REF!</v>
      </c>
      <c r="J139" s="58" t="e">
        <f>SUMIFS(#REF!,#REF!,$C139,#REF!,"*"&amp;$A139&amp;"*")</f>
        <v>#REF!</v>
      </c>
      <c r="K139" s="58" t="e">
        <f>SUMIFS(#REF!,#REF!,$C139,#REF!,"*"&amp;$A139&amp;"*")</f>
        <v>#REF!</v>
      </c>
      <c r="L139" s="58" t="e">
        <f>SUMIFS(#REF!,#REF!,$C139,#REF!,"*"&amp;$A139&amp;"*")</f>
        <v>#REF!</v>
      </c>
      <c r="M139" s="58" t="e">
        <f t="shared" si="28"/>
        <v>#REF!</v>
      </c>
    </row>
    <row r="140" spans="1:13">
      <c r="A140" s="54" t="s">
        <v>288</v>
      </c>
      <c r="B140" s="55" t="s">
        <v>160</v>
      </c>
      <c r="C140" s="46" t="s">
        <v>303</v>
      </c>
      <c r="D140" s="57">
        <v>300</v>
      </c>
      <c r="E140" s="57" t="e">
        <f t="shared" si="27"/>
        <v>#REF!</v>
      </c>
      <c r="F140" s="58">
        <f>SUMIFS(第1批次治理工程!$K$6:$K$25279,第1批次治理工程!$E$6:$E$25279,$C140,第1批次治理工程!$C$6:$C$25279,$A140)</f>
        <v>0</v>
      </c>
      <c r="G140" s="58" t="e">
        <f>SUMIFS(#REF!,#REF!,$C140,#REF!,$A140)</f>
        <v>#REF!</v>
      </c>
      <c r="H140" s="58" t="e">
        <f>SUMIFS(#REF!,#REF!,$C140,#REF!,"*"&amp;$A140&amp;"*")</f>
        <v>#REF!</v>
      </c>
      <c r="I140" s="58" t="e">
        <f>SUMIFS(#REF!,#REF!,$C140,#REF!,"*"&amp;$A140&amp;"*")</f>
        <v>#REF!</v>
      </c>
      <c r="J140" s="58" t="e">
        <f>SUMIFS(#REF!,#REF!,$C140,#REF!,"*"&amp;$A140&amp;"*")</f>
        <v>#REF!</v>
      </c>
      <c r="K140" s="58" t="e">
        <f>SUMIFS(#REF!,#REF!,$C140,#REF!,"*"&amp;$A140&amp;"*")</f>
        <v>#REF!</v>
      </c>
      <c r="L140" s="58" t="e">
        <f>SUMIFS(#REF!,#REF!,$C140,#REF!,"*"&amp;$A140&amp;"*")</f>
        <v>#REF!</v>
      </c>
      <c r="M140" s="58" t="e">
        <f t="shared" si="28"/>
        <v>#REF!</v>
      </c>
    </row>
    <row r="141" spans="1:13">
      <c r="A141" s="54" t="s">
        <v>288</v>
      </c>
      <c r="B141" s="55" t="s">
        <v>160</v>
      </c>
      <c r="C141" s="46" t="s">
        <v>304</v>
      </c>
      <c r="D141" s="57">
        <v>0</v>
      </c>
      <c r="E141" s="57" t="e">
        <f t="shared" si="27"/>
        <v>#REF!</v>
      </c>
      <c r="F141" s="58">
        <f>SUMIFS(第1批次治理工程!$K$6:$K$25279,第1批次治理工程!$E$6:$E$25279,$C141,第1批次治理工程!$C$6:$C$25279,$A141)</f>
        <v>0</v>
      </c>
      <c r="G141" s="58" t="e">
        <f>SUMIFS(#REF!,#REF!,$C141,#REF!,$A141)</f>
        <v>#REF!</v>
      </c>
      <c r="H141" s="58" t="e">
        <f>SUMIFS(#REF!,#REF!,$C141,#REF!,"*"&amp;$A141&amp;"*")</f>
        <v>#REF!</v>
      </c>
      <c r="I141" s="58" t="e">
        <f>SUMIFS(#REF!,#REF!,$C141,#REF!,"*"&amp;$A141&amp;"*")</f>
        <v>#REF!</v>
      </c>
      <c r="J141" s="58" t="e">
        <f>SUMIFS(#REF!,#REF!,$C141,#REF!,"*"&amp;$A141&amp;"*")</f>
        <v>#REF!</v>
      </c>
      <c r="K141" s="58" t="e">
        <f>SUMIFS(#REF!,#REF!,$C141,#REF!,"*"&amp;$A141&amp;"*")</f>
        <v>#REF!</v>
      </c>
      <c r="L141" s="58" t="e">
        <f>SUMIFS(#REF!,#REF!,$C141,#REF!,"*"&amp;$A141&amp;"*")</f>
        <v>#REF!</v>
      </c>
      <c r="M141" s="58" t="e">
        <f t="shared" si="28"/>
        <v>#REF!</v>
      </c>
    </row>
    <row r="142" spans="1:13">
      <c r="A142" s="54" t="s">
        <v>288</v>
      </c>
      <c r="B142" s="55" t="s">
        <v>160</v>
      </c>
      <c r="C142" s="46" t="s">
        <v>305</v>
      </c>
      <c r="D142" s="57">
        <v>10750</v>
      </c>
      <c r="E142" s="57" t="e">
        <f t="shared" si="27"/>
        <v>#REF!</v>
      </c>
      <c r="F142" s="58">
        <f>SUMIFS(第1批次治理工程!$K$6:$K$25279,第1批次治理工程!$E$6:$E$25279,$C142,第1批次治理工程!$C$6:$C$25279,$A142)</f>
        <v>0</v>
      </c>
      <c r="G142" s="58" t="e">
        <f>SUMIFS(#REF!,#REF!,$C142,#REF!,$A142)</f>
        <v>#REF!</v>
      </c>
      <c r="H142" s="58" t="e">
        <f>SUMIFS(#REF!,#REF!,$C142,#REF!,"*"&amp;$A142&amp;"*")</f>
        <v>#REF!</v>
      </c>
      <c r="I142" s="58" t="e">
        <f>SUMIFS(#REF!,#REF!,$C142,#REF!,"*"&amp;$A142&amp;"*")</f>
        <v>#REF!</v>
      </c>
      <c r="J142" s="58" t="e">
        <f>SUMIFS(#REF!,#REF!,$C142,#REF!,"*"&amp;$A142&amp;"*")</f>
        <v>#REF!</v>
      </c>
      <c r="K142" s="58" t="e">
        <f>SUMIFS(#REF!,#REF!,$C142,#REF!,"*"&amp;$A142&amp;"*")</f>
        <v>#REF!</v>
      </c>
      <c r="L142" s="58" t="e">
        <f>SUMIFS(#REF!,#REF!,$C142,#REF!,"*"&amp;$A142&amp;"*")</f>
        <v>#REF!</v>
      </c>
      <c r="M142" s="58" t="e">
        <f t="shared" si="28"/>
        <v>#REF!</v>
      </c>
    </row>
    <row r="143" spans="1:13">
      <c r="A143" s="54" t="s">
        <v>288</v>
      </c>
      <c r="B143" s="55" t="s">
        <v>160</v>
      </c>
      <c r="C143" s="46" t="s">
        <v>306</v>
      </c>
      <c r="D143" s="57">
        <v>0</v>
      </c>
      <c r="E143" s="57" t="e">
        <f t="shared" si="27"/>
        <v>#REF!</v>
      </c>
      <c r="F143" s="58">
        <f>SUMIFS(第1批次治理工程!$K$6:$K$25279,第1批次治理工程!$E$6:$E$25279,$C143,第1批次治理工程!$C$6:$C$25279,$A143)</f>
        <v>0</v>
      </c>
      <c r="G143" s="58" t="e">
        <f>SUMIFS(#REF!,#REF!,$C143,#REF!,$A143)</f>
        <v>#REF!</v>
      </c>
      <c r="H143" s="58" t="e">
        <f>SUMIFS(#REF!,#REF!,$C143,#REF!,"*"&amp;$A143&amp;"*")</f>
        <v>#REF!</v>
      </c>
      <c r="I143" s="58" t="e">
        <f>SUMIFS(#REF!,#REF!,$C143,#REF!,"*"&amp;$A143&amp;"*")</f>
        <v>#REF!</v>
      </c>
      <c r="J143" s="58" t="e">
        <f>SUMIFS(#REF!,#REF!,$C143,#REF!,"*"&amp;$A143&amp;"*")</f>
        <v>#REF!</v>
      </c>
      <c r="K143" s="58" t="e">
        <f>SUMIFS(#REF!,#REF!,$C143,#REF!,"*"&amp;$A143&amp;"*")</f>
        <v>#REF!</v>
      </c>
      <c r="L143" s="58" t="e">
        <f>SUMIFS(#REF!,#REF!,$C143,#REF!,"*"&amp;$A143&amp;"*")</f>
        <v>#REF!</v>
      </c>
      <c r="M143" s="58" t="e">
        <f t="shared" si="28"/>
        <v>#REF!</v>
      </c>
    </row>
    <row r="144" spans="1:13">
      <c r="A144" s="54" t="s">
        <v>288</v>
      </c>
      <c r="B144" s="55" t="s">
        <v>160</v>
      </c>
      <c r="C144" s="46" t="s">
        <v>307</v>
      </c>
      <c r="D144" s="57">
        <v>6000</v>
      </c>
      <c r="E144" s="57" t="e">
        <f t="shared" si="27"/>
        <v>#REF!</v>
      </c>
      <c r="F144" s="58">
        <f>SUMIFS(第1批次治理工程!$K$6:$K$25279,第1批次治理工程!$E$6:$E$25279,$C144,第1批次治理工程!$C$6:$C$25279,$A144)</f>
        <v>151230</v>
      </c>
      <c r="G144" s="58" t="e">
        <f>SUMIFS(#REF!,#REF!,$C144,#REF!,$A144)</f>
        <v>#REF!</v>
      </c>
      <c r="H144" s="58" t="e">
        <f>SUMIFS(#REF!,#REF!,$C144,#REF!,"*"&amp;$A144&amp;"*")</f>
        <v>#REF!</v>
      </c>
      <c r="I144" s="58" t="e">
        <f>SUMIFS(#REF!,#REF!,$C144,#REF!,"*"&amp;$A144&amp;"*")</f>
        <v>#REF!</v>
      </c>
      <c r="J144" s="58" t="e">
        <f>SUMIFS(#REF!,#REF!,$C144,#REF!,"*"&amp;$A144&amp;"*")</f>
        <v>#REF!</v>
      </c>
      <c r="K144" s="58" t="e">
        <f>SUMIFS(#REF!,#REF!,$C144,#REF!,"*"&amp;$A144&amp;"*")</f>
        <v>#REF!</v>
      </c>
      <c r="L144" s="58" t="e">
        <f>SUMIFS(#REF!,#REF!,$C144,#REF!,"*"&amp;$A144&amp;"*")</f>
        <v>#REF!</v>
      </c>
      <c r="M144" s="58" t="e">
        <f t="shared" si="28"/>
        <v>#REF!</v>
      </c>
    </row>
    <row r="145" spans="1:13">
      <c r="A145" s="54" t="s">
        <v>288</v>
      </c>
      <c r="B145" s="55" t="s">
        <v>160</v>
      </c>
      <c r="C145" s="46" t="s">
        <v>308</v>
      </c>
      <c r="D145" s="57">
        <v>0</v>
      </c>
      <c r="E145" s="57" t="e">
        <f t="shared" si="27"/>
        <v>#REF!</v>
      </c>
      <c r="F145" s="58">
        <f>SUMIFS(第1批次治理工程!$K$6:$K$25279,第1批次治理工程!$E$6:$E$25279,$C145,第1批次治理工程!$C$6:$C$25279,$A145)</f>
        <v>0</v>
      </c>
      <c r="G145" s="58" t="e">
        <f>SUMIFS(#REF!,#REF!,$C145,#REF!,$A145)</f>
        <v>#REF!</v>
      </c>
      <c r="H145" s="58" t="e">
        <f>SUMIFS(#REF!,#REF!,$C145,#REF!,"*"&amp;$A145&amp;"*")</f>
        <v>#REF!</v>
      </c>
      <c r="I145" s="58" t="e">
        <f>SUMIFS(#REF!,#REF!,$C145,#REF!,"*"&amp;$A145&amp;"*")</f>
        <v>#REF!</v>
      </c>
      <c r="J145" s="58" t="e">
        <f>SUMIFS(#REF!,#REF!,$C145,#REF!,"*"&amp;$A145&amp;"*")</f>
        <v>#REF!</v>
      </c>
      <c r="K145" s="58" t="e">
        <f>SUMIFS(#REF!,#REF!,$C145,#REF!,"*"&amp;$A145&amp;"*")</f>
        <v>#REF!</v>
      </c>
      <c r="L145" s="58" t="e">
        <f>SUMIFS(#REF!,#REF!,$C145,#REF!,"*"&amp;$A145&amp;"*")</f>
        <v>#REF!</v>
      </c>
      <c r="M145" s="58" t="e">
        <f t="shared" si="28"/>
        <v>#REF!</v>
      </c>
    </row>
    <row r="146" spans="1:13">
      <c r="A146" s="54" t="s">
        <v>288</v>
      </c>
      <c r="B146" s="55" t="s">
        <v>160</v>
      </c>
      <c r="C146" s="46" t="s">
        <v>309</v>
      </c>
      <c r="D146" s="57">
        <v>9400</v>
      </c>
      <c r="E146" s="57" t="e">
        <f t="shared" si="27"/>
        <v>#REF!</v>
      </c>
      <c r="F146" s="58">
        <f>SUMIFS(第1批次治理工程!$K$6:$K$25279,第1批次治理工程!$E$6:$E$25279,$C146,第1批次治理工程!$C$6:$C$25279,$A146)</f>
        <v>0</v>
      </c>
      <c r="G146" s="58" t="e">
        <f>SUMIFS(#REF!,#REF!,$C146,#REF!,$A146)</f>
        <v>#REF!</v>
      </c>
      <c r="H146" s="58" t="e">
        <f>SUMIFS(#REF!,#REF!,$C146,#REF!,"*"&amp;$A146&amp;"*")</f>
        <v>#REF!</v>
      </c>
      <c r="I146" s="58" t="e">
        <f>SUMIFS(#REF!,#REF!,$C146,#REF!,"*"&amp;$A146&amp;"*")</f>
        <v>#REF!</v>
      </c>
      <c r="J146" s="58" t="e">
        <f>SUMIFS(#REF!,#REF!,$C146,#REF!,"*"&amp;$A146&amp;"*")</f>
        <v>#REF!</v>
      </c>
      <c r="K146" s="58" t="e">
        <f>SUMIFS(#REF!,#REF!,$C146,#REF!,"*"&amp;$A146&amp;"*")</f>
        <v>#REF!</v>
      </c>
      <c r="L146" s="58" t="e">
        <f>SUMIFS(#REF!,#REF!,$C146,#REF!,"*"&amp;$A146&amp;"*")</f>
        <v>#REF!</v>
      </c>
      <c r="M146" s="58" t="e">
        <f t="shared" si="28"/>
        <v>#REF!</v>
      </c>
    </row>
    <row r="147" spans="1:13">
      <c r="A147" s="54" t="s">
        <v>288</v>
      </c>
      <c r="B147" s="55" t="s">
        <v>160</v>
      </c>
      <c r="C147" s="46" t="s">
        <v>310</v>
      </c>
      <c r="D147" s="57">
        <v>0</v>
      </c>
      <c r="E147" s="57" t="e">
        <f t="shared" si="27"/>
        <v>#REF!</v>
      </c>
      <c r="F147" s="58">
        <f>SUMIFS(第1批次治理工程!$K$6:$K$25279,第1批次治理工程!$E$6:$E$25279,$C147,第1批次治理工程!$C$6:$C$25279,$A147)</f>
        <v>0</v>
      </c>
      <c r="G147" s="58" t="e">
        <f>SUMIFS(#REF!,#REF!,$C147,#REF!,$A147)</f>
        <v>#REF!</v>
      </c>
      <c r="H147" s="58" t="e">
        <f>SUMIFS(#REF!,#REF!,$C147,#REF!,"*"&amp;$A147&amp;"*")</f>
        <v>#REF!</v>
      </c>
      <c r="I147" s="58" t="e">
        <f>SUMIFS(#REF!,#REF!,$C147,#REF!,"*"&amp;$A147&amp;"*")</f>
        <v>#REF!</v>
      </c>
      <c r="J147" s="58" t="e">
        <f>SUMIFS(#REF!,#REF!,$C147,#REF!,"*"&amp;$A147&amp;"*")</f>
        <v>#REF!</v>
      </c>
      <c r="K147" s="58" t="e">
        <f>SUMIFS(#REF!,#REF!,$C147,#REF!,"*"&amp;$A147&amp;"*")</f>
        <v>#REF!</v>
      </c>
      <c r="L147" s="58" t="e">
        <f>SUMIFS(#REF!,#REF!,$C147,#REF!,"*"&amp;$A147&amp;"*")</f>
        <v>#REF!</v>
      </c>
      <c r="M147" s="58" t="e">
        <f t="shared" si="28"/>
        <v>#REF!</v>
      </c>
    </row>
    <row r="148" spans="1:13">
      <c r="A148" s="54" t="s">
        <v>288</v>
      </c>
      <c r="B148" s="55" t="s">
        <v>160</v>
      </c>
      <c r="C148" s="46" t="s">
        <v>311</v>
      </c>
      <c r="D148" s="57">
        <v>0</v>
      </c>
      <c r="E148" s="57" t="e">
        <f t="shared" si="27"/>
        <v>#REF!</v>
      </c>
      <c r="F148" s="58">
        <f>SUMIFS(第1批次治理工程!$K$6:$K$25279,第1批次治理工程!$E$6:$E$25279,$C148,第1批次治理工程!$C$6:$C$25279,$A148)</f>
        <v>0</v>
      </c>
      <c r="G148" s="58" t="e">
        <f>SUMIFS(#REF!,#REF!,$C148,#REF!,$A148)</f>
        <v>#REF!</v>
      </c>
      <c r="H148" s="58" t="e">
        <f>SUMIFS(#REF!,#REF!,$C148,#REF!,"*"&amp;$A148&amp;"*")</f>
        <v>#REF!</v>
      </c>
      <c r="I148" s="58" t="e">
        <f>SUMIFS(#REF!,#REF!,$C148,#REF!,"*"&amp;$A148&amp;"*")</f>
        <v>#REF!</v>
      </c>
      <c r="J148" s="58" t="e">
        <f>SUMIFS(#REF!,#REF!,$C148,#REF!,"*"&amp;$A148&amp;"*")</f>
        <v>#REF!</v>
      </c>
      <c r="K148" s="58" t="e">
        <f>SUMIFS(#REF!,#REF!,$C148,#REF!,"*"&amp;$A148&amp;"*")</f>
        <v>#REF!</v>
      </c>
      <c r="L148" s="58" t="e">
        <f>SUMIFS(#REF!,#REF!,$C148,#REF!,"*"&amp;$A148&amp;"*")</f>
        <v>#REF!</v>
      </c>
      <c r="M148" s="58" t="e">
        <f t="shared" si="28"/>
        <v>#REF!</v>
      </c>
    </row>
    <row r="149" spans="1:13">
      <c r="A149" s="54" t="s">
        <v>288</v>
      </c>
      <c r="B149" s="55" t="s">
        <v>312</v>
      </c>
      <c r="C149" s="46" t="s">
        <v>313</v>
      </c>
      <c r="D149" s="57">
        <v>169013</v>
      </c>
      <c r="E149" s="57" t="e">
        <f t="shared" si="27"/>
        <v>#REF!</v>
      </c>
      <c r="F149" s="58">
        <f>SUMIFS(第1批次治理工程!$K$6:$K$25279,第1批次治理工程!$E$6:$E$25279,$C149,第1批次治理工程!$C$6:$C$25279,$A149)</f>
        <v>0</v>
      </c>
      <c r="G149" s="58" t="e">
        <f>SUMIFS(#REF!,#REF!,$C149,#REF!,$A149)</f>
        <v>#REF!</v>
      </c>
      <c r="H149" s="58" t="e">
        <f>SUMIFS(#REF!,#REF!,$C149,#REF!,"*"&amp;$A149&amp;"*")</f>
        <v>#REF!</v>
      </c>
      <c r="I149" s="58" t="e">
        <f>SUMIFS(#REF!,#REF!,$C149,#REF!,"*"&amp;$A149&amp;"*")</f>
        <v>#REF!</v>
      </c>
      <c r="J149" s="58" t="e">
        <f>SUMIFS(#REF!,#REF!,$C149,#REF!,"*"&amp;$A149&amp;"*")</f>
        <v>#REF!</v>
      </c>
      <c r="K149" s="58" t="e">
        <f>SUMIFS(#REF!,#REF!,$C149,#REF!,"*"&amp;$A149&amp;"*")</f>
        <v>#REF!</v>
      </c>
      <c r="L149" s="58" t="e">
        <f>SUMIFS(#REF!,#REF!,$C149,#REF!,"*"&amp;$A149&amp;"*")</f>
        <v>#REF!</v>
      </c>
      <c r="M149" s="58" t="e">
        <f t="shared" si="28"/>
        <v>#REF!</v>
      </c>
    </row>
    <row r="150" spans="1:13" s="62" customFormat="1">
      <c r="A150" s="59"/>
      <c r="B150" s="1084" t="s">
        <v>314</v>
      </c>
      <c r="C150" s="1084"/>
      <c r="D150" s="60">
        <f t="shared" ref="D150:M150" si="29">SUM(D126:D149)</f>
        <v>5681622</v>
      </c>
      <c r="E150" s="60" t="e">
        <f t="shared" si="29"/>
        <v>#REF!</v>
      </c>
      <c r="F150" s="61">
        <f t="shared" si="29"/>
        <v>714432</v>
      </c>
      <c r="G150" s="61" t="e">
        <f t="shared" si="29"/>
        <v>#REF!</v>
      </c>
      <c r="H150" s="61" t="e">
        <f t="shared" si="29"/>
        <v>#REF!</v>
      </c>
      <c r="I150" s="61" t="e">
        <f t="shared" si="29"/>
        <v>#REF!</v>
      </c>
      <c r="J150" s="61" t="e">
        <f t="shared" si="29"/>
        <v>#REF!</v>
      </c>
      <c r="K150" s="61" t="e">
        <f t="shared" si="29"/>
        <v>#REF!</v>
      </c>
      <c r="L150" s="61" t="e">
        <f t="shared" si="29"/>
        <v>#REF!</v>
      </c>
      <c r="M150" s="61" t="e">
        <f t="shared" si="29"/>
        <v>#REF!</v>
      </c>
    </row>
    <row r="151" spans="1:13">
      <c r="A151" s="54" t="s">
        <v>315</v>
      </c>
      <c r="B151" s="55" t="s">
        <v>176</v>
      </c>
      <c r="C151" s="46" t="s">
        <v>316</v>
      </c>
      <c r="D151" s="57">
        <v>532301</v>
      </c>
      <c r="E151" s="57" t="e">
        <f t="shared" ref="E151:E188" si="30">SUM(F151:L151)</f>
        <v>#REF!</v>
      </c>
      <c r="F151" s="58">
        <f>SUMIFS(第1批次治理工程!$K$6:$K$25279,第1批次治理工程!$E$6:$E$25279,$C151,第1批次治理工程!$C$6:$C$25279,$A151)</f>
        <v>0</v>
      </c>
      <c r="G151" s="58" t="e">
        <f>SUMIFS(#REF!,#REF!,$C151,#REF!,$A151)</f>
        <v>#REF!</v>
      </c>
      <c r="H151" s="58" t="e">
        <f>SUMIFS(#REF!,#REF!,$C151,#REF!,"*"&amp;$A151&amp;"*")</f>
        <v>#REF!</v>
      </c>
      <c r="I151" s="58" t="e">
        <f>SUMIFS(#REF!,#REF!,$C151,#REF!,"*"&amp;$A151&amp;"*")</f>
        <v>#REF!</v>
      </c>
      <c r="J151" s="58" t="e">
        <f>SUMIFS(#REF!,#REF!,$C151,#REF!,"*"&amp;$A151&amp;"*")</f>
        <v>#REF!</v>
      </c>
      <c r="K151" s="58" t="e">
        <f>SUMIFS(#REF!,#REF!,$C151,#REF!,"*"&amp;$A151&amp;"*")</f>
        <v>#REF!</v>
      </c>
      <c r="L151" s="58" t="e">
        <f>SUMIFS(#REF!,#REF!,$C151,#REF!,"*"&amp;$A151&amp;"*")</f>
        <v>#REF!</v>
      </c>
      <c r="M151" s="58" t="e">
        <f t="shared" ref="M151:M188" si="31">D151+E151</f>
        <v>#REF!</v>
      </c>
    </row>
    <row r="152" spans="1:13">
      <c r="A152" s="54" t="s">
        <v>315</v>
      </c>
      <c r="B152" s="55" t="s">
        <v>160</v>
      </c>
      <c r="C152" s="46" t="s">
        <v>317</v>
      </c>
      <c r="D152" s="57">
        <v>223394</v>
      </c>
      <c r="E152" s="57" t="e">
        <f t="shared" si="30"/>
        <v>#REF!</v>
      </c>
      <c r="F152" s="58">
        <f>SUMIFS(第1批次治理工程!$K$6:$K$25279,第1批次治理工程!$E$6:$E$25279,$C152,第1批次治理工程!$C$6:$C$25279,$A152)</f>
        <v>0</v>
      </c>
      <c r="G152" s="58" t="e">
        <f>SUMIFS(#REF!,#REF!,$C152,#REF!,$A152)</f>
        <v>#REF!</v>
      </c>
      <c r="H152" s="58" t="e">
        <f>SUMIFS(#REF!,#REF!,$C152,#REF!,"*"&amp;$A152&amp;"*")</f>
        <v>#REF!</v>
      </c>
      <c r="I152" s="58" t="e">
        <f>SUMIFS(#REF!,#REF!,$C152,#REF!,"*"&amp;$A152&amp;"*")</f>
        <v>#REF!</v>
      </c>
      <c r="J152" s="58" t="e">
        <f>SUMIFS(#REF!,#REF!,$C152,#REF!,"*"&amp;$A152&amp;"*")</f>
        <v>#REF!</v>
      </c>
      <c r="K152" s="58" t="e">
        <f>SUMIFS(#REF!,#REF!,$C152,#REF!,"*"&amp;$A152&amp;"*")</f>
        <v>#REF!</v>
      </c>
      <c r="L152" s="58" t="e">
        <f>SUMIFS(#REF!,#REF!,$C152,#REF!,"*"&amp;$A152&amp;"*")</f>
        <v>#REF!</v>
      </c>
      <c r="M152" s="58" t="e">
        <f t="shared" si="31"/>
        <v>#REF!</v>
      </c>
    </row>
    <row r="153" spans="1:13">
      <c r="A153" s="54" t="s">
        <v>315</v>
      </c>
      <c r="B153" s="55" t="s">
        <v>160</v>
      </c>
      <c r="C153" s="46" t="s">
        <v>318</v>
      </c>
      <c r="D153" s="57">
        <v>1075192.5</v>
      </c>
      <c r="E153" s="57" t="e">
        <f t="shared" si="30"/>
        <v>#REF!</v>
      </c>
      <c r="F153" s="58">
        <f>SUMIFS(第1批次治理工程!$K$6:$K$25279,第1批次治理工程!$E$6:$E$25279,$C153,第1批次治理工程!$C$6:$C$25279,$A153)</f>
        <v>0</v>
      </c>
      <c r="G153" s="58" t="e">
        <f>SUMIFS(#REF!,#REF!,$C153,#REF!,$A153)</f>
        <v>#REF!</v>
      </c>
      <c r="H153" s="58" t="e">
        <f>SUMIFS(#REF!,#REF!,$C153,#REF!,"*"&amp;$A153&amp;"*")</f>
        <v>#REF!</v>
      </c>
      <c r="I153" s="58" t="e">
        <f>SUMIFS(#REF!,#REF!,$C153,#REF!,"*"&amp;$A153&amp;"*")</f>
        <v>#REF!</v>
      </c>
      <c r="J153" s="58" t="e">
        <f>SUMIFS(#REF!,#REF!,$C153,#REF!,"*"&amp;$A153&amp;"*")</f>
        <v>#REF!</v>
      </c>
      <c r="K153" s="58" t="e">
        <f>SUMIFS(#REF!,#REF!,$C153,#REF!,"*"&amp;$A153&amp;"*")</f>
        <v>#REF!</v>
      </c>
      <c r="L153" s="58" t="e">
        <f>SUMIFS(#REF!,#REF!,$C153,#REF!,"*"&amp;$A153&amp;"*")</f>
        <v>#REF!</v>
      </c>
      <c r="M153" s="58" t="e">
        <f t="shared" si="31"/>
        <v>#REF!</v>
      </c>
    </row>
    <row r="154" spans="1:13">
      <c r="A154" s="54" t="s">
        <v>315</v>
      </c>
      <c r="B154" s="55" t="s">
        <v>160</v>
      </c>
      <c r="C154" s="46" t="s">
        <v>319</v>
      </c>
      <c r="D154" s="57">
        <v>762158</v>
      </c>
      <c r="E154" s="57" t="e">
        <f t="shared" si="30"/>
        <v>#REF!</v>
      </c>
      <c r="F154" s="58">
        <f>SUMIFS(第1批次治理工程!$K$6:$K$25279,第1批次治理工程!$E$6:$E$25279,$C154,第1批次治理工程!$C$6:$C$25279,$A154)</f>
        <v>0</v>
      </c>
      <c r="G154" s="58" t="e">
        <f>SUMIFS(#REF!,#REF!,$C154,#REF!,$A154)</f>
        <v>#REF!</v>
      </c>
      <c r="H154" s="58" t="e">
        <f>SUMIFS(#REF!,#REF!,$C154,#REF!,"*"&amp;$A154&amp;"*")</f>
        <v>#REF!</v>
      </c>
      <c r="I154" s="58" t="e">
        <f>SUMIFS(#REF!,#REF!,$C154,#REF!,"*"&amp;$A154&amp;"*")</f>
        <v>#REF!</v>
      </c>
      <c r="J154" s="58" t="e">
        <f>SUMIFS(#REF!,#REF!,$C154,#REF!,"*"&amp;$A154&amp;"*")</f>
        <v>#REF!</v>
      </c>
      <c r="K154" s="58" t="e">
        <f>SUMIFS(#REF!,#REF!,$C154,#REF!,"*"&amp;$A154&amp;"*")</f>
        <v>#REF!</v>
      </c>
      <c r="L154" s="58" t="e">
        <f>SUMIFS(#REF!,#REF!,$C154,#REF!,"*"&amp;$A154&amp;"*")</f>
        <v>#REF!</v>
      </c>
      <c r="M154" s="58" t="e">
        <f t="shared" si="31"/>
        <v>#REF!</v>
      </c>
    </row>
    <row r="155" spans="1:13">
      <c r="A155" s="54" t="s">
        <v>315</v>
      </c>
      <c r="B155" s="55" t="s">
        <v>160</v>
      </c>
      <c r="C155" s="46" t="s">
        <v>320</v>
      </c>
      <c r="D155" s="57">
        <v>1050406</v>
      </c>
      <c r="E155" s="57" t="e">
        <f t="shared" si="30"/>
        <v>#REF!</v>
      </c>
      <c r="F155" s="58">
        <f>SUMIFS(第1批次治理工程!$K$6:$K$25279,第1批次治理工程!$E$6:$E$25279,$C155,第1批次治理工程!$C$6:$C$25279,$A155)</f>
        <v>0</v>
      </c>
      <c r="G155" s="58" t="e">
        <f>SUMIFS(#REF!,#REF!,$C155,#REF!,$A155)</f>
        <v>#REF!</v>
      </c>
      <c r="H155" s="58" t="e">
        <f>SUMIFS(#REF!,#REF!,$C155,#REF!,"*"&amp;$A155&amp;"*")</f>
        <v>#REF!</v>
      </c>
      <c r="I155" s="58" t="e">
        <f>SUMIFS(#REF!,#REF!,$C155,#REF!,"*"&amp;$A155&amp;"*")</f>
        <v>#REF!</v>
      </c>
      <c r="J155" s="58" t="e">
        <f>SUMIFS(#REF!,#REF!,$C155,#REF!,"*"&amp;$A155&amp;"*")</f>
        <v>#REF!</v>
      </c>
      <c r="K155" s="58" t="e">
        <f>SUMIFS(#REF!,#REF!,$C155,#REF!,"*"&amp;$A155&amp;"*")</f>
        <v>#REF!</v>
      </c>
      <c r="L155" s="58" t="e">
        <f>SUMIFS(#REF!,#REF!,$C155,#REF!,"*"&amp;$A155&amp;"*")</f>
        <v>#REF!</v>
      </c>
      <c r="M155" s="58" t="e">
        <f t="shared" si="31"/>
        <v>#REF!</v>
      </c>
    </row>
    <row r="156" spans="1:13">
      <c r="A156" s="54" t="s">
        <v>315</v>
      </c>
      <c r="B156" s="55" t="s">
        <v>160</v>
      </c>
      <c r="C156" s="46" t="s">
        <v>321</v>
      </c>
      <c r="D156" s="57">
        <v>477851</v>
      </c>
      <c r="E156" s="57" t="e">
        <f t="shared" si="30"/>
        <v>#REF!</v>
      </c>
      <c r="F156" s="58">
        <f>SUMIFS(第1批次治理工程!$K$6:$K$25279,第1批次治理工程!$E$6:$E$25279,$C156,第1批次治理工程!$C$6:$C$25279,$A156)</f>
        <v>0</v>
      </c>
      <c r="G156" s="58" t="e">
        <f>SUMIFS(#REF!,#REF!,$C156,#REF!,$A156)</f>
        <v>#REF!</v>
      </c>
      <c r="H156" s="58" t="e">
        <f>SUMIFS(#REF!,#REF!,$C156,#REF!,"*"&amp;$A156&amp;"*")</f>
        <v>#REF!</v>
      </c>
      <c r="I156" s="58" t="e">
        <f>SUMIFS(#REF!,#REF!,$C156,#REF!,"*"&amp;$A156&amp;"*")</f>
        <v>#REF!</v>
      </c>
      <c r="J156" s="58" t="e">
        <f>SUMIFS(#REF!,#REF!,$C156,#REF!,"*"&amp;$A156&amp;"*")</f>
        <v>#REF!</v>
      </c>
      <c r="K156" s="58" t="e">
        <f>SUMIFS(#REF!,#REF!,$C156,#REF!,"*"&amp;$A156&amp;"*")</f>
        <v>#REF!</v>
      </c>
      <c r="L156" s="58" t="e">
        <f>SUMIFS(#REF!,#REF!,$C156,#REF!,"*"&amp;$A156&amp;"*")</f>
        <v>#REF!</v>
      </c>
      <c r="M156" s="58" t="e">
        <f t="shared" si="31"/>
        <v>#REF!</v>
      </c>
    </row>
    <row r="157" spans="1:13">
      <c r="A157" s="54" t="s">
        <v>315</v>
      </c>
      <c r="B157" s="55" t="s">
        <v>160</v>
      </c>
      <c r="C157" s="46" t="s">
        <v>322</v>
      </c>
      <c r="D157" s="57">
        <v>574785</v>
      </c>
      <c r="E157" s="57" t="e">
        <f t="shared" si="30"/>
        <v>#REF!</v>
      </c>
      <c r="F157" s="58">
        <f>SUMIFS(第1批次治理工程!$K$6:$K$25279,第1批次治理工程!$E$6:$E$25279,$C157,第1批次治理工程!$C$6:$C$25279,$A157)</f>
        <v>0</v>
      </c>
      <c r="G157" s="58" t="e">
        <f>SUMIFS(#REF!,#REF!,$C157,#REF!,$A157)</f>
        <v>#REF!</v>
      </c>
      <c r="H157" s="58" t="e">
        <f>SUMIFS(#REF!,#REF!,$C157,#REF!,"*"&amp;$A157&amp;"*")</f>
        <v>#REF!</v>
      </c>
      <c r="I157" s="58" t="e">
        <f>SUMIFS(#REF!,#REF!,$C157,#REF!,"*"&amp;$A157&amp;"*")</f>
        <v>#REF!</v>
      </c>
      <c r="J157" s="58" t="e">
        <f>SUMIFS(#REF!,#REF!,$C157,#REF!,"*"&amp;$A157&amp;"*")</f>
        <v>#REF!</v>
      </c>
      <c r="K157" s="58" t="e">
        <f>SUMIFS(#REF!,#REF!,$C157,#REF!,"*"&amp;$A157&amp;"*")</f>
        <v>#REF!</v>
      </c>
      <c r="L157" s="58" t="e">
        <f>SUMIFS(#REF!,#REF!,$C157,#REF!,"*"&amp;$A157&amp;"*")</f>
        <v>#REF!</v>
      </c>
      <c r="M157" s="58" t="e">
        <f t="shared" si="31"/>
        <v>#REF!</v>
      </c>
    </row>
    <row r="158" spans="1:13">
      <c r="A158" s="54" t="s">
        <v>315</v>
      </c>
      <c r="B158" s="55" t="s">
        <v>160</v>
      </c>
      <c r="C158" s="46" t="s">
        <v>323</v>
      </c>
      <c r="D158" s="57">
        <v>960039</v>
      </c>
      <c r="E158" s="57" t="e">
        <f t="shared" si="30"/>
        <v>#REF!</v>
      </c>
      <c r="F158" s="58">
        <f>SUMIFS(第1批次治理工程!$K$6:$K$25279,第1批次治理工程!$E$6:$E$25279,$C158,第1批次治理工程!$C$6:$C$25279,$A158)</f>
        <v>0</v>
      </c>
      <c r="G158" s="58" t="e">
        <f>SUMIFS(#REF!,#REF!,$C158,#REF!,$A158)</f>
        <v>#REF!</v>
      </c>
      <c r="H158" s="58" t="e">
        <f>SUMIFS(#REF!,#REF!,$C158,#REF!,"*"&amp;$A158&amp;"*")</f>
        <v>#REF!</v>
      </c>
      <c r="I158" s="58" t="e">
        <f>SUMIFS(#REF!,#REF!,$C158,#REF!,"*"&amp;$A158&amp;"*")</f>
        <v>#REF!</v>
      </c>
      <c r="J158" s="58" t="e">
        <f>SUMIFS(#REF!,#REF!,$C158,#REF!,"*"&amp;$A158&amp;"*")</f>
        <v>#REF!</v>
      </c>
      <c r="K158" s="58" t="e">
        <f>SUMIFS(#REF!,#REF!,$C158,#REF!,"*"&amp;$A158&amp;"*")</f>
        <v>#REF!</v>
      </c>
      <c r="L158" s="58" t="e">
        <f>SUMIFS(#REF!,#REF!,$C158,#REF!,"*"&amp;$A158&amp;"*")</f>
        <v>#REF!</v>
      </c>
      <c r="M158" s="58" t="e">
        <f t="shared" si="31"/>
        <v>#REF!</v>
      </c>
    </row>
    <row r="159" spans="1:13">
      <c r="A159" s="54" t="s">
        <v>315</v>
      </c>
      <c r="B159" s="55" t="s">
        <v>160</v>
      </c>
      <c r="C159" s="46" t="s">
        <v>324</v>
      </c>
      <c r="D159" s="57">
        <v>721000</v>
      </c>
      <c r="E159" s="57" t="e">
        <f t="shared" si="30"/>
        <v>#REF!</v>
      </c>
      <c r="F159" s="58">
        <f>SUMIFS(第1批次治理工程!$K$6:$K$25279,第1批次治理工程!$E$6:$E$25279,$C159,第1批次治理工程!$C$6:$C$25279,$A159)</f>
        <v>0</v>
      </c>
      <c r="G159" s="58" t="e">
        <f>SUMIFS(#REF!,#REF!,$C159,#REF!,$A159)</f>
        <v>#REF!</v>
      </c>
      <c r="H159" s="58" t="e">
        <f>SUMIFS(#REF!,#REF!,$C159,#REF!,"*"&amp;$A159&amp;"*")</f>
        <v>#REF!</v>
      </c>
      <c r="I159" s="58" t="e">
        <f>SUMIFS(#REF!,#REF!,$C159,#REF!,"*"&amp;$A159&amp;"*")</f>
        <v>#REF!</v>
      </c>
      <c r="J159" s="58" t="e">
        <f>SUMIFS(#REF!,#REF!,$C159,#REF!,"*"&amp;$A159&amp;"*")</f>
        <v>#REF!</v>
      </c>
      <c r="K159" s="58" t="e">
        <f>SUMIFS(#REF!,#REF!,$C159,#REF!,"*"&amp;$A159&amp;"*")</f>
        <v>#REF!</v>
      </c>
      <c r="L159" s="58" t="e">
        <f>SUMIFS(#REF!,#REF!,$C159,#REF!,"*"&amp;$A159&amp;"*")</f>
        <v>#REF!</v>
      </c>
      <c r="M159" s="58" t="e">
        <f t="shared" si="31"/>
        <v>#REF!</v>
      </c>
    </row>
    <row r="160" spans="1:13">
      <c r="A160" s="54" t="s">
        <v>315</v>
      </c>
      <c r="B160" s="55" t="s">
        <v>160</v>
      </c>
      <c r="C160" s="46" t="s">
        <v>325</v>
      </c>
      <c r="D160" s="57">
        <v>477333</v>
      </c>
      <c r="E160" s="57" t="e">
        <f t="shared" si="30"/>
        <v>#REF!</v>
      </c>
      <c r="F160" s="58">
        <f>SUMIFS(第1批次治理工程!$K$6:$K$25279,第1批次治理工程!$E$6:$E$25279,$C160,第1批次治理工程!$C$6:$C$25279,$A160)</f>
        <v>0</v>
      </c>
      <c r="G160" s="58" t="e">
        <f>SUMIFS(#REF!,#REF!,$C160,#REF!,$A160)</f>
        <v>#REF!</v>
      </c>
      <c r="H160" s="58" t="e">
        <f>SUMIFS(#REF!,#REF!,$C160,#REF!,"*"&amp;$A160&amp;"*")</f>
        <v>#REF!</v>
      </c>
      <c r="I160" s="58" t="e">
        <f>SUMIFS(#REF!,#REF!,$C160,#REF!,"*"&amp;$A160&amp;"*")</f>
        <v>#REF!</v>
      </c>
      <c r="J160" s="58" t="e">
        <f>SUMIFS(#REF!,#REF!,$C160,#REF!,"*"&amp;$A160&amp;"*")</f>
        <v>#REF!</v>
      </c>
      <c r="K160" s="58" t="e">
        <f>SUMIFS(#REF!,#REF!,$C160,#REF!,"*"&amp;$A160&amp;"*")</f>
        <v>#REF!</v>
      </c>
      <c r="L160" s="58" t="e">
        <f>SUMIFS(#REF!,#REF!,$C160,#REF!,"*"&amp;$A160&amp;"*")</f>
        <v>#REF!</v>
      </c>
      <c r="M160" s="58" t="e">
        <f t="shared" si="31"/>
        <v>#REF!</v>
      </c>
    </row>
    <row r="161" spans="1:13">
      <c r="A161" s="54" t="s">
        <v>315</v>
      </c>
      <c r="B161" s="55" t="s">
        <v>160</v>
      </c>
      <c r="C161" s="46" t="s">
        <v>326</v>
      </c>
      <c r="D161" s="57">
        <v>70893</v>
      </c>
      <c r="E161" s="57" t="e">
        <f t="shared" si="30"/>
        <v>#REF!</v>
      </c>
      <c r="F161" s="58">
        <f>SUMIFS(第1批次治理工程!$K$6:$K$25279,第1批次治理工程!$E$6:$E$25279,$C161,第1批次治理工程!$C$6:$C$25279,$A161)</f>
        <v>0</v>
      </c>
      <c r="G161" s="58" t="e">
        <f>SUMIFS(#REF!,#REF!,$C161,#REF!,$A161)</f>
        <v>#REF!</v>
      </c>
      <c r="H161" s="58" t="e">
        <f>SUMIFS(#REF!,#REF!,$C161,#REF!,"*"&amp;$A161&amp;"*")</f>
        <v>#REF!</v>
      </c>
      <c r="I161" s="58" t="e">
        <f>SUMIFS(#REF!,#REF!,$C161,#REF!,"*"&amp;$A161&amp;"*")</f>
        <v>#REF!</v>
      </c>
      <c r="J161" s="58" t="e">
        <f>SUMIFS(#REF!,#REF!,$C161,#REF!,"*"&amp;$A161&amp;"*")</f>
        <v>#REF!</v>
      </c>
      <c r="K161" s="58" t="e">
        <f>SUMIFS(#REF!,#REF!,$C161,#REF!,"*"&amp;$A161&amp;"*")</f>
        <v>#REF!</v>
      </c>
      <c r="L161" s="58" t="e">
        <f>SUMIFS(#REF!,#REF!,$C161,#REF!,"*"&amp;$A161&amp;"*")</f>
        <v>#REF!</v>
      </c>
      <c r="M161" s="58" t="e">
        <f t="shared" si="31"/>
        <v>#REF!</v>
      </c>
    </row>
    <row r="162" spans="1:13">
      <c r="A162" s="54" t="s">
        <v>315</v>
      </c>
      <c r="B162" s="55" t="s">
        <v>160</v>
      </c>
      <c r="C162" s="46" t="s">
        <v>327</v>
      </c>
      <c r="D162" s="57">
        <v>242379</v>
      </c>
      <c r="E162" s="57" t="e">
        <f t="shared" si="30"/>
        <v>#REF!</v>
      </c>
      <c r="F162" s="58">
        <f>SUMIFS(第1批次治理工程!$K$6:$K$25279,第1批次治理工程!$E$6:$E$25279,$C162,第1批次治理工程!$C$6:$C$25279,$A162)</f>
        <v>0</v>
      </c>
      <c r="G162" s="58" t="e">
        <f>SUMIFS(#REF!,#REF!,$C162,#REF!,$A162)</f>
        <v>#REF!</v>
      </c>
      <c r="H162" s="58" t="e">
        <f>SUMIFS(#REF!,#REF!,$C162,#REF!,"*"&amp;$A162&amp;"*")</f>
        <v>#REF!</v>
      </c>
      <c r="I162" s="58" t="e">
        <f>SUMIFS(#REF!,#REF!,$C162,#REF!,"*"&amp;$A162&amp;"*")</f>
        <v>#REF!</v>
      </c>
      <c r="J162" s="58" t="e">
        <f>SUMIFS(#REF!,#REF!,$C162,#REF!,"*"&amp;$A162&amp;"*")</f>
        <v>#REF!</v>
      </c>
      <c r="K162" s="58" t="e">
        <f>SUMIFS(#REF!,#REF!,$C162,#REF!,"*"&amp;$A162&amp;"*")</f>
        <v>#REF!</v>
      </c>
      <c r="L162" s="58" t="e">
        <f>SUMIFS(#REF!,#REF!,$C162,#REF!,"*"&amp;$A162&amp;"*")</f>
        <v>#REF!</v>
      </c>
      <c r="M162" s="58" t="e">
        <f t="shared" si="31"/>
        <v>#REF!</v>
      </c>
    </row>
    <row r="163" spans="1:13">
      <c r="A163" s="54" t="s">
        <v>315</v>
      </c>
      <c r="B163" s="55" t="s">
        <v>160</v>
      </c>
      <c r="C163" s="46" t="s">
        <v>328</v>
      </c>
      <c r="D163" s="57">
        <v>166170</v>
      </c>
      <c r="E163" s="57" t="e">
        <f t="shared" si="30"/>
        <v>#REF!</v>
      </c>
      <c r="F163" s="58">
        <f>SUMIFS(第1批次治理工程!$K$6:$K$25279,第1批次治理工程!$E$6:$E$25279,$C163,第1批次治理工程!$C$6:$C$25279,$A163)</f>
        <v>0</v>
      </c>
      <c r="G163" s="58" t="e">
        <f>SUMIFS(#REF!,#REF!,$C163,#REF!,$A163)</f>
        <v>#REF!</v>
      </c>
      <c r="H163" s="58" t="e">
        <f>SUMIFS(#REF!,#REF!,$C163,#REF!,"*"&amp;$A163&amp;"*")</f>
        <v>#REF!</v>
      </c>
      <c r="I163" s="58" t="e">
        <f>SUMIFS(#REF!,#REF!,$C163,#REF!,"*"&amp;$A163&amp;"*")</f>
        <v>#REF!</v>
      </c>
      <c r="J163" s="58" t="e">
        <f>SUMIFS(#REF!,#REF!,$C163,#REF!,"*"&amp;$A163&amp;"*")</f>
        <v>#REF!</v>
      </c>
      <c r="K163" s="58" t="e">
        <f>SUMIFS(#REF!,#REF!,$C163,#REF!,"*"&amp;$A163&amp;"*")</f>
        <v>#REF!</v>
      </c>
      <c r="L163" s="58" t="e">
        <f>SUMIFS(#REF!,#REF!,$C163,#REF!,"*"&amp;$A163&amp;"*")</f>
        <v>#REF!</v>
      </c>
      <c r="M163" s="58" t="e">
        <f t="shared" si="31"/>
        <v>#REF!</v>
      </c>
    </row>
    <row r="164" spans="1:13">
      <c r="A164" s="54" t="s">
        <v>315</v>
      </c>
      <c r="B164" s="55" t="s">
        <v>160</v>
      </c>
      <c r="C164" s="46" t="s">
        <v>329</v>
      </c>
      <c r="D164" s="57">
        <v>184846</v>
      </c>
      <c r="E164" s="57" t="e">
        <f t="shared" si="30"/>
        <v>#REF!</v>
      </c>
      <c r="F164" s="58">
        <f>SUMIFS(第1批次治理工程!$K$6:$K$25279,第1批次治理工程!$E$6:$E$25279,$C164,第1批次治理工程!$C$6:$C$25279,$A164)</f>
        <v>0</v>
      </c>
      <c r="G164" s="58" t="e">
        <f>SUMIFS(#REF!,#REF!,$C164,#REF!,$A164)</f>
        <v>#REF!</v>
      </c>
      <c r="H164" s="58" t="e">
        <f>SUMIFS(#REF!,#REF!,$C164,#REF!,"*"&amp;$A164&amp;"*")</f>
        <v>#REF!</v>
      </c>
      <c r="I164" s="58" t="e">
        <f>SUMIFS(#REF!,#REF!,$C164,#REF!,"*"&amp;$A164&amp;"*")</f>
        <v>#REF!</v>
      </c>
      <c r="J164" s="58" t="e">
        <f>SUMIFS(#REF!,#REF!,$C164,#REF!,"*"&amp;$A164&amp;"*")</f>
        <v>#REF!</v>
      </c>
      <c r="K164" s="58" t="e">
        <f>SUMIFS(#REF!,#REF!,$C164,#REF!,"*"&amp;$A164&amp;"*")</f>
        <v>#REF!</v>
      </c>
      <c r="L164" s="58" t="e">
        <f>SUMIFS(#REF!,#REF!,$C164,#REF!,"*"&amp;$A164&amp;"*")</f>
        <v>#REF!</v>
      </c>
      <c r="M164" s="58" t="e">
        <f t="shared" si="31"/>
        <v>#REF!</v>
      </c>
    </row>
    <row r="165" spans="1:13">
      <c r="A165" s="54" t="s">
        <v>315</v>
      </c>
      <c r="B165" s="55" t="s">
        <v>160</v>
      </c>
      <c r="C165" s="46" t="s">
        <v>330</v>
      </c>
      <c r="D165" s="57">
        <v>126711</v>
      </c>
      <c r="E165" s="57" t="e">
        <f t="shared" si="30"/>
        <v>#REF!</v>
      </c>
      <c r="F165" s="58">
        <f>SUMIFS(第1批次治理工程!$K$6:$K$25279,第1批次治理工程!$E$6:$E$25279,$C165,第1批次治理工程!$C$6:$C$25279,$A165)</f>
        <v>0</v>
      </c>
      <c r="G165" s="58" t="e">
        <f>SUMIFS(#REF!,#REF!,$C165,#REF!,$A165)</f>
        <v>#REF!</v>
      </c>
      <c r="H165" s="58" t="e">
        <f>SUMIFS(#REF!,#REF!,$C165,#REF!,"*"&amp;$A165&amp;"*")</f>
        <v>#REF!</v>
      </c>
      <c r="I165" s="58" t="e">
        <f>SUMIFS(#REF!,#REF!,$C165,#REF!,"*"&amp;$A165&amp;"*")</f>
        <v>#REF!</v>
      </c>
      <c r="J165" s="58" t="e">
        <f>SUMIFS(#REF!,#REF!,$C165,#REF!,"*"&amp;$A165&amp;"*")</f>
        <v>#REF!</v>
      </c>
      <c r="K165" s="58" t="e">
        <f>SUMIFS(#REF!,#REF!,$C165,#REF!,"*"&amp;$A165&amp;"*")</f>
        <v>#REF!</v>
      </c>
      <c r="L165" s="58" t="e">
        <f>SUMIFS(#REF!,#REF!,$C165,#REF!,"*"&amp;$A165&amp;"*")</f>
        <v>#REF!</v>
      </c>
      <c r="M165" s="58" t="e">
        <f t="shared" si="31"/>
        <v>#REF!</v>
      </c>
    </row>
    <row r="166" spans="1:13" ht="33">
      <c r="A166" s="54" t="s">
        <v>315</v>
      </c>
      <c r="B166" s="55" t="s">
        <v>160</v>
      </c>
      <c r="C166" s="46" t="s">
        <v>331</v>
      </c>
      <c r="D166" s="57">
        <v>594686</v>
      </c>
      <c r="E166" s="57" t="e">
        <f t="shared" si="30"/>
        <v>#REF!</v>
      </c>
      <c r="F166" s="58">
        <f>SUMIFS(第1批次治理工程!$K$6:$K$25279,第1批次治理工程!$E$6:$E$25279,$C166,第1批次治理工程!$C$6:$C$25279,$A166)</f>
        <v>0</v>
      </c>
      <c r="G166" s="58" t="e">
        <f>SUMIFS(#REF!,#REF!,$C166,#REF!,$A166)</f>
        <v>#REF!</v>
      </c>
      <c r="H166" s="58" t="e">
        <f>SUMIFS(#REF!,#REF!,$C166,#REF!,"*"&amp;$A166&amp;"*")</f>
        <v>#REF!</v>
      </c>
      <c r="I166" s="58" t="e">
        <f>SUMIFS(#REF!,#REF!,$C166,#REF!,"*"&amp;$A166&amp;"*")</f>
        <v>#REF!</v>
      </c>
      <c r="J166" s="58" t="e">
        <f>SUMIFS(#REF!,#REF!,$C166,#REF!,"*"&amp;$A166&amp;"*")</f>
        <v>#REF!</v>
      </c>
      <c r="K166" s="58" t="e">
        <f>SUMIFS(#REF!,#REF!,$C166,#REF!,"*"&amp;$A166&amp;"*")</f>
        <v>#REF!</v>
      </c>
      <c r="L166" s="58" t="e">
        <f>SUMIFS(#REF!,#REF!,$C166,#REF!,"*"&amp;$A166&amp;"*")</f>
        <v>#REF!</v>
      </c>
      <c r="M166" s="58" t="e">
        <f t="shared" si="31"/>
        <v>#REF!</v>
      </c>
    </row>
    <row r="167" spans="1:13">
      <c r="A167" s="54" t="s">
        <v>315</v>
      </c>
      <c r="B167" s="55" t="s">
        <v>160</v>
      </c>
      <c r="C167" s="46" t="s">
        <v>332</v>
      </c>
      <c r="D167" s="57">
        <v>3600</v>
      </c>
      <c r="E167" s="57" t="e">
        <f t="shared" si="30"/>
        <v>#REF!</v>
      </c>
      <c r="F167" s="58">
        <f>SUMIFS(第1批次治理工程!$K$6:$K$25279,第1批次治理工程!$E$6:$E$25279,$C167,第1批次治理工程!$C$6:$C$25279,$A167)</f>
        <v>0</v>
      </c>
      <c r="G167" s="58" t="e">
        <f>SUMIFS(#REF!,#REF!,$C167,#REF!,$A167)</f>
        <v>#REF!</v>
      </c>
      <c r="H167" s="58" t="e">
        <f>SUMIFS(#REF!,#REF!,$C167,#REF!,"*"&amp;$A167&amp;"*")</f>
        <v>#REF!</v>
      </c>
      <c r="I167" s="58" t="e">
        <f>SUMIFS(#REF!,#REF!,$C167,#REF!,"*"&amp;$A167&amp;"*")</f>
        <v>#REF!</v>
      </c>
      <c r="J167" s="58" t="e">
        <f>SUMIFS(#REF!,#REF!,$C167,#REF!,"*"&amp;$A167&amp;"*")</f>
        <v>#REF!</v>
      </c>
      <c r="K167" s="58" t="e">
        <f>SUMIFS(#REF!,#REF!,$C167,#REF!,"*"&amp;$A167&amp;"*")</f>
        <v>#REF!</v>
      </c>
      <c r="L167" s="58" t="e">
        <f>SUMIFS(#REF!,#REF!,$C167,#REF!,"*"&amp;$A167&amp;"*")</f>
        <v>#REF!</v>
      </c>
      <c r="M167" s="58" t="e">
        <f t="shared" si="31"/>
        <v>#REF!</v>
      </c>
    </row>
    <row r="168" spans="1:13">
      <c r="A168" s="54" t="s">
        <v>315</v>
      </c>
      <c r="B168" s="55" t="s">
        <v>160</v>
      </c>
      <c r="C168" s="46" t="s">
        <v>333</v>
      </c>
      <c r="D168" s="57">
        <v>22970</v>
      </c>
      <c r="E168" s="57" t="e">
        <f t="shared" si="30"/>
        <v>#REF!</v>
      </c>
      <c r="F168" s="58">
        <f>SUMIFS(第1批次治理工程!$K$6:$K$25279,第1批次治理工程!$E$6:$E$25279,$C168,第1批次治理工程!$C$6:$C$25279,$A168)</f>
        <v>0</v>
      </c>
      <c r="G168" s="58" t="e">
        <f>SUMIFS(#REF!,#REF!,$C168,#REF!,$A168)</f>
        <v>#REF!</v>
      </c>
      <c r="H168" s="58" t="e">
        <f>SUMIFS(#REF!,#REF!,$C168,#REF!,"*"&amp;$A168&amp;"*")</f>
        <v>#REF!</v>
      </c>
      <c r="I168" s="58" t="e">
        <f>SUMIFS(#REF!,#REF!,$C168,#REF!,"*"&amp;$A168&amp;"*")</f>
        <v>#REF!</v>
      </c>
      <c r="J168" s="58" t="e">
        <f>SUMIFS(#REF!,#REF!,$C168,#REF!,"*"&amp;$A168&amp;"*")</f>
        <v>#REF!</v>
      </c>
      <c r="K168" s="58" t="e">
        <f>SUMIFS(#REF!,#REF!,$C168,#REF!,"*"&amp;$A168&amp;"*")</f>
        <v>#REF!</v>
      </c>
      <c r="L168" s="58" t="e">
        <f>SUMIFS(#REF!,#REF!,$C168,#REF!,"*"&amp;$A168&amp;"*")</f>
        <v>#REF!</v>
      </c>
      <c r="M168" s="58" t="e">
        <f t="shared" si="31"/>
        <v>#REF!</v>
      </c>
    </row>
    <row r="169" spans="1:13">
      <c r="A169" s="54" t="s">
        <v>315</v>
      </c>
      <c r="B169" s="55" t="s">
        <v>160</v>
      </c>
      <c r="C169" s="46" t="s">
        <v>334</v>
      </c>
      <c r="D169" s="57">
        <v>4290</v>
      </c>
      <c r="E169" s="57" t="e">
        <f t="shared" si="30"/>
        <v>#REF!</v>
      </c>
      <c r="F169" s="58">
        <f>SUMIFS(第1批次治理工程!$K$6:$K$25279,第1批次治理工程!$E$6:$E$25279,$C169,第1批次治理工程!$C$6:$C$25279,$A169)</f>
        <v>0</v>
      </c>
      <c r="G169" s="58" t="e">
        <f>SUMIFS(#REF!,#REF!,$C169,#REF!,$A169)</f>
        <v>#REF!</v>
      </c>
      <c r="H169" s="58" t="e">
        <f>SUMIFS(#REF!,#REF!,$C169,#REF!,"*"&amp;$A169&amp;"*")</f>
        <v>#REF!</v>
      </c>
      <c r="I169" s="58" t="e">
        <f>SUMIFS(#REF!,#REF!,$C169,#REF!,"*"&amp;$A169&amp;"*")</f>
        <v>#REF!</v>
      </c>
      <c r="J169" s="58" t="e">
        <f>SUMIFS(#REF!,#REF!,$C169,#REF!,"*"&amp;$A169&amp;"*")</f>
        <v>#REF!</v>
      </c>
      <c r="K169" s="58" t="e">
        <f>SUMIFS(#REF!,#REF!,$C169,#REF!,"*"&amp;$A169&amp;"*")</f>
        <v>#REF!</v>
      </c>
      <c r="L169" s="58" t="e">
        <f>SUMIFS(#REF!,#REF!,$C169,#REF!,"*"&amp;$A169&amp;"*")</f>
        <v>#REF!</v>
      </c>
      <c r="M169" s="58" t="e">
        <f t="shared" si="31"/>
        <v>#REF!</v>
      </c>
    </row>
    <row r="170" spans="1:13">
      <c r="A170" s="54" t="s">
        <v>315</v>
      </c>
      <c r="B170" s="55" t="s">
        <v>160</v>
      </c>
      <c r="C170" s="46" t="s">
        <v>335</v>
      </c>
      <c r="D170" s="57">
        <v>29800</v>
      </c>
      <c r="E170" s="57" t="e">
        <f t="shared" si="30"/>
        <v>#REF!</v>
      </c>
      <c r="F170" s="58">
        <f>SUMIFS(第1批次治理工程!$K$6:$K$25279,第1批次治理工程!$E$6:$E$25279,$C170,第1批次治理工程!$C$6:$C$25279,$A170)</f>
        <v>0</v>
      </c>
      <c r="G170" s="58" t="e">
        <f>SUMIFS(#REF!,#REF!,$C170,#REF!,$A170)</f>
        <v>#REF!</v>
      </c>
      <c r="H170" s="58" t="e">
        <f>SUMIFS(#REF!,#REF!,$C170,#REF!,"*"&amp;$A170&amp;"*")</f>
        <v>#REF!</v>
      </c>
      <c r="I170" s="58" t="e">
        <f>SUMIFS(#REF!,#REF!,$C170,#REF!,"*"&amp;$A170&amp;"*")</f>
        <v>#REF!</v>
      </c>
      <c r="J170" s="58" t="e">
        <f>SUMIFS(#REF!,#REF!,$C170,#REF!,"*"&amp;$A170&amp;"*")</f>
        <v>#REF!</v>
      </c>
      <c r="K170" s="58" t="e">
        <f>SUMIFS(#REF!,#REF!,$C170,#REF!,"*"&amp;$A170&amp;"*")</f>
        <v>#REF!</v>
      </c>
      <c r="L170" s="58" t="e">
        <f>SUMIFS(#REF!,#REF!,$C170,#REF!,"*"&amp;$A170&amp;"*")</f>
        <v>#REF!</v>
      </c>
      <c r="M170" s="58" t="e">
        <f t="shared" si="31"/>
        <v>#REF!</v>
      </c>
    </row>
    <row r="171" spans="1:13">
      <c r="A171" s="54" t="s">
        <v>315</v>
      </c>
      <c r="B171" s="55" t="s">
        <v>160</v>
      </c>
      <c r="C171" s="46" t="s">
        <v>336</v>
      </c>
      <c r="D171" s="57">
        <v>12420</v>
      </c>
      <c r="E171" s="57" t="e">
        <f t="shared" si="30"/>
        <v>#REF!</v>
      </c>
      <c r="F171" s="58">
        <f>SUMIFS(第1批次治理工程!$K$6:$K$25279,第1批次治理工程!$E$6:$E$25279,$C171,第1批次治理工程!$C$6:$C$25279,$A171)</f>
        <v>0</v>
      </c>
      <c r="G171" s="58" t="e">
        <f>SUMIFS(#REF!,#REF!,$C171,#REF!,$A171)</f>
        <v>#REF!</v>
      </c>
      <c r="H171" s="58" t="e">
        <f>SUMIFS(#REF!,#REF!,$C171,#REF!,"*"&amp;$A171&amp;"*")</f>
        <v>#REF!</v>
      </c>
      <c r="I171" s="58" t="e">
        <f>SUMIFS(#REF!,#REF!,$C171,#REF!,"*"&amp;$A171&amp;"*")</f>
        <v>#REF!</v>
      </c>
      <c r="J171" s="58" t="e">
        <f>SUMIFS(#REF!,#REF!,$C171,#REF!,"*"&amp;$A171&amp;"*")</f>
        <v>#REF!</v>
      </c>
      <c r="K171" s="58" t="e">
        <f>SUMIFS(#REF!,#REF!,$C171,#REF!,"*"&amp;$A171&amp;"*")</f>
        <v>#REF!</v>
      </c>
      <c r="L171" s="58" t="e">
        <f>SUMIFS(#REF!,#REF!,$C171,#REF!,"*"&amp;$A171&amp;"*")</f>
        <v>#REF!</v>
      </c>
      <c r="M171" s="58" t="e">
        <f t="shared" si="31"/>
        <v>#REF!</v>
      </c>
    </row>
    <row r="172" spans="1:13">
      <c r="A172" s="54" t="s">
        <v>315</v>
      </c>
      <c r="B172" s="55" t="s">
        <v>160</v>
      </c>
      <c r="C172" s="46" t="s">
        <v>337</v>
      </c>
      <c r="D172" s="57">
        <v>9870</v>
      </c>
      <c r="E172" s="57" t="e">
        <f t="shared" si="30"/>
        <v>#REF!</v>
      </c>
      <c r="F172" s="58">
        <f>SUMIFS(第1批次治理工程!$K$6:$K$25279,第1批次治理工程!$E$6:$E$25279,$C172,第1批次治理工程!$C$6:$C$25279,$A172)</f>
        <v>0</v>
      </c>
      <c r="G172" s="58" t="e">
        <f>SUMIFS(#REF!,#REF!,$C172,#REF!,$A172)</f>
        <v>#REF!</v>
      </c>
      <c r="H172" s="58" t="e">
        <f>SUMIFS(#REF!,#REF!,$C172,#REF!,"*"&amp;$A172&amp;"*")</f>
        <v>#REF!</v>
      </c>
      <c r="I172" s="58" t="e">
        <f>SUMIFS(#REF!,#REF!,$C172,#REF!,"*"&amp;$A172&amp;"*")</f>
        <v>#REF!</v>
      </c>
      <c r="J172" s="58" t="e">
        <f>SUMIFS(#REF!,#REF!,$C172,#REF!,"*"&amp;$A172&amp;"*")</f>
        <v>#REF!</v>
      </c>
      <c r="K172" s="58" t="e">
        <f>SUMIFS(#REF!,#REF!,$C172,#REF!,"*"&amp;$A172&amp;"*")</f>
        <v>#REF!</v>
      </c>
      <c r="L172" s="58" t="e">
        <f>SUMIFS(#REF!,#REF!,$C172,#REF!,"*"&amp;$A172&amp;"*")</f>
        <v>#REF!</v>
      </c>
      <c r="M172" s="58" t="e">
        <f t="shared" si="31"/>
        <v>#REF!</v>
      </c>
    </row>
    <row r="173" spans="1:13">
      <c r="A173" s="54" t="s">
        <v>315</v>
      </c>
      <c r="B173" s="55" t="s">
        <v>160</v>
      </c>
      <c r="C173" s="46" t="s">
        <v>338</v>
      </c>
      <c r="D173" s="57">
        <v>8100</v>
      </c>
      <c r="E173" s="57" t="e">
        <f t="shared" si="30"/>
        <v>#REF!</v>
      </c>
      <c r="F173" s="58">
        <f>SUMIFS(第1批次治理工程!$K$6:$K$25279,第1批次治理工程!$E$6:$E$25279,$C173,第1批次治理工程!$C$6:$C$25279,$A173)</f>
        <v>0</v>
      </c>
      <c r="G173" s="58" t="e">
        <f>SUMIFS(#REF!,#REF!,$C173,#REF!,$A173)</f>
        <v>#REF!</v>
      </c>
      <c r="H173" s="58" t="e">
        <f>SUMIFS(#REF!,#REF!,$C173,#REF!,"*"&amp;$A173&amp;"*")</f>
        <v>#REF!</v>
      </c>
      <c r="I173" s="58" t="e">
        <f>SUMIFS(#REF!,#REF!,$C173,#REF!,"*"&amp;$A173&amp;"*")</f>
        <v>#REF!</v>
      </c>
      <c r="J173" s="58" t="e">
        <f>SUMIFS(#REF!,#REF!,$C173,#REF!,"*"&amp;$A173&amp;"*")</f>
        <v>#REF!</v>
      </c>
      <c r="K173" s="58" t="e">
        <f>SUMIFS(#REF!,#REF!,$C173,#REF!,"*"&amp;$A173&amp;"*")</f>
        <v>#REF!</v>
      </c>
      <c r="L173" s="58" t="e">
        <f>SUMIFS(#REF!,#REF!,$C173,#REF!,"*"&amp;$A173&amp;"*")</f>
        <v>#REF!</v>
      </c>
      <c r="M173" s="58" t="e">
        <f t="shared" si="31"/>
        <v>#REF!</v>
      </c>
    </row>
    <row r="174" spans="1:13">
      <c r="A174" s="54" t="s">
        <v>315</v>
      </c>
      <c r="B174" s="55" t="s">
        <v>160</v>
      </c>
      <c r="C174" s="46" t="s">
        <v>339</v>
      </c>
      <c r="D174" s="57">
        <v>83800</v>
      </c>
      <c r="E174" s="57" t="e">
        <f t="shared" si="30"/>
        <v>#REF!</v>
      </c>
      <c r="F174" s="58">
        <f>SUMIFS(第1批次治理工程!$K$6:$K$25279,第1批次治理工程!$E$6:$E$25279,$C174,第1批次治理工程!$C$6:$C$25279,$A174)</f>
        <v>0</v>
      </c>
      <c r="G174" s="58" t="e">
        <f>SUMIFS(#REF!,#REF!,$C174,#REF!,$A174)</f>
        <v>#REF!</v>
      </c>
      <c r="H174" s="58" t="e">
        <f>SUMIFS(#REF!,#REF!,$C174,#REF!,"*"&amp;$A174&amp;"*")</f>
        <v>#REF!</v>
      </c>
      <c r="I174" s="58" t="e">
        <f>SUMIFS(#REF!,#REF!,$C174,#REF!,"*"&amp;$A174&amp;"*")</f>
        <v>#REF!</v>
      </c>
      <c r="J174" s="58" t="e">
        <f>SUMIFS(#REF!,#REF!,$C174,#REF!,"*"&amp;$A174&amp;"*")</f>
        <v>#REF!</v>
      </c>
      <c r="K174" s="58" t="e">
        <f>SUMIFS(#REF!,#REF!,$C174,#REF!,"*"&amp;$A174&amp;"*")</f>
        <v>#REF!</v>
      </c>
      <c r="L174" s="58" t="e">
        <f>SUMIFS(#REF!,#REF!,$C174,#REF!,"*"&amp;$A174&amp;"*")</f>
        <v>#REF!</v>
      </c>
      <c r="M174" s="58" t="e">
        <f t="shared" si="31"/>
        <v>#REF!</v>
      </c>
    </row>
    <row r="175" spans="1:13">
      <c r="A175" s="54" t="s">
        <v>315</v>
      </c>
      <c r="B175" s="55" t="s">
        <v>160</v>
      </c>
      <c r="C175" s="46" t="s">
        <v>340</v>
      </c>
      <c r="D175" s="57">
        <v>0</v>
      </c>
      <c r="E175" s="57" t="e">
        <f t="shared" si="30"/>
        <v>#REF!</v>
      </c>
      <c r="F175" s="58">
        <f>SUMIFS(第1批次治理工程!$K$6:$K$25279,第1批次治理工程!$E$6:$E$25279,$C175,第1批次治理工程!$C$6:$C$25279,$A175)</f>
        <v>0</v>
      </c>
      <c r="G175" s="58" t="e">
        <f>SUMIFS(#REF!,#REF!,$C175,#REF!,$A175)</f>
        <v>#REF!</v>
      </c>
      <c r="H175" s="58" t="e">
        <f>SUMIFS(#REF!,#REF!,$C175,#REF!,"*"&amp;$A175&amp;"*")</f>
        <v>#REF!</v>
      </c>
      <c r="I175" s="58" t="e">
        <f>SUMIFS(#REF!,#REF!,$C175,#REF!,"*"&amp;$A175&amp;"*")</f>
        <v>#REF!</v>
      </c>
      <c r="J175" s="58" t="e">
        <f>SUMIFS(#REF!,#REF!,$C175,#REF!,"*"&amp;$A175&amp;"*")</f>
        <v>#REF!</v>
      </c>
      <c r="K175" s="58" t="e">
        <f>SUMIFS(#REF!,#REF!,$C175,#REF!,"*"&amp;$A175&amp;"*")</f>
        <v>#REF!</v>
      </c>
      <c r="L175" s="58" t="e">
        <f>SUMIFS(#REF!,#REF!,$C175,#REF!,"*"&amp;$A175&amp;"*")</f>
        <v>#REF!</v>
      </c>
      <c r="M175" s="58" t="e">
        <f t="shared" si="31"/>
        <v>#REF!</v>
      </c>
    </row>
    <row r="176" spans="1:13">
      <c r="A176" s="54" t="s">
        <v>315</v>
      </c>
      <c r="B176" s="55" t="s">
        <v>160</v>
      </c>
      <c r="C176" s="46" t="s">
        <v>341</v>
      </c>
      <c r="D176" s="57">
        <v>25970</v>
      </c>
      <c r="E176" s="57" t="e">
        <f t="shared" si="30"/>
        <v>#REF!</v>
      </c>
      <c r="F176" s="58">
        <f>SUMIFS(第1批次治理工程!$K$6:$K$25279,第1批次治理工程!$E$6:$E$25279,$C176,第1批次治理工程!$C$6:$C$25279,$A176)</f>
        <v>0</v>
      </c>
      <c r="G176" s="58" t="e">
        <f>SUMIFS(#REF!,#REF!,$C176,#REF!,$A176)</f>
        <v>#REF!</v>
      </c>
      <c r="H176" s="58" t="e">
        <f>SUMIFS(#REF!,#REF!,$C176,#REF!,"*"&amp;$A176&amp;"*")</f>
        <v>#REF!</v>
      </c>
      <c r="I176" s="58" t="e">
        <f>SUMIFS(#REF!,#REF!,$C176,#REF!,"*"&amp;$A176&amp;"*")</f>
        <v>#REF!</v>
      </c>
      <c r="J176" s="58" t="e">
        <f>SUMIFS(#REF!,#REF!,$C176,#REF!,"*"&amp;$A176&amp;"*")</f>
        <v>#REF!</v>
      </c>
      <c r="K176" s="58" t="e">
        <f>SUMIFS(#REF!,#REF!,$C176,#REF!,"*"&amp;$A176&amp;"*")</f>
        <v>#REF!</v>
      </c>
      <c r="L176" s="58" t="e">
        <f>SUMIFS(#REF!,#REF!,$C176,#REF!,"*"&amp;$A176&amp;"*")</f>
        <v>#REF!</v>
      </c>
      <c r="M176" s="58" t="e">
        <f t="shared" si="31"/>
        <v>#REF!</v>
      </c>
    </row>
    <row r="177" spans="1:13">
      <c r="A177" s="54" t="s">
        <v>315</v>
      </c>
      <c r="B177" s="55" t="s">
        <v>160</v>
      </c>
      <c r="C177" s="63" t="s">
        <v>342</v>
      </c>
      <c r="D177" s="57">
        <v>0</v>
      </c>
      <c r="E177" s="57" t="e">
        <f t="shared" si="30"/>
        <v>#REF!</v>
      </c>
      <c r="F177" s="58">
        <f>SUMIFS(第1批次治理工程!$K$6:$K$25279,第1批次治理工程!$E$6:$E$25279,$C177,第1批次治理工程!$C$6:$C$25279,$A177)</f>
        <v>0</v>
      </c>
      <c r="G177" s="58" t="e">
        <f>SUMIFS(#REF!,#REF!,$C177,#REF!,$A177)</f>
        <v>#REF!</v>
      </c>
      <c r="H177" s="58" t="e">
        <f>SUMIFS(#REF!,#REF!,$C177,#REF!,"*"&amp;$A177&amp;"*")</f>
        <v>#REF!</v>
      </c>
      <c r="I177" s="58" t="e">
        <f>SUMIFS(#REF!,#REF!,$C177,#REF!,"*"&amp;$A177&amp;"*")</f>
        <v>#REF!</v>
      </c>
      <c r="J177" s="58" t="e">
        <f>SUMIFS(#REF!,#REF!,$C177,#REF!,"*"&amp;$A177&amp;"*")</f>
        <v>#REF!</v>
      </c>
      <c r="K177" s="58" t="e">
        <f>SUMIFS(#REF!,#REF!,$C177,#REF!,"*"&amp;$A177&amp;"*")</f>
        <v>#REF!</v>
      </c>
      <c r="L177" s="58" t="e">
        <f>SUMIFS(#REF!,#REF!,$C177,#REF!,"*"&amp;$A177&amp;"*")</f>
        <v>#REF!</v>
      </c>
      <c r="M177" s="58" t="e">
        <f t="shared" si="31"/>
        <v>#REF!</v>
      </c>
    </row>
    <row r="178" spans="1:13">
      <c r="A178" s="54" t="s">
        <v>315</v>
      </c>
      <c r="B178" s="55" t="s">
        <v>160</v>
      </c>
      <c r="C178" s="46" t="s">
        <v>343</v>
      </c>
      <c r="D178" s="57">
        <v>15300</v>
      </c>
      <c r="E178" s="57" t="e">
        <f t="shared" si="30"/>
        <v>#REF!</v>
      </c>
      <c r="F178" s="58">
        <f>SUMIFS(第1批次治理工程!$K$6:$K$25279,第1批次治理工程!$E$6:$E$25279,$C178,第1批次治理工程!$C$6:$C$25279,$A178)</f>
        <v>0</v>
      </c>
      <c r="G178" s="58" t="e">
        <f>SUMIFS(#REF!,#REF!,$C178,#REF!,$A178)</f>
        <v>#REF!</v>
      </c>
      <c r="H178" s="58" t="e">
        <f>SUMIFS(#REF!,#REF!,$C178,#REF!,"*"&amp;$A178&amp;"*")</f>
        <v>#REF!</v>
      </c>
      <c r="I178" s="58" t="e">
        <f>SUMIFS(#REF!,#REF!,$C178,#REF!,"*"&amp;$A178&amp;"*")</f>
        <v>#REF!</v>
      </c>
      <c r="J178" s="58" t="e">
        <f>SUMIFS(#REF!,#REF!,$C178,#REF!,"*"&amp;$A178&amp;"*")</f>
        <v>#REF!</v>
      </c>
      <c r="K178" s="58" t="e">
        <f>SUMIFS(#REF!,#REF!,$C178,#REF!,"*"&amp;$A178&amp;"*")</f>
        <v>#REF!</v>
      </c>
      <c r="L178" s="58" t="e">
        <f>SUMIFS(#REF!,#REF!,$C178,#REF!,"*"&amp;$A178&amp;"*")</f>
        <v>#REF!</v>
      </c>
      <c r="M178" s="58" t="e">
        <f t="shared" si="31"/>
        <v>#REF!</v>
      </c>
    </row>
    <row r="179" spans="1:13">
      <c r="A179" s="54" t="s">
        <v>315</v>
      </c>
      <c r="B179" s="55" t="s">
        <v>160</v>
      </c>
      <c r="C179" s="46" t="s">
        <v>344</v>
      </c>
      <c r="D179" s="57">
        <v>13394</v>
      </c>
      <c r="E179" s="57" t="e">
        <f t="shared" si="30"/>
        <v>#REF!</v>
      </c>
      <c r="F179" s="58">
        <f>SUMIFS(第1批次治理工程!$K$6:$K$25279,第1批次治理工程!$E$6:$E$25279,$C179,第1批次治理工程!$C$6:$C$25279,$A179)</f>
        <v>0</v>
      </c>
      <c r="G179" s="58" t="e">
        <f>SUMIFS(#REF!,#REF!,$C179,#REF!,$A179)</f>
        <v>#REF!</v>
      </c>
      <c r="H179" s="58" t="e">
        <f>SUMIFS(#REF!,#REF!,$C179,#REF!,"*"&amp;$A179&amp;"*")</f>
        <v>#REF!</v>
      </c>
      <c r="I179" s="58" t="e">
        <f>SUMIFS(#REF!,#REF!,$C179,#REF!,"*"&amp;$A179&amp;"*")</f>
        <v>#REF!</v>
      </c>
      <c r="J179" s="58" t="e">
        <f>SUMIFS(#REF!,#REF!,$C179,#REF!,"*"&amp;$A179&amp;"*")</f>
        <v>#REF!</v>
      </c>
      <c r="K179" s="58" t="e">
        <f>SUMIFS(#REF!,#REF!,$C179,#REF!,"*"&amp;$A179&amp;"*")</f>
        <v>#REF!</v>
      </c>
      <c r="L179" s="58" t="e">
        <f>SUMIFS(#REF!,#REF!,$C179,#REF!,"*"&amp;$A179&amp;"*")</f>
        <v>#REF!</v>
      </c>
      <c r="M179" s="58" t="e">
        <f t="shared" si="31"/>
        <v>#REF!</v>
      </c>
    </row>
    <row r="180" spans="1:13">
      <c r="A180" s="54" t="s">
        <v>315</v>
      </c>
      <c r="B180" s="55" t="s">
        <v>160</v>
      </c>
      <c r="C180" s="46" t="s">
        <v>345</v>
      </c>
      <c r="D180" s="57">
        <v>1500</v>
      </c>
      <c r="E180" s="57" t="e">
        <f t="shared" si="30"/>
        <v>#REF!</v>
      </c>
      <c r="F180" s="58">
        <f>SUMIFS(第1批次治理工程!$K$6:$K$25279,第1批次治理工程!$E$6:$E$25279,$C180,第1批次治理工程!$C$6:$C$25279,$A180)</f>
        <v>0</v>
      </c>
      <c r="G180" s="58" t="e">
        <f>SUMIFS(#REF!,#REF!,$C180,#REF!,$A180)</f>
        <v>#REF!</v>
      </c>
      <c r="H180" s="58" t="e">
        <f>SUMIFS(#REF!,#REF!,$C180,#REF!,"*"&amp;$A180&amp;"*")</f>
        <v>#REF!</v>
      </c>
      <c r="I180" s="58" t="e">
        <f>SUMIFS(#REF!,#REF!,$C180,#REF!,"*"&amp;$A180&amp;"*")</f>
        <v>#REF!</v>
      </c>
      <c r="J180" s="58" t="e">
        <f>SUMIFS(#REF!,#REF!,$C180,#REF!,"*"&amp;$A180&amp;"*")</f>
        <v>#REF!</v>
      </c>
      <c r="K180" s="58" t="e">
        <f>SUMIFS(#REF!,#REF!,$C180,#REF!,"*"&amp;$A180&amp;"*")</f>
        <v>#REF!</v>
      </c>
      <c r="L180" s="58" t="e">
        <f>SUMIFS(#REF!,#REF!,$C180,#REF!,"*"&amp;$A180&amp;"*")</f>
        <v>#REF!</v>
      </c>
      <c r="M180" s="58" t="e">
        <f t="shared" si="31"/>
        <v>#REF!</v>
      </c>
    </row>
    <row r="181" spans="1:13">
      <c r="A181" s="54" t="s">
        <v>315</v>
      </c>
      <c r="B181" s="55" t="s">
        <v>160</v>
      </c>
      <c r="C181" s="46" t="s">
        <v>346</v>
      </c>
      <c r="D181" s="57">
        <v>1740</v>
      </c>
      <c r="E181" s="57" t="e">
        <f t="shared" si="30"/>
        <v>#REF!</v>
      </c>
      <c r="F181" s="58">
        <f>SUMIFS(第1批次治理工程!$K$6:$K$25279,第1批次治理工程!$E$6:$E$25279,$C181,第1批次治理工程!$C$6:$C$25279,$A181)</f>
        <v>0</v>
      </c>
      <c r="G181" s="58" t="e">
        <f>SUMIFS(#REF!,#REF!,$C181,#REF!,$A181)</f>
        <v>#REF!</v>
      </c>
      <c r="H181" s="58" t="e">
        <f>SUMIFS(#REF!,#REF!,$C181,#REF!,"*"&amp;$A181&amp;"*")</f>
        <v>#REF!</v>
      </c>
      <c r="I181" s="58" t="e">
        <f>SUMIFS(#REF!,#REF!,$C181,#REF!,"*"&amp;$A181&amp;"*")</f>
        <v>#REF!</v>
      </c>
      <c r="J181" s="58" t="e">
        <f>SUMIFS(#REF!,#REF!,$C181,#REF!,"*"&amp;$A181&amp;"*")</f>
        <v>#REF!</v>
      </c>
      <c r="K181" s="58" t="e">
        <f>SUMIFS(#REF!,#REF!,$C181,#REF!,"*"&amp;$A181&amp;"*")</f>
        <v>#REF!</v>
      </c>
      <c r="L181" s="58" t="e">
        <f>SUMIFS(#REF!,#REF!,$C181,#REF!,"*"&amp;$A181&amp;"*")</f>
        <v>#REF!</v>
      </c>
      <c r="M181" s="58" t="e">
        <f t="shared" si="31"/>
        <v>#REF!</v>
      </c>
    </row>
    <row r="182" spans="1:13">
      <c r="A182" s="54" t="s">
        <v>315</v>
      </c>
      <c r="B182" s="55" t="s">
        <v>160</v>
      </c>
      <c r="C182" s="46" t="s">
        <v>347</v>
      </c>
      <c r="D182" s="57">
        <v>750</v>
      </c>
      <c r="E182" s="57" t="e">
        <f t="shared" si="30"/>
        <v>#REF!</v>
      </c>
      <c r="F182" s="58">
        <f>SUMIFS(第1批次治理工程!$K$6:$K$25279,第1批次治理工程!$E$6:$E$25279,$C182,第1批次治理工程!$C$6:$C$25279,$A182)</f>
        <v>0</v>
      </c>
      <c r="G182" s="58" t="e">
        <f>SUMIFS(#REF!,#REF!,$C182,#REF!,$A182)</f>
        <v>#REF!</v>
      </c>
      <c r="H182" s="58" t="e">
        <f>SUMIFS(#REF!,#REF!,$C182,#REF!,"*"&amp;$A182&amp;"*")</f>
        <v>#REF!</v>
      </c>
      <c r="I182" s="58" t="e">
        <f>SUMIFS(#REF!,#REF!,$C182,#REF!,"*"&amp;$A182&amp;"*")</f>
        <v>#REF!</v>
      </c>
      <c r="J182" s="58" t="e">
        <f>SUMIFS(#REF!,#REF!,$C182,#REF!,"*"&amp;$A182&amp;"*")</f>
        <v>#REF!</v>
      </c>
      <c r="K182" s="58" t="e">
        <f>SUMIFS(#REF!,#REF!,$C182,#REF!,"*"&amp;$A182&amp;"*")</f>
        <v>#REF!</v>
      </c>
      <c r="L182" s="58" t="e">
        <f>SUMIFS(#REF!,#REF!,$C182,#REF!,"*"&amp;$A182&amp;"*")</f>
        <v>#REF!</v>
      </c>
      <c r="M182" s="58" t="e">
        <f t="shared" si="31"/>
        <v>#REF!</v>
      </c>
    </row>
    <row r="183" spans="1:13">
      <c r="A183" s="54" t="s">
        <v>315</v>
      </c>
      <c r="B183" s="55" t="s">
        <v>160</v>
      </c>
      <c r="C183" s="46" t="s">
        <v>348</v>
      </c>
      <c r="D183" s="57">
        <v>0</v>
      </c>
      <c r="E183" s="57" t="e">
        <f t="shared" si="30"/>
        <v>#REF!</v>
      </c>
      <c r="F183" s="58">
        <f>SUMIFS(第1批次治理工程!$K$6:$K$25279,第1批次治理工程!$E$6:$E$25279,$C183,第1批次治理工程!$C$6:$C$25279,$A183)</f>
        <v>0</v>
      </c>
      <c r="G183" s="58" t="e">
        <f>SUMIFS(#REF!,#REF!,$C183,#REF!,$A183)</f>
        <v>#REF!</v>
      </c>
      <c r="H183" s="58" t="e">
        <f>SUMIFS(#REF!,#REF!,$C183,#REF!,"*"&amp;$A183&amp;"*")</f>
        <v>#REF!</v>
      </c>
      <c r="I183" s="58" t="e">
        <f>SUMIFS(#REF!,#REF!,$C183,#REF!,"*"&amp;$A183&amp;"*")</f>
        <v>#REF!</v>
      </c>
      <c r="J183" s="58" t="e">
        <f>SUMIFS(#REF!,#REF!,$C183,#REF!,"*"&amp;$A183&amp;"*")</f>
        <v>#REF!</v>
      </c>
      <c r="K183" s="58" t="e">
        <f>SUMIFS(#REF!,#REF!,$C183,#REF!,"*"&amp;$A183&amp;"*")</f>
        <v>#REF!</v>
      </c>
      <c r="L183" s="58" t="e">
        <f>SUMIFS(#REF!,#REF!,$C183,#REF!,"*"&amp;$A183&amp;"*")</f>
        <v>#REF!</v>
      </c>
      <c r="M183" s="58" t="e">
        <f t="shared" si="31"/>
        <v>#REF!</v>
      </c>
    </row>
    <row r="184" spans="1:13">
      <c r="A184" s="54" t="s">
        <v>315</v>
      </c>
      <c r="B184" s="55" t="s">
        <v>160</v>
      </c>
      <c r="C184" s="46" t="s">
        <v>349</v>
      </c>
      <c r="D184" s="57">
        <v>7000</v>
      </c>
      <c r="E184" s="57" t="e">
        <f t="shared" si="30"/>
        <v>#REF!</v>
      </c>
      <c r="F184" s="58">
        <f>SUMIFS(第1批次治理工程!$K$6:$K$25279,第1批次治理工程!$E$6:$E$25279,$C184,第1批次治理工程!$C$6:$C$25279,$A184)</f>
        <v>0</v>
      </c>
      <c r="G184" s="58" t="e">
        <f>SUMIFS(#REF!,#REF!,$C184,#REF!,$A184)</f>
        <v>#REF!</v>
      </c>
      <c r="H184" s="58" t="e">
        <f>SUMIFS(#REF!,#REF!,$C184,#REF!,"*"&amp;$A184&amp;"*")</f>
        <v>#REF!</v>
      </c>
      <c r="I184" s="58" t="e">
        <f>SUMIFS(#REF!,#REF!,$C184,#REF!,"*"&amp;$A184&amp;"*")</f>
        <v>#REF!</v>
      </c>
      <c r="J184" s="58" t="e">
        <f>SUMIFS(#REF!,#REF!,$C184,#REF!,"*"&amp;$A184&amp;"*")</f>
        <v>#REF!</v>
      </c>
      <c r="K184" s="58" t="e">
        <f>SUMIFS(#REF!,#REF!,$C184,#REF!,"*"&amp;$A184&amp;"*")</f>
        <v>#REF!</v>
      </c>
      <c r="L184" s="58" t="e">
        <f>SUMIFS(#REF!,#REF!,$C184,#REF!,"*"&amp;$A184&amp;"*")</f>
        <v>#REF!</v>
      </c>
      <c r="M184" s="58" t="e">
        <f t="shared" si="31"/>
        <v>#REF!</v>
      </c>
    </row>
    <row r="185" spans="1:13">
      <c r="A185" s="54" t="s">
        <v>315</v>
      </c>
      <c r="B185" s="55" t="s">
        <v>160</v>
      </c>
      <c r="C185" s="46" t="s">
        <v>350</v>
      </c>
      <c r="D185" s="57">
        <v>0</v>
      </c>
      <c r="E185" s="57" t="e">
        <f t="shared" si="30"/>
        <v>#REF!</v>
      </c>
      <c r="F185" s="58">
        <f>SUMIFS(第1批次治理工程!$K$6:$K$25279,第1批次治理工程!$E$6:$E$25279,$C185,第1批次治理工程!$C$6:$C$25279,$A185)</f>
        <v>0</v>
      </c>
      <c r="G185" s="58" t="e">
        <f>SUMIFS(#REF!,#REF!,$C185,#REF!,$A185)</f>
        <v>#REF!</v>
      </c>
      <c r="H185" s="58" t="e">
        <f>SUMIFS(#REF!,#REF!,$C185,#REF!,"*"&amp;$A185&amp;"*")</f>
        <v>#REF!</v>
      </c>
      <c r="I185" s="58" t="e">
        <f>SUMIFS(#REF!,#REF!,$C185,#REF!,"*"&amp;$A185&amp;"*")</f>
        <v>#REF!</v>
      </c>
      <c r="J185" s="58" t="e">
        <f>SUMIFS(#REF!,#REF!,$C185,#REF!,"*"&amp;$A185&amp;"*")</f>
        <v>#REF!</v>
      </c>
      <c r="K185" s="58" t="e">
        <f>SUMIFS(#REF!,#REF!,$C185,#REF!,"*"&amp;$A185&amp;"*")</f>
        <v>#REF!</v>
      </c>
      <c r="L185" s="58" t="e">
        <f>SUMIFS(#REF!,#REF!,$C185,#REF!,"*"&amp;$A185&amp;"*")</f>
        <v>#REF!</v>
      </c>
      <c r="M185" s="58" t="e">
        <f t="shared" si="31"/>
        <v>#REF!</v>
      </c>
    </row>
    <row r="186" spans="1:13">
      <c r="A186" s="54" t="s">
        <v>315</v>
      </c>
      <c r="B186" s="55" t="s">
        <v>160</v>
      </c>
      <c r="C186" s="46" t="s">
        <v>351</v>
      </c>
      <c r="D186" s="57">
        <v>5500</v>
      </c>
      <c r="E186" s="57" t="e">
        <f t="shared" si="30"/>
        <v>#REF!</v>
      </c>
      <c r="F186" s="58">
        <f>SUMIFS(第1批次治理工程!$K$6:$K$25279,第1批次治理工程!$E$6:$E$25279,$C186,第1批次治理工程!$C$6:$C$25279,$A186)</f>
        <v>0</v>
      </c>
      <c r="G186" s="58" t="e">
        <f>SUMIFS(#REF!,#REF!,$C186,#REF!,$A186)</f>
        <v>#REF!</v>
      </c>
      <c r="H186" s="58" t="e">
        <f>SUMIFS(#REF!,#REF!,$C186,#REF!,"*"&amp;$A186&amp;"*")</f>
        <v>#REF!</v>
      </c>
      <c r="I186" s="58" t="e">
        <f>SUMIFS(#REF!,#REF!,$C186,#REF!,"*"&amp;$A186&amp;"*")</f>
        <v>#REF!</v>
      </c>
      <c r="J186" s="58" t="e">
        <f>SUMIFS(#REF!,#REF!,$C186,#REF!,"*"&amp;$A186&amp;"*")</f>
        <v>#REF!</v>
      </c>
      <c r="K186" s="58" t="e">
        <f>SUMIFS(#REF!,#REF!,$C186,#REF!,"*"&amp;$A186&amp;"*")</f>
        <v>#REF!</v>
      </c>
      <c r="L186" s="58" t="e">
        <f>SUMIFS(#REF!,#REF!,$C186,#REF!,"*"&amp;$A186&amp;"*")</f>
        <v>#REF!</v>
      </c>
      <c r="M186" s="58" t="e">
        <f t="shared" si="31"/>
        <v>#REF!</v>
      </c>
    </row>
    <row r="187" spans="1:13">
      <c r="A187" s="54" t="s">
        <v>315</v>
      </c>
      <c r="B187" s="55" t="s">
        <v>160</v>
      </c>
      <c r="C187" s="46" t="s">
        <v>352</v>
      </c>
      <c r="D187" s="57">
        <v>0</v>
      </c>
      <c r="E187" s="57" t="e">
        <f t="shared" si="30"/>
        <v>#REF!</v>
      </c>
      <c r="F187" s="58">
        <f>SUMIFS(第1批次治理工程!$K$6:$K$25279,第1批次治理工程!$E$6:$E$25279,$C187,第1批次治理工程!$C$6:$C$25279,$A187)</f>
        <v>0</v>
      </c>
      <c r="G187" s="58" t="e">
        <f>SUMIFS(#REF!,#REF!,$C187,#REF!,$A187)</f>
        <v>#REF!</v>
      </c>
      <c r="H187" s="58" t="e">
        <f>SUMIFS(#REF!,#REF!,$C187,#REF!,"*"&amp;$A187&amp;"*")</f>
        <v>#REF!</v>
      </c>
      <c r="I187" s="58" t="e">
        <f>SUMIFS(#REF!,#REF!,$C187,#REF!,"*"&amp;$A187&amp;"*")</f>
        <v>#REF!</v>
      </c>
      <c r="J187" s="58" t="e">
        <f>SUMIFS(#REF!,#REF!,$C187,#REF!,"*"&amp;$A187&amp;"*")</f>
        <v>#REF!</v>
      </c>
      <c r="K187" s="58" t="e">
        <f>SUMIFS(#REF!,#REF!,$C187,#REF!,"*"&amp;$A187&amp;"*")</f>
        <v>#REF!</v>
      </c>
      <c r="L187" s="58" t="e">
        <f>SUMIFS(#REF!,#REF!,$C187,#REF!,"*"&amp;$A187&amp;"*")</f>
        <v>#REF!</v>
      </c>
      <c r="M187" s="58" t="e">
        <f t="shared" si="31"/>
        <v>#REF!</v>
      </c>
    </row>
    <row r="188" spans="1:13">
      <c r="A188" s="54" t="s">
        <v>315</v>
      </c>
      <c r="B188" s="55" t="s">
        <v>312</v>
      </c>
      <c r="C188" s="46" t="s">
        <v>353</v>
      </c>
      <c r="D188" s="57">
        <v>93008</v>
      </c>
      <c r="E188" s="57" t="e">
        <f t="shared" si="30"/>
        <v>#REF!</v>
      </c>
      <c r="F188" s="58">
        <f>SUMIFS(第1批次治理工程!$K$6:$K$25279,第1批次治理工程!$E$6:$E$25279,$C188,第1批次治理工程!$C$6:$C$25279,$A188)</f>
        <v>0</v>
      </c>
      <c r="G188" s="58" t="e">
        <f>SUMIFS(#REF!,#REF!,$C188,#REF!,$A188)</f>
        <v>#REF!</v>
      </c>
      <c r="H188" s="58" t="e">
        <f>SUMIFS(#REF!,#REF!,$C188,#REF!,"*"&amp;$A188&amp;"*")</f>
        <v>#REF!</v>
      </c>
      <c r="I188" s="58" t="e">
        <f>SUMIFS(#REF!,#REF!,$C188,#REF!,"*"&amp;$A188&amp;"*")</f>
        <v>#REF!</v>
      </c>
      <c r="J188" s="58" t="e">
        <f>SUMIFS(#REF!,#REF!,$C188,#REF!,"*"&amp;$A188&amp;"*")</f>
        <v>#REF!</v>
      </c>
      <c r="K188" s="58" t="e">
        <f>SUMIFS(#REF!,#REF!,$C188,#REF!,"*"&amp;$A188&amp;"*")</f>
        <v>#REF!</v>
      </c>
      <c r="L188" s="58" t="e">
        <f>SUMIFS(#REF!,#REF!,$C188,#REF!,"*"&amp;$A188&amp;"*")</f>
        <v>#REF!</v>
      </c>
      <c r="M188" s="58" t="e">
        <f t="shared" si="31"/>
        <v>#REF!</v>
      </c>
    </row>
    <row r="189" spans="1:13" s="62" customFormat="1">
      <c r="A189" s="59"/>
      <c r="B189" s="1084" t="s">
        <v>354</v>
      </c>
      <c r="C189" s="1084"/>
      <c r="D189" s="60">
        <f>SUM(D151:D188)</f>
        <v>8579156.5</v>
      </c>
      <c r="E189" s="60" t="e">
        <f>SUM(E151:E188)</f>
        <v>#REF!</v>
      </c>
      <c r="F189" s="61">
        <f t="shared" ref="F189:M189" si="32">SUM(F151:F188)</f>
        <v>0</v>
      </c>
      <c r="G189" s="61" t="e">
        <f t="shared" si="32"/>
        <v>#REF!</v>
      </c>
      <c r="H189" s="61" t="e">
        <f t="shared" si="32"/>
        <v>#REF!</v>
      </c>
      <c r="I189" s="61" t="e">
        <f t="shared" si="32"/>
        <v>#REF!</v>
      </c>
      <c r="J189" s="61" t="e">
        <f t="shared" si="32"/>
        <v>#REF!</v>
      </c>
      <c r="K189" s="61" t="e">
        <f t="shared" si="32"/>
        <v>#REF!</v>
      </c>
      <c r="L189" s="61" t="e">
        <f t="shared" si="32"/>
        <v>#REF!</v>
      </c>
      <c r="M189" s="61" t="e">
        <f t="shared" si="32"/>
        <v>#REF!</v>
      </c>
    </row>
    <row r="190" spans="1:13">
      <c r="A190" s="54" t="s">
        <v>355</v>
      </c>
      <c r="B190" s="55" t="s">
        <v>160</v>
      </c>
      <c r="C190" s="46" t="s">
        <v>356</v>
      </c>
      <c r="D190" s="57">
        <v>1517702</v>
      </c>
      <c r="E190" s="57" t="e">
        <f t="shared" ref="E190:E212" si="33">SUM(F190:L190)</f>
        <v>#REF!</v>
      </c>
      <c r="F190" s="58">
        <f>SUMIFS(第1批次治理工程!$K$6:$K$25279,第1批次治理工程!$E$6:$E$25279,$C190,第1批次治理工程!$C$6:$C$25279,$A190)</f>
        <v>41986</v>
      </c>
      <c r="G190" s="58" t="e">
        <f>SUMIFS(#REF!,#REF!,$C190,#REF!,$A190)</f>
        <v>#REF!</v>
      </c>
      <c r="H190" s="58" t="e">
        <f>SUMIFS(#REF!,#REF!,$C190,#REF!,"*"&amp;$A190&amp;"*")</f>
        <v>#REF!</v>
      </c>
      <c r="I190" s="58" t="e">
        <f>SUMIFS(#REF!,#REF!,$C190,#REF!,"*"&amp;$A190&amp;"*")</f>
        <v>#REF!</v>
      </c>
      <c r="J190" s="58" t="e">
        <f>SUMIFS(#REF!,#REF!,$C190,#REF!,"*"&amp;$A190&amp;"*")</f>
        <v>#REF!</v>
      </c>
      <c r="K190" s="58" t="e">
        <f>SUMIFS(#REF!,#REF!,$C190,#REF!,"*"&amp;$A190&amp;"*")</f>
        <v>#REF!</v>
      </c>
      <c r="L190" s="58" t="e">
        <f>SUMIFS(#REF!,#REF!,$C190,#REF!,"*"&amp;$A190&amp;"*")</f>
        <v>#REF!</v>
      </c>
      <c r="M190" s="58" t="e">
        <f t="shared" ref="M190:M212" si="34">D190+E190</f>
        <v>#REF!</v>
      </c>
    </row>
    <row r="191" spans="1:13">
      <c r="A191" s="54" t="s">
        <v>355</v>
      </c>
      <c r="B191" s="55" t="s">
        <v>160</v>
      </c>
      <c r="C191" s="46" t="s">
        <v>357</v>
      </c>
      <c r="D191" s="57">
        <v>790336</v>
      </c>
      <c r="E191" s="57" t="e">
        <f t="shared" si="33"/>
        <v>#REF!</v>
      </c>
      <c r="F191" s="58">
        <f>SUMIFS(第1批次治理工程!$K$6:$K$25279,第1批次治理工程!$E$6:$E$25279,$C191,第1批次治理工程!$C$6:$C$25279,$A191)</f>
        <v>0</v>
      </c>
      <c r="G191" s="58" t="e">
        <f>SUMIFS(#REF!,#REF!,$C191,#REF!,$A191)</f>
        <v>#REF!</v>
      </c>
      <c r="H191" s="58" t="e">
        <f>SUMIFS(#REF!,#REF!,$C191,#REF!,"*"&amp;$A191&amp;"*")</f>
        <v>#REF!</v>
      </c>
      <c r="I191" s="58" t="e">
        <f>SUMIFS(#REF!,#REF!,$C191,#REF!,"*"&amp;$A191&amp;"*")</f>
        <v>#REF!</v>
      </c>
      <c r="J191" s="58" t="e">
        <f>SUMIFS(#REF!,#REF!,$C191,#REF!,"*"&amp;$A191&amp;"*")</f>
        <v>#REF!</v>
      </c>
      <c r="K191" s="58" t="e">
        <f>SUMIFS(#REF!,#REF!,$C191,#REF!,"*"&amp;$A191&amp;"*")</f>
        <v>#REF!</v>
      </c>
      <c r="L191" s="58" t="e">
        <f>SUMIFS(#REF!,#REF!,$C191,#REF!,"*"&amp;$A191&amp;"*")</f>
        <v>#REF!</v>
      </c>
      <c r="M191" s="58" t="e">
        <f t="shared" si="34"/>
        <v>#REF!</v>
      </c>
    </row>
    <row r="192" spans="1:13">
      <c r="A192" s="54" t="s">
        <v>355</v>
      </c>
      <c r="B192" s="55" t="s">
        <v>160</v>
      </c>
      <c r="C192" s="46" t="s">
        <v>358</v>
      </c>
      <c r="D192" s="57">
        <v>1004120</v>
      </c>
      <c r="E192" s="57" t="e">
        <f t="shared" si="33"/>
        <v>#REF!</v>
      </c>
      <c r="F192" s="58">
        <f>SUMIFS(第1批次治理工程!$K$6:$K$25279,第1批次治理工程!$E$6:$E$25279,$C192,第1批次治理工程!$C$6:$C$25279,$A192)</f>
        <v>84000</v>
      </c>
      <c r="G192" s="58" t="e">
        <f>SUMIFS(#REF!,#REF!,$C192,#REF!,$A192)</f>
        <v>#REF!</v>
      </c>
      <c r="H192" s="58" t="e">
        <f>SUMIFS(#REF!,#REF!,$C192,#REF!,"*"&amp;$A192&amp;"*")</f>
        <v>#REF!</v>
      </c>
      <c r="I192" s="58" t="e">
        <f>SUMIFS(#REF!,#REF!,$C192,#REF!,"*"&amp;$A192&amp;"*")</f>
        <v>#REF!</v>
      </c>
      <c r="J192" s="58" t="e">
        <f>SUMIFS(#REF!,#REF!,$C192,#REF!,"*"&amp;$A192&amp;"*")</f>
        <v>#REF!</v>
      </c>
      <c r="K192" s="58" t="e">
        <f>SUMIFS(#REF!,#REF!,$C192,#REF!,"*"&amp;$A192&amp;"*")</f>
        <v>#REF!</v>
      </c>
      <c r="L192" s="58" t="e">
        <f>SUMIFS(#REF!,#REF!,$C192,#REF!,"*"&amp;$A192&amp;"*")</f>
        <v>#REF!</v>
      </c>
      <c r="M192" s="58" t="e">
        <f t="shared" si="34"/>
        <v>#REF!</v>
      </c>
    </row>
    <row r="193" spans="1:13">
      <c r="A193" s="54" t="s">
        <v>355</v>
      </c>
      <c r="B193" s="55" t="s">
        <v>160</v>
      </c>
      <c r="C193" s="46" t="s">
        <v>359</v>
      </c>
      <c r="D193" s="57">
        <v>256508</v>
      </c>
      <c r="E193" s="57" t="e">
        <f t="shared" si="33"/>
        <v>#REF!</v>
      </c>
      <c r="F193" s="58">
        <f>SUMIFS(第1批次治理工程!$K$6:$K$25279,第1批次治理工程!$E$6:$E$25279,$C193,第1批次治理工程!$C$6:$C$25279,$A193)</f>
        <v>159600</v>
      </c>
      <c r="G193" s="58" t="e">
        <f>SUMIFS(#REF!,#REF!,$C193,#REF!,$A193)</f>
        <v>#REF!</v>
      </c>
      <c r="H193" s="58" t="e">
        <f>SUMIFS(#REF!,#REF!,$C193,#REF!,"*"&amp;$A193&amp;"*")</f>
        <v>#REF!</v>
      </c>
      <c r="I193" s="58" t="e">
        <f>SUMIFS(#REF!,#REF!,$C193,#REF!,"*"&amp;$A193&amp;"*")</f>
        <v>#REF!</v>
      </c>
      <c r="J193" s="58" t="e">
        <f>SUMIFS(#REF!,#REF!,$C193,#REF!,"*"&amp;$A193&amp;"*")</f>
        <v>#REF!</v>
      </c>
      <c r="K193" s="58" t="e">
        <f>SUMIFS(#REF!,#REF!,$C193,#REF!,"*"&amp;$A193&amp;"*")</f>
        <v>#REF!</v>
      </c>
      <c r="L193" s="58" t="e">
        <f>SUMIFS(#REF!,#REF!,$C193,#REF!,"*"&amp;$A193&amp;"*")</f>
        <v>#REF!</v>
      </c>
      <c r="M193" s="58" t="e">
        <f t="shared" si="34"/>
        <v>#REF!</v>
      </c>
    </row>
    <row r="194" spans="1:13">
      <c r="A194" s="54" t="s">
        <v>355</v>
      </c>
      <c r="B194" s="55" t="s">
        <v>160</v>
      </c>
      <c r="C194" s="46" t="s">
        <v>360</v>
      </c>
      <c r="D194" s="57">
        <v>597335</v>
      </c>
      <c r="E194" s="57" t="e">
        <f t="shared" si="33"/>
        <v>#REF!</v>
      </c>
      <c r="F194" s="58">
        <f>SUMIFS(第1批次治理工程!$K$6:$K$25279,第1批次治理工程!$E$6:$E$25279,$C194,第1批次治理工程!$C$6:$C$25279,$A194)</f>
        <v>78720</v>
      </c>
      <c r="G194" s="58" t="e">
        <f>SUMIFS(#REF!,#REF!,$C194,#REF!,$A194)</f>
        <v>#REF!</v>
      </c>
      <c r="H194" s="58" t="e">
        <f>SUMIFS(#REF!,#REF!,$C194,#REF!,"*"&amp;$A194&amp;"*")</f>
        <v>#REF!</v>
      </c>
      <c r="I194" s="58" t="e">
        <f>SUMIFS(#REF!,#REF!,$C194,#REF!,"*"&amp;$A194&amp;"*")</f>
        <v>#REF!</v>
      </c>
      <c r="J194" s="58" t="e">
        <f>SUMIFS(#REF!,#REF!,$C194,#REF!,"*"&amp;$A194&amp;"*")</f>
        <v>#REF!</v>
      </c>
      <c r="K194" s="58" t="e">
        <f>SUMIFS(#REF!,#REF!,$C194,#REF!,"*"&amp;$A194&amp;"*")</f>
        <v>#REF!</v>
      </c>
      <c r="L194" s="58" t="e">
        <f>SUMIFS(#REF!,#REF!,$C194,#REF!,"*"&amp;$A194&amp;"*")</f>
        <v>#REF!</v>
      </c>
      <c r="M194" s="58" t="e">
        <f t="shared" si="34"/>
        <v>#REF!</v>
      </c>
    </row>
    <row r="195" spans="1:13">
      <c r="A195" s="54" t="s">
        <v>355</v>
      </c>
      <c r="B195" s="55" t="s">
        <v>160</v>
      </c>
      <c r="C195" s="64" t="s">
        <v>361</v>
      </c>
      <c r="D195" s="57">
        <v>761785</v>
      </c>
      <c r="E195" s="57" t="e">
        <f t="shared" si="33"/>
        <v>#REF!</v>
      </c>
      <c r="F195" s="58">
        <f>SUMIFS(第1批次治理工程!$K$6:$K$25279,第1批次治理工程!$E$6:$E$25279,$C195,第1批次治理工程!$C$6:$C$25279,$A195)</f>
        <v>46300</v>
      </c>
      <c r="G195" s="58" t="e">
        <f>SUMIFS(#REF!,#REF!,$C195,#REF!,$A195)</f>
        <v>#REF!</v>
      </c>
      <c r="H195" s="58" t="e">
        <f>SUMIFS(#REF!,#REF!,$C195,#REF!,"*"&amp;$A195&amp;"*")</f>
        <v>#REF!</v>
      </c>
      <c r="I195" s="58" t="e">
        <f>SUMIFS(#REF!,#REF!,$C195,#REF!,"*"&amp;$A195&amp;"*")</f>
        <v>#REF!</v>
      </c>
      <c r="J195" s="58" t="e">
        <f>SUMIFS(#REF!,#REF!,$C195,#REF!,"*"&amp;$A195&amp;"*")</f>
        <v>#REF!</v>
      </c>
      <c r="K195" s="58" t="e">
        <f>SUMIFS(#REF!,#REF!,$C195,#REF!,"*"&amp;$A195&amp;"*")</f>
        <v>#REF!</v>
      </c>
      <c r="L195" s="58" t="e">
        <f>SUMIFS(#REF!,#REF!,$C195,#REF!,"*"&amp;$A195&amp;"*")</f>
        <v>#REF!</v>
      </c>
      <c r="M195" s="58" t="e">
        <f t="shared" si="34"/>
        <v>#REF!</v>
      </c>
    </row>
    <row r="196" spans="1:13">
      <c r="A196" s="54" t="s">
        <v>355</v>
      </c>
      <c r="B196" s="55" t="s">
        <v>160</v>
      </c>
      <c r="C196" s="46" t="s">
        <v>362</v>
      </c>
      <c r="D196" s="57">
        <v>18800</v>
      </c>
      <c r="E196" s="57" t="e">
        <f t="shared" si="33"/>
        <v>#REF!</v>
      </c>
      <c r="F196" s="58">
        <f>SUMIFS(第1批次治理工程!$K$6:$K$25279,第1批次治理工程!$E$6:$E$25279,$C196,第1批次治理工程!$C$6:$C$25279,$A196)</f>
        <v>0</v>
      </c>
      <c r="G196" s="58" t="e">
        <f>SUMIFS(#REF!,#REF!,$C196,#REF!,$A196)</f>
        <v>#REF!</v>
      </c>
      <c r="H196" s="58" t="e">
        <f>SUMIFS(#REF!,#REF!,$C196,#REF!,"*"&amp;$A196&amp;"*")</f>
        <v>#REF!</v>
      </c>
      <c r="I196" s="58" t="e">
        <f>SUMIFS(#REF!,#REF!,$C196,#REF!,"*"&amp;$A196&amp;"*")</f>
        <v>#REF!</v>
      </c>
      <c r="J196" s="58" t="e">
        <f>SUMIFS(#REF!,#REF!,$C196,#REF!,"*"&amp;$A196&amp;"*")</f>
        <v>#REF!</v>
      </c>
      <c r="K196" s="58" t="e">
        <f>SUMIFS(#REF!,#REF!,$C196,#REF!,"*"&amp;$A196&amp;"*")</f>
        <v>#REF!</v>
      </c>
      <c r="L196" s="58" t="e">
        <f>SUMIFS(#REF!,#REF!,$C196,#REF!,"*"&amp;$A196&amp;"*")</f>
        <v>#REF!</v>
      </c>
      <c r="M196" s="58" t="e">
        <f t="shared" si="34"/>
        <v>#REF!</v>
      </c>
    </row>
    <row r="197" spans="1:13">
      <c r="A197" s="54" t="s">
        <v>355</v>
      </c>
      <c r="B197" s="55" t="s">
        <v>160</v>
      </c>
      <c r="C197" s="46" t="s">
        <v>363</v>
      </c>
      <c r="D197" s="57">
        <v>582412</v>
      </c>
      <c r="E197" s="57" t="e">
        <f t="shared" si="33"/>
        <v>#REF!</v>
      </c>
      <c r="F197" s="58">
        <f>SUMIFS(第1批次治理工程!$K$6:$K$25279,第1批次治理工程!$E$6:$E$25279,$C197,第1批次治理工程!$C$6:$C$25279,$A197)</f>
        <v>0</v>
      </c>
      <c r="G197" s="58" t="e">
        <f>SUMIFS(#REF!,#REF!,$C197,#REF!,$A197)</f>
        <v>#REF!</v>
      </c>
      <c r="H197" s="58" t="e">
        <f>SUMIFS(#REF!,#REF!,$C197,#REF!,"*"&amp;$A197&amp;"*")</f>
        <v>#REF!</v>
      </c>
      <c r="I197" s="58" t="e">
        <f>SUMIFS(#REF!,#REF!,$C197,#REF!,"*"&amp;$A197&amp;"*")</f>
        <v>#REF!</v>
      </c>
      <c r="J197" s="58" t="e">
        <f>SUMIFS(#REF!,#REF!,$C197,#REF!,"*"&amp;$A197&amp;"*")</f>
        <v>#REF!</v>
      </c>
      <c r="K197" s="58" t="e">
        <f>SUMIFS(#REF!,#REF!,$C197,#REF!,"*"&amp;$A197&amp;"*")</f>
        <v>#REF!</v>
      </c>
      <c r="L197" s="58" t="e">
        <f>SUMIFS(#REF!,#REF!,$C197,#REF!,"*"&amp;$A197&amp;"*")</f>
        <v>#REF!</v>
      </c>
      <c r="M197" s="58" t="e">
        <f t="shared" si="34"/>
        <v>#REF!</v>
      </c>
    </row>
    <row r="198" spans="1:13">
      <c r="A198" s="54" t="s">
        <v>355</v>
      </c>
      <c r="B198" s="55" t="s">
        <v>160</v>
      </c>
      <c r="C198" s="46" t="s">
        <v>364</v>
      </c>
      <c r="D198" s="57">
        <v>37021</v>
      </c>
      <c r="E198" s="57" t="e">
        <f t="shared" si="33"/>
        <v>#REF!</v>
      </c>
      <c r="F198" s="58">
        <f>SUMIFS(第1批次治理工程!$K$6:$K$25279,第1批次治理工程!$E$6:$E$25279,$C198,第1批次治理工程!$C$6:$C$25279,$A198)</f>
        <v>0</v>
      </c>
      <c r="G198" s="58" t="e">
        <f>SUMIFS(#REF!,#REF!,$C198,#REF!,$A198)</f>
        <v>#REF!</v>
      </c>
      <c r="H198" s="58" t="e">
        <f>SUMIFS(#REF!,#REF!,$C198,#REF!,"*"&amp;$A198&amp;"*")</f>
        <v>#REF!</v>
      </c>
      <c r="I198" s="58" t="e">
        <f>SUMIFS(#REF!,#REF!,$C198,#REF!,"*"&amp;$A198&amp;"*")</f>
        <v>#REF!</v>
      </c>
      <c r="J198" s="58" t="e">
        <f>SUMIFS(#REF!,#REF!,$C198,#REF!,"*"&amp;$A198&amp;"*")</f>
        <v>#REF!</v>
      </c>
      <c r="K198" s="58" t="e">
        <f>SUMIFS(#REF!,#REF!,$C198,#REF!,"*"&amp;$A198&amp;"*")</f>
        <v>#REF!</v>
      </c>
      <c r="L198" s="58" t="e">
        <f>SUMIFS(#REF!,#REF!,$C198,#REF!,"*"&amp;$A198&amp;"*")</f>
        <v>#REF!</v>
      </c>
      <c r="M198" s="58" t="e">
        <f t="shared" si="34"/>
        <v>#REF!</v>
      </c>
    </row>
    <row r="199" spans="1:13">
      <c r="A199" s="54" t="s">
        <v>355</v>
      </c>
      <c r="B199" s="55" t="s">
        <v>160</v>
      </c>
      <c r="C199" s="46" t="s">
        <v>365</v>
      </c>
      <c r="D199" s="57">
        <v>15139</v>
      </c>
      <c r="E199" s="57" t="e">
        <f t="shared" si="33"/>
        <v>#REF!</v>
      </c>
      <c r="F199" s="58">
        <f>SUMIFS(第1批次治理工程!$K$6:$K$25279,第1批次治理工程!$E$6:$E$25279,$C199,第1批次治理工程!$C$6:$C$25279,$A199)</f>
        <v>0</v>
      </c>
      <c r="G199" s="58" t="e">
        <f>SUMIFS(#REF!,#REF!,$C199,#REF!,$A199)</f>
        <v>#REF!</v>
      </c>
      <c r="H199" s="58" t="e">
        <f>SUMIFS(#REF!,#REF!,$C199,#REF!,"*"&amp;$A199&amp;"*")</f>
        <v>#REF!</v>
      </c>
      <c r="I199" s="58" t="e">
        <f>SUMIFS(#REF!,#REF!,$C199,#REF!,"*"&amp;$A199&amp;"*")</f>
        <v>#REF!</v>
      </c>
      <c r="J199" s="58" t="e">
        <f>SUMIFS(#REF!,#REF!,$C199,#REF!,"*"&amp;$A199&amp;"*")</f>
        <v>#REF!</v>
      </c>
      <c r="K199" s="58" t="e">
        <f>SUMIFS(#REF!,#REF!,$C199,#REF!,"*"&amp;$A199&amp;"*")</f>
        <v>#REF!</v>
      </c>
      <c r="L199" s="58" t="e">
        <f>SUMIFS(#REF!,#REF!,$C199,#REF!,"*"&amp;$A199&amp;"*")</f>
        <v>#REF!</v>
      </c>
      <c r="M199" s="58" t="e">
        <f t="shared" si="34"/>
        <v>#REF!</v>
      </c>
    </row>
    <row r="200" spans="1:13">
      <c r="A200" s="54" t="s">
        <v>355</v>
      </c>
      <c r="B200" s="55" t="s">
        <v>160</v>
      </c>
      <c r="C200" s="46" t="s">
        <v>366</v>
      </c>
      <c r="D200" s="57">
        <v>73080</v>
      </c>
      <c r="E200" s="57" t="e">
        <f t="shared" si="33"/>
        <v>#REF!</v>
      </c>
      <c r="F200" s="58">
        <f>SUMIFS(第1批次治理工程!$K$6:$K$25279,第1批次治理工程!$E$6:$E$25279,$C200,第1批次治理工程!$C$6:$C$25279,$A200)</f>
        <v>0</v>
      </c>
      <c r="G200" s="58" t="e">
        <f>SUMIFS(#REF!,#REF!,$C200,#REF!,$A200)</f>
        <v>#REF!</v>
      </c>
      <c r="H200" s="58" t="e">
        <f>SUMIFS(#REF!,#REF!,$C200,#REF!,"*"&amp;$A200&amp;"*")</f>
        <v>#REF!</v>
      </c>
      <c r="I200" s="58" t="e">
        <f>SUMIFS(#REF!,#REF!,$C200,#REF!,"*"&amp;$A200&amp;"*")</f>
        <v>#REF!</v>
      </c>
      <c r="J200" s="58" t="e">
        <f>SUMIFS(#REF!,#REF!,$C200,#REF!,"*"&amp;$A200&amp;"*")</f>
        <v>#REF!</v>
      </c>
      <c r="K200" s="58" t="e">
        <f>SUMIFS(#REF!,#REF!,$C200,#REF!,"*"&amp;$A200&amp;"*")</f>
        <v>#REF!</v>
      </c>
      <c r="L200" s="58" t="e">
        <f>SUMIFS(#REF!,#REF!,$C200,#REF!,"*"&amp;$A200&amp;"*")</f>
        <v>#REF!</v>
      </c>
      <c r="M200" s="58" t="e">
        <f t="shared" si="34"/>
        <v>#REF!</v>
      </c>
    </row>
    <row r="201" spans="1:13">
      <c r="A201" s="54" t="s">
        <v>355</v>
      </c>
      <c r="B201" s="55" t="s">
        <v>160</v>
      </c>
      <c r="C201" s="46" t="s">
        <v>367</v>
      </c>
      <c r="D201" s="57">
        <v>191426</v>
      </c>
      <c r="E201" s="57" t="e">
        <f t="shared" si="33"/>
        <v>#REF!</v>
      </c>
      <c r="F201" s="58">
        <f>SUMIFS(第1批次治理工程!$K$6:$K$25279,第1批次治理工程!$E$6:$E$25279,$C201,第1批次治理工程!$C$6:$C$25279,$A201)</f>
        <v>0</v>
      </c>
      <c r="G201" s="58" t="e">
        <f>SUMIFS(#REF!,#REF!,$C201,#REF!,$A201)</f>
        <v>#REF!</v>
      </c>
      <c r="H201" s="58" t="e">
        <f>SUMIFS(#REF!,#REF!,$C201,#REF!,"*"&amp;$A201&amp;"*")</f>
        <v>#REF!</v>
      </c>
      <c r="I201" s="58" t="e">
        <f>SUMIFS(#REF!,#REF!,$C201,#REF!,"*"&amp;$A201&amp;"*")</f>
        <v>#REF!</v>
      </c>
      <c r="J201" s="58" t="e">
        <f>SUMIFS(#REF!,#REF!,$C201,#REF!,"*"&amp;$A201&amp;"*")</f>
        <v>#REF!</v>
      </c>
      <c r="K201" s="58" t="e">
        <f>SUMIFS(#REF!,#REF!,$C201,#REF!,"*"&amp;$A201&amp;"*")</f>
        <v>#REF!</v>
      </c>
      <c r="L201" s="58" t="e">
        <f>SUMIFS(#REF!,#REF!,$C201,#REF!,"*"&amp;$A201&amp;"*")</f>
        <v>#REF!</v>
      </c>
      <c r="M201" s="58" t="e">
        <f t="shared" si="34"/>
        <v>#REF!</v>
      </c>
    </row>
    <row r="202" spans="1:13">
      <c r="A202" s="54" t="s">
        <v>355</v>
      </c>
      <c r="B202" s="55" t="s">
        <v>160</v>
      </c>
      <c r="C202" s="46" t="s">
        <v>368</v>
      </c>
      <c r="D202" s="57">
        <v>236565</v>
      </c>
      <c r="E202" s="57" t="e">
        <f t="shared" si="33"/>
        <v>#REF!</v>
      </c>
      <c r="F202" s="58">
        <f>SUMIFS(第1批次治理工程!$K$6:$K$25279,第1批次治理工程!$E$6:$E$25279,$C202,第1批次治理工程!$C$6:$C$25279,$A202)</f>
        <v>22000</v>
      </c>
      <c r="G202" s="58" t="e">
        <f>SUMIFS(#REF!,#REF!,$C202,#REF!,$A202)</f>
        <v>#REF!</v>
      </c>
      <c r="H202" s="58" t="e">
        <f>SUMIFS(#REF!,#REF!,$C202,#REF!,"*"&amp;$A202&amp;"*")</f>
        <v>#REF!</v>
      </c>
      <c r="I202" s="58" t="e">
        <f>SUMIFS(#REF!,#REF!,$C202,#REF!,"*"&amp;$A202&amp;"*")</f>
        <v>#REF!</v>
      </c>
      <c r="J202" s="58" t="e">
        <f>SUMIFS(#REF!,#REF!,$C202,#REF!,"*"&amp;$A202&amp;"*")</f>
        <v>#REF!</v>
      </c>
      <c r="K202" s="58" t="e">
        <f>SUMIFS(#REF!,#REF!,$C202,#REF!,"*"&amp;$A202&amp;"*")</f>
        <v>#REF!</v>
      </c>
      <c r="L202" s="58" t="e">
        <f>SUMIFS(#REF!,#REF!,$C202,#REF!,"*"&amp;$A202&amp;"*")</f>
        <v>#REF!</v>
      </c>
      <c r="M202" s="58" t="e">
        <f t="shared" si="34"/>
        <v>#REF!</v>
      </c>
    </row>
    <row r="203" spans="1:13">
      <c r="A203" s="54" t="s">
        <v>355</v>
      </c>
      <c r="B203" s="55" t="s">
        <v>160</v>
      </c>
      <c r="C203" s="46" t="s">
        <v>369</v>
      </c>
      <c r="D203" s="57">
        <v>204750</v>
      </c>
      <c r="E203" s="57" t="e">
        <f t="shared" si="33"/>
        <v>#REF!</v>
      </c>
      <c r="F203" s="58">
        <f>SUMIFS(第1批次治理工程!$K$6:$K$25279,第1批次治理工程!$E$6:$E$25279,$C203,第1批次治理工程!$C$6:$C$25279,$A203)</f>
        <v>78290</v>
      </c>
      <c r="G203" s="58" t="e">
        <f>SUMIFS(#REF!,#REF!,$C203,#REF!,$A203)</f>
        <v>#REF!</v>
      </c>
      <c r="H203" s="58" t="e">
        <f>SUMIFS(#REF!,#REF!,$C203,#REF!,"*"&amp;$A203&amp;"*")</f>
        <v>#REF!</v>
      </c>
      <c r="I203" s="58" t="e">
        <f>SUMIFS(#REF!,#REF!,$C203,#REF!,"*"&amp;$A203&amp;"*")</f>
        <v>#REF!</v>
      </c>
      <c r="J203" s="58" t="e">
        <f>SUMIFS(#REF!,#REF!,$C203,#REF!,"*"&amp;$A203&amp;"*")</f>
        <v>#REF!</v>
      </c>
      <c r="K203" s="58" t="e">
        <f>SUMIFS(#REF!,#REF!,$C203,#REF!,"*"&amp;$A203&amp;"*")</f>
        <v>#REF!</v>
      </c>
      <c r="L203" s="58" t="e">
        <f>SUMIFS(#REF!,#REF!,$C203,#REF!,"*"&amp;$A203&amp;"*")</f>
        <v>#REF!</v>
      </c>
      <c r="M203" s="58" t="e">
        <f t="shared" si="34"/>
        <v>#REF!</v>
      </c>
    </row>
    <row r="204" spans="1:13">
      <c r="A204" s="54" t="s">
        <v>355</v>
      </c>
      <c r="B204" s="55" t="s">
        <v>160</v>
      </c>
      <c r="C204" s="46" t="s">
        <v>370</v>
      </c>
      <c r="D204" s="57">
        <v>14000</v>
      </c>
      <c r="E204" s="57" t="e">
        <f t="shared" si="33"/>
        <v>#REF!</v>
      </c>
      <c r="F204" s="58">
        <f>SUMIFS(第1批次治理工程!$K$6:$K$25279,第1批次治理工程!$E$6:$E$25279,$C204,第1批次治理工程!$C$6:$C$25279,$A204)</f>
        <v>0</v>
      </c>
      <c r="G204" s="58" t="e">
        <f>SUMIFS(#REF!,#REF!,$C204,#REF!,$A204)</f>
        <v>#REF!</v>
      </c>
      <c r="H204" s="58" t="e">
        <f>SUMIFS(#REF!,#REF!,$C204,#REF!,"*"&amp;$A204&amp;"*")</f>
        <v>#REF!</v>
      </c>
      <c r="I204" s="58" t="e">
        <f>SUMIFS(#REF!,#REF!,$C204,#REF!,"*"&amp;$A204&amp;"*")</f>
        <v>#REF!</v>
      </c>
      <c r="J204" s="58" t="e">
        <f>SUMIFS(#REF!,#REF!,$C204,#REF!,"*"&amp;$A204&amp;"*")</f>
        <v>#REF!</v>
      </c>
      <c r="K204" s="58" t="e">
        <f>SUMIFS(#REF!,#REF!,$C204,#REF!,"*"&amp;$A204&amp;"*")</f>
        <v>#REF!</v>
      </c>
      <c r="L204" s="58" t="e">
        <f>SUMIFS(#REF!,#REF!,$C204,#REF!,"*"&amp;$A204&amp;"*")</f>
        <v>#REF!</v>
      </c>
      <c r="M204" s="58" t="e">
        <f t="shared" si="34"/>
        <v>#REF!</v>
      </c>
    </row>
    <row r="205" spans="1:13">
      <c r="A205" s="54" t="s">
        <v>355</v>
      </c>
      <c r="B205" s="55" t="s">
        <v>160</v>
      </c>
      <c r="C205" s="46" t="s">
        <v>371</v>
      </c>
      <c r="D205" s="57">
        <v>113710</v>
      </c>
      <c r="E205" s="57" t="e">
        <f t="shared" si="33"/>
        <v>#REF!</v>
      </c>
      <c r="F205" s="58">
        <f>SUMIFS(第1批次治理工程!$K$6:$K$25279,第1批次治理工程!$E$6:$E$25279,$C205,第1批次治理工程!$C$6:$C$25279,$A205)</f>
        <v>0</v>
      </c>
      <c r="G205" s="58" t="e">
        <f>SUMIFS(#REF!,#REF!,$C205,#REF!,$A205)</f>
        <v>#REF!</v>
      </c>
      <c r="H205" s="58" t="e">
        <f>SUMIFS(#REF!,#REF!,$C205,#REF!,"*"&amp;$A205&amp;"*")</f>
        <v>#REF!</v>
      </c>
      <c r="I205" s="58" t="e">
        <f>SUMIFS(#REF!,#REF!,$C205,#REF!,"*"&amp;$A205&amp;"*")</f>
        <v>#REF!</v>
      </c>
      <c r="J205" s="58" t="e">
        <f>SUMIFS(#REF!,#REF!,$C205,#REF!,"*"&amp;$A205&amp;"*")</f>
        <v>#REF!</v>
      </c>
      <c r="K205" s="58" t="e">
        <f>SUMIFS(#REF!,#REF!,$C205,#REF!,"*"&amp;$A205&amp;"*")</f>
        <v>#REF!</v>
      </c>
      <c r="L205" s="58" t="e">
        <f>SUMIFS(#REF!,#REF!,$C205,#REF!,"*"&amp;$A205&amp;"*")</f>
        <v>#REF!</v>
      </c>
      <c r="M205" s="58" t="e">
        <f t="shared" si="34"/>
        <v>#REF!</v>
      </c>
    </row>
    <row r="206" spans="1:13">
      <c r="A206" s="54" t="s">
        <v>355</v>
      </c>
      <c r="B206" s="55" t="s">
        <v>160</v>
      </c>
      <c r="C206" s="46" t="s">
        <v>372</v>
      </c>
      <c r="D206" s="57">
        <v>70000</v>
      </c>
      <c r="E206" s="57" t="e">
        <f t="shared" si="33"/>
        <v>#REF!</v>
      </c>
      <c r="F206" s="58">
        <f>SUMIFS(第1批次治理工程!$K$6:$K$25279,第1批次治理工程!$E$6:$E$25279,$C206,第1批次治理工程!$C$6:$C$25279,$A206)</f>
        <v>0</v>
      </c>
      <c r="G206" s="58" t="e">
        <f>SUMIFS(#REF!,#REF!,$C206,#REF!,$A206)</f>
        <v>#REF!</v>
      </c>
      <c r="H206" s="58" t="e">
        <f>SUMIFS(#REF!,#REF!,$C206,#REF!,"*"&amp;$A206&amp;"*")</f>
        <v>#REF!</v>
      </c>
      <c r="I206" s="58" t="e">
        <f>SUMIFS(#REF!,#REF!,$C206,#REF!,"*"&amp;$A206&amp;"*")</f>
        <v>#REF!</v>
      </c>
      <c r="J206" s="58" t="e">
        <f>SUMIFS(#REF!,#REF!,$C206,#REF!,"*"&amp;$A206&amp;"*")</f>
        <v>#REF!</v>
      </c>
      <c r="K206" s="58" t="e">
        <f>SUMIFS(#REF!,#REF!,$C206,#REF!,"*"&amp;$A206&amp;"*")</f>
        <v>#REF!</v>
      </c>
      <c r="L206" s="58" t="e">
        <f>SUMIFS(#REF!,#REF!,$C206,#REF!,"*"&amp;$A206&amp;"*")</f>
        <v>#REF!</v>
      </c>
      <c r="M206" s="58" t="e">
        <f t="shared" si="34"/>
        <v>#REF!</v>
      </c>
    </row>
    <row r="207" spans="1:13">
      <c r="A207" s="54" t="s">
        <v>355</v>
      </c>
      <c r="B207" s="55" t="s">
        <v>160</v>
      </c>
      <c r="C207" s="46" t="s">
        <v>373</v>
      </c>
      <c r="D207" s="57">
        <v>0</v>
      </c>
      <c r="E207" s="57" t="e">
        <f t="shared" si="33"/>
        <v>#REF!</v>
      </c>
      <c r="F207" s="58">
        <f>SUMIFS(第1批次治理工程!$K$6:$K$25279,第1批次治理工程!$E$6:$E$25279,$C207,第1批次治理工程!$C$6:$C$25279,$A207)</f>
        <v>0</v>
      </c>
      <c r="G207" s="58" t="e">
        <f>SUMIFS(#REF!,#REF!,$C207,#REF!,$A207)</f>
        <v>#REF!</v>
      </c>
      <c r="H207" s="58" t="e">
        <f>SUMIFS(#REF!,#REF!,$C207,#REF!,"*"&amp;$A207&amp;"*")</f>
        <v>#REF!</v>
      </c>
      <c r="I207" s="58" t="e">
        <f>SUMIFS(#REF!,#REF!,$C207,#REF!,"*"&amp;$A207&amp;"*")</f>
        <v>#REF!</v>
      </c>
      <c r="J207" s="58" t="e">
        <f>SUMIFS(#REF!,#REF!,$C207,#REF!,"*"&amp;$A207&amp;"*")</f>
        <v>#REF!</v>
      </c>
      <c r="K207" s="58" t="e">
        <f>SUMIFS(#REF!,#REF!,$C207,#REF!,"*"&amp;$A207&amp;"*")</f>
        <v>#REF!</v>
      </c>
      <c r="L207" s="58" t="e">
        <f>SUMIFS(#REF!,#REF!,$C207,#REF!,"*"&amp;$A207&amp;"*")</f>
        <v>#REF!</v>
      </c>
      <c r="M207" s="58" t="e">
        <f t="shared" si="34"/>
        <v>#REF!</v>
      </c>
    </row>
    <row r="208" spans="1:13">
      <c r="A208" s="54" t="s">
        <v>355</v>
      </c>
      <c r="B208" s="55" t="s">
        <v>160</v>
      </c>
      <c r="C208" s="46" t="s">
        <v>374</v>
      </c>
      <c r="D208" s="57">
        <v>2000</v>
      </c>
      <c r="E208" s="57" t="e">
        <f t="shared" si="33"/>
        <v>#REF!</v>
      </c>
      <c r="F208" s="58">
        <f>SUMIFS(第1批次治理工程!$K$6:$K$25279,第1批次治理工程!$E$6:$E$25279,$C208,第1批次治理工程!$C$6:$C$25279,$A208)</f>
        <v>0</v>
      </c>
      <c r="G208" s="58" t="e">
        <f>SUMIFS(#REF!,#REF!,$C208,#REF!,$A208)</f>
        <v>#REF!</v>
      </c>
      <c r="H208" s="58" t="e">
        <f>SUMIFS(#REF!,#REF!,$C208,#REF!,"*"&amp;$A208&amp;"*")</f>
        <v>#REF!</v>
      </c>
      <c r="I208" s="58" t="e">
        <f>SUMIFS(#REF!,#REF!,$C208,#REF!,"*"&amp;$A208&amp;"*")</f>
        <v>#REF!</v>
      </c>
      <c r="J208" s="58" t="e">
        <f>SUMIFS(#REF!,#REF!,$C208,#REF!,"*"&amp;$A208&amp;"*")</f>
        <v>#REF!</v>
      </c>
      <c r="K208" s="58" t="e">
        <f>SUMIFS(#REF!,#REF!,$C208,#REF!,"*"&amp;$A208&amp;"*")</f>
        <v>#REF!</v>
      </c>
      <c r="L208" s="58" t="e">
        <f>SUMIFS(#REF!,#REF!,$C208,#REF!,"*"&amp;$A208&amp;"*")</f>
        <v>#REF!</v>
      </c>
      <c r="M208" s="58" t="e">
        <f t="shared" si="34"/>
        <v>#REF!</v>
      </c>
    </row>
    <row r="209" spans="1:13">
      <c r="A209" s="54" t="s">
        <v>355</v>
      </c>
      <c r="B209" s="55" t="s">
        <v>160</v>
      </c>
      <c r="C209" s="46" t="s">
        <v>375</v>
      </c>
      <c r="D209" s="57">
        <v>32000</v>
      </c>
      <c r="E209" s="57" t="e">
        <f t="shared" si="33"/>
        <v>#REF!</v>
      </c>
      <c r="F209" s="58">
        <f>SUMIFS(第1批次治理工程!$K$6:$K$25279,第1批次治理工程!$E$6:$E$25279,$C209,第1批次治理工程!$C$6:$C$25279,$A209)</f>
        <v>15000</v>
      </c>
      <c r="G209" s="58" t="e">
        <f>SUMIFS(#REF!,#REF!,$C209,#REF!,$A209)</f>
        <v>#REF!</v>
      </c>
      <c r="H209" s="58" t="e">
        <f>SUMIFS(#REF!,#REF!,$C209,#REF!,"*"&amp;$A209&amp;"*")</f>
        <v>#REF!</v>
      </c>
      <c r="I209" s="58" t="e">
        <f>SUMIFS(#REF!,#REF!,$C209,#REF!,"*"&amp;$A209&amp;"*")</f>
        <v>#REF!</v>
      </c>
      <c r="J209" s="58" t="e">
        <f>SUMIFS(#REF!,#REF!,$C209,#REF!,"*"&amp;$A209&amp;"*")</f>
        <v>#REF!</v>
      </c>
      <c r="K209" s="58" t="e">
        <f>SUMIFS(#REF!,#REF!,$C209,#REF!,"*"&amp;$A209&amp;"*")</f>
        <v>#REF!</v>
      </c>
      <c r="L209" s="58" t="e">
        <f>SUMIFS(#REF!,#REF!,$C209,#REF!,"*"&amp;$A209&amp;"*")</f>
        <v>#REF!</v>
      </c>
      <c r="M209" s="58" t="e">
        <f t="shared" si="34"/>
        <v>#REF!</v>
      </c>
    </row>
    <row r="210" spans="1:13">
      <c r="A210" s="54" t="s">
        <v>355</v>
      </c>
      <c r="B210" s="55" t="s">
        <v>160</v>
      </c>
      <c r="C210" s="63" t="s">
        <v>376</v>
      </c>
      <c r="D210" s="57">
        <v>0</v>
      </c>
      <c r="E210" s="57" t="e">
        <f t="shared" si="33"/>
        <v>#REF!</v>
      </c>
      <c r="F210" s="58">
        <f>SUMIFS(第1批次治理工程!$K$6:$K$25279,第1批次治理工程!$E$6:$E$25279,$C210,第1批次治理工程!$C$6:$C$25279,$A210)</f>
        <v>0</v>
      </c>
      <c r="G210" s="58" t="e">
        <f>SUMIFS(#REF!,#REF!,$C210,#REF!,$A210)</f>
        <v>#REF!</v>
      </c>
      <c r="H210" s="58" t="e">
        <f>SUMIFS(#REF!,#REF!,$C210,#REF!,"*"&amp;$A210&amp;"*")</f>
        <v>#REF!</v>
      </c>
      <c r="I210" s="58" t="e">
        <f>SUMIFS(#REF!,#REF!,$C210,#REF!,"*"&amp;$A210&amp;"*")</f>
        <v>#REF!</v>
      </c>
      <c r="J210" s="58" t="e">
        <f>SUMIFS(#REF!,#REF!,$C210,#REF!,"*"&amp;$A210&amp;"*")</f>
        <v>#REF!</v>
      </c>
      <c r="K210" s="58" t="e">
        <f>SUMIFS(#REF!,#REF!,$C210,#REF!,"*"&amp;$A210&amp;"*")</f>
        <v>#REF!</v>
      </c>
      <c r="L210" s="58" t="e">
        <f>SUMIFS(#REF!,#REF!,$C210,#REF!,"*"&amp;$A210&amp;"*")</f>
        <v>#REF!</v>
      </c>
      <c r="M210" s="58" t="e">
        <f t="shared" si="34"/>
        <v>#REF!</v>
      </c>
    </row>
    <row r="211" spans="1:13">
      <c r="A211" s="54" t="s">
        <v>355</v>
      </c>
      <c r="B211" s="55" t="s">
        <v>312</v>
      </c>
      <c r="C211" s="46" t="s">
        <v>377</v>
      </c>
      <c r="D211" s="57">
        <v>117400</v>
      </c>
      <c r="E211" s="57" t="e">
        <f t="shared" si="33"/>
        <v>#REF!</v>
      </c>
      <c r="F211" s="58">
        <f>SUMIFS(第1批次治理工程!$K$6:$K$25279,第1批次治理工程!$E$6:$E$25279,$C211,第1批次治理工程!$C$6:$C$25279,$A211)</f>
        <v>0</v>
      </c>
      <c r="G211" s="58" t="e">
        <f>SUMIFS(#REF!,#REF!,$C211,#REF!,$A211)</f>
        <v>#REF!</v>
      </c>
      <c r="H211" s="58" t="e">
        <f>SUMIFS(#REF!,#REF!,$C211,#REF!,"*"&amp;$A211&amp;"*")</f>
        <v>#REF!</v>
      </c>
      <c r="I211" s="58" t="e">
        <f>SUMIFS(#REF!,#REF!,$C211,#REF!,"*"&amp;$A211&amp;"*")</f>
        <v>#REF!</v>
      </c>
      <c r="J211" s="58" t="e">
        <f>SUMIFS(#REF!,#REF!,$C211,#REF!,"*"&amp;$A211&amp;"*")</f>
        <v>#REF!</v>
      </c>
      <c r="K211" s="58" t="e">
        <f>SUMIFS(#REF!,#REF!,$C211,#REF!,"*"&amp;$A211&amp;"*")</f>
        <v>#REF!</v>
      </c>
      <c r="L211" s="58" t="e">
        <f>SUMIFS(#REF!,#REF!,$C211,#REF!,"*"&amp;$A211&amp;"*")</f>
        <v>#REF!</v>
      </c>
      <c r="M211" s="58" t="e">
        <f t="shared" si="34"/>
        <v>#REF!</v>
      </c>
    </row>
    <row r="212" spans="1:13">
      <c r="A212" s="54" t="s">
        <v>355</v>
      </c>
      <c r="B212" s="55" t="s">
        <v>312</v>
      </c>
      <c r="C212" s="46" t="s">
        <v>378</v>
      </c>
      <c r="D212" s="57">
        <v>20000</v>
      </c>
      <c r="E212" s="57" t="e">
        <f t="shared" si="33"/>
        <v>#REF!</v>
      </c>
      <c r="F212" s="58">
        <f>SUMIFS(第1批次治理工程!$K$6:$K$25279,第1批次治理工程!$E$6:$E$25279,$C212,第1批次治理工程!$C$6:$C$25279,$A212)</f>
        <v>0</v>
      </c>
      <c r="G212" s="58" t="e">
        <f>SUMIFS(#REF!,#REF!,$C212,#REF!,$A212)</f>
        <v>#REF!</v>
      </c>
      <c r="H212" s="58" t="e">
        <f>SUMIFS(#REF!,#REF!,$C212,#REF!,"*"&amp;$A212&amp;"*")</f>
        <v>#REF!</v>
      </c>
      <c r="I212" s="58" t="e">
        <f>SUMIFS(#REF!,#REF!,$C212,#REF!,"*"&amp;$A212&amp;"*")</f>
        <v>#REF!</v>
      </c>
      <c r="J212" s="58" t="e">
        <f>SUMIFS(#REF!,#REF!,$C212,#REF!,"*"&amp;$A212&amp;"*")</f>
        <v>#REF!</v>
      </c>
      <c r="K212" s="58" t="e">
        <f>SUMIFS(#REF!,#REF!,$C212,#REF!,"*"&amp;$A212&amp;"*")</f>
        <v>#REF!</v>
      </c>
      <c r="L212" s="58" t="e">
        <f>SUMIFS(#REF!,#REF!,$C212,#REF!,"*"&amp;$A212&amp;"*")</f>
        <v>#REF!</v>
      </c>
      <c r="M212" s="58" t="e">
        <f t="shared" si="34"/>
        <v>#REF!</v>
      </c>
    </row>
    <row r="213" spans="1:13" s="62" customFormat="1">
      <c r="A213" s="59"/>
      <c r="B213" s="1084" t="s">
        <v>379</v>
      </c>
      <c r="C213" s="1084"/>
      <c r="D213" s="60">
        <f t="shared" ref="D213:M213" si="35">SUM(D190:D212)</f>
        <v>6656089</v>
      </c>
      <c r="E213" s="60" t="e">
        <f t="shared" si="35"/>
        <v>#REF!</v>
      </c>
      <c r="F213" s="61">
        <f t="shared" si="35"/>
        <v>525896</v>
      </c>
      <c r="G213" s="61" t="e">
        <f t="shared" si="35"/>
        <v>#REF!</v>
      </c>
      <c r="H213" s="61" t="e">
        <f t="shared" si="35"/>
        <v>#REF!</v>
      </c>
      <c r="I213" s="61" t="e">
        <f t="shared" si="35"/>
        <v>#REF!</v>
      </c>
      <c r="J213" s="61" t="e">
        <f t="shared" si="35"/>
        <v>#REF!</v>
      </c>
      <c r="K213" s="61" t="e">
        <f t="shared" si="35"/>
        <v>#REF!</v>
      </c>
      <c r="L213" s="61" t="e">
        <f t="shared" si="35"/>
        <v>#REF!</v>
      </c>
      <c r="M213" s="61" t="e">
        <f t="shared" si="35"/>
        <v>#REF!</v>
      </c>
    </row>
    <row r="214" spans="1:13">
      <c r="A214" s="54" t="s">
        <v>380</v>
      </c>
      <c r="B214" s="55" t="s">
        <v>160</v>
      </c>
      <c r="C214" s="46" t="s">
        <v>381</v>
      </c>
      <c r="D214" s="57">
        <v>193824</v>
      </c>
      <c r="E214" s="57" t="e">
        <f t="shared" ref="E214:E217" si="36">SUM(F214:L214)</f>
        <v>#REF!</v>
      </c>
      <c r="F214" s="58">
        <f>SUMIFS(第1批次治理工程!$K$6:$K$25279,第1批次治理工程!$E$6:$E$25279,$C214,第1批次治理工程!$C$6:$C$25279,$A214)</f>
        <v>0</v>
      </c>
      <c r="G214" s="58" t="e">
        <f>SUMIFS(#REF!,#REF!,$C214,#REF!,$A214)</f>
        <v>#REF!</v>
      </c>
      <c r="H214" s="58" t="e">
        <f>SUMIFS(#REF!,#REF!,$C214,#REF!,"*"&amp;$A214&amp;"*")</f>
        <v>#REF!</v>
      </c>
      <c r="I214" s="58" t="e">
        <f>SUMIFS(#REF!,#REF!,$C214,#REF!,"*"&amp;$A214&amp;"*")</f>
        <v>#REF!</v>
      </c>
      <c r="J214" s="58" t="e">
        <f>SUMIFS(#REF!,#REF!,$C214,#REF!,"*"&amp;$A214&amp;"*")</f>
        <v>#REF!</v>
      </c>
      <c r="K214" s="58" t="e">
        <f>SUMIFS(#REF!,#REF!,$C214,#REF!,"*"&amp;$A214&amp;"*")</f>
        <v>#REF!</v>
      </c>
      <c r="L214" s="58" t="e">
        <f>SUMIFS(#REF!,#REF!,$C214,#REF!,"*"&amp;$A214&amp;"*")</f>
        <v>#REF!</v>
      </c>
      <c r="M214" s="58" t="e">
        <f>D214+E214</f>
        <v>#REF!</v>
      </c>
    </row>
    <row r="215" spans="1:13">
      <c r="A215" s="54" t="s">
        <v>380</v>
      </c>
      <c r="B215" s="55" t="s">
        <v>160</v>
      </c>
      <c r="C215" s="46" t="s">
        <v>382</v>
      </c>
      <c r="D215" s="57">
        <v>13000</v>
      </c>
      <c r="E215" s="57" t="e">
        <f t="shared" si="36"/>
        <v>#REF!</v>
      </c>
      <c r="F215" s="58">
        <f>SUMIFS(第1批次治理工程!$K$6:$K$25279,第1批次治理工程!$E$6:$E$25279,$C215,第1批次治理工程!$C$6:$C$25279,$A215)</f>
        <v>0</v>
      </c>
      <c r="G215" s="58" t="e">
        <f>SUMIFS(#REF!,#REF!,$C215,#REF!,$A215)</f>
        <v>#REF!</v>
      </c>
      <c r="H215" s="58" t="e">
        <f>SUMIFS(#REF!,#REF!,$C215,#REF!,"*"&amp;$A215&amp;"*")</f>
        <v>#REF!</v>
      </c>
      <c r="I215" s="58" t="e">
        <f>SUMIFS(#REF!,#REF!,$C215,#REF!,"*"&amp;$A215&amp;"*")</f>
        <v>#REF!</v>
      </c>
      <c r="J215" s="58" t="e">
        <f>SUMIFS(#REF!,#REF!,$C215,#REF!,"*"&amp;$A215&amp;"*")</f>
        <v>#REF!</v>
      </c>
      <c r="K215" s="58" t="e">
        <f>SUMIFS(#REF!,#REF!,$C215,#REF!,"*"&amp;$A215&amp;"*")</f>
        <v>#REF!</v>
      </c>
      <c r="L215" s="58" t="e">
        <f>SUMIFS(#REF!,#REF!,$C215,#REF!,"*"&amp;$A215&amp;"*")</f>
        <v>#REF!</v>
      </c>
      <c r="M215" s="58" t="e">
        <f>D215+E215</f>
        <v>#REF!</v>
      </c>
    </row>
    <row r="216" spans="1:13">
      <c r="A216" s="54" t="s">
        <v>380</v>
      </c>
      <c r="B216" s="55" t="s">
        <v>160</v>
      </c>
      <c r="C216" s="46" t="s">
        <v>383</v>
      </c>
      <c r="D216" s="57">
        <v>600</v>
      </c>
      <c r="E216" s="57" t="e">
        <f t="shared" si="36"/>
        <v>#REF!</v>
      </c>
      <c r="F216" s="58">
        <f>SUMIFS(第1批次治理工程!$K$6:$K$25279,第1批次治理工程!$E$6:$E$25279,$C216,第1批次治理工程!$C$6:$C$25279,$A216)</f>
        <v>0</v>
      </c>
      <c r="G216" s="58" t="e">
        <f>SUMIFS(#REF!,#REF!,$C216,#REF!,$A216)</f>
        <v>#REF!</v>
      </c>
      <c r="H216" s="58" t="e">
        <f>SUMIFS(#REF!,#REF!,$C216,#REF!,"*"&amp;$A216&amp;"*")</f>
        <v>#REF!</v>
      </c>
      <c r="I216" s="58" t="e">
        <f>SUMIFS(#REF!,#REF!,$C216,#REF!,"*"&amp;$A216&amp;"*")</f>
        <v>#REF!</v>
      </c>
      <c r="J216" s="58" t="e">
        <f>SUMIFS(#REF!,#REF!,$C216,#REF!,"*"&amp;$A216&amp;"*")</f>
        <v>#REF!</v>
      </c>
      <c r="K216" s="58" t="e">
        <f>SUMIFS(#REF!,#REF!,$C216,#REF!,"*"&amp;$A216&amp;"*")</f>
        <v>#REF!</v>
      </c>
      <c r="L216" s="58" t="e">
        <f>SUMIFS(#REF!,#REF!,$C216,#REF!,"*"&amp;$A216&amp;"*")</f>
        <v>#REF!</v>
      </c>
      <c r="M216" s="58" t="e">
        <f>D216+E216</f>
        <v>#REF!</v>
      </c>
    </row>
    <row r="217" spans="1:13">
      <c r="A217" s="54" t="s">
        <v>380</v>
      </c>
      <c r="B217" s="55" t="s">
        <v>160</v>
      </c>
      <c r="C217" s="46" t="s">
        <v>347</v>
      </c>
      <c r="D217" s="57">
        <v>0</v>
      </c>
      <c r="E217" s="57" t="e">
        <f t="shared" si="36"/>
        <v>#REF!</v>
      </c>
      <c r="F217" s="58">
        <f>SUMIFS(第1批次治理工程!$K$6:$K$25279,第1批次治理工程!$E$6:$E$25279,$C217,第1批次治理工程!$C$6:$C$25279,$A217)</f>
        <v>0</v>
      </c>
      <c r="G217" s="58" t="e">
        <f>SUMIFS(#REF!,#REF!,$C217,#REF!,$A217)</f>
        <v>#REF!</v>
      </c>
      <c r="H217" s="58" t="e">
        <f>SUMIFS(#REF!,#REF!,$C217,#REF!,"*"&amp;$A217&amp;"*")</f>
        <v>#REF!</v>
      </c>
      <c r="I217" s="58" t="e">
        <f>SUMIFS(#REF!,#REF!,$C217,#REF!,"*"&amp;$A217&amp;"*")</f>
        <v>#REF!</v>
      </c>
      <c r="J217" s="58" t="e">
        <f>SUMIFS(#REF!,#REF!,$C217,#REF!,"*"&amp;$A217&amp;"*")</f>
        <v>#REF!</v>
      </c>
      <c r="K217" s="58" t="e">
        <f>SUMIFS(#REF!,#REF!,$C217,#REF!,"*"&amp;$A217&amp;"*")</f>
        <v>#REF!</v>
      </c>
      <c r="L217" s="58" t="e">
        <f>SUMIFS(#REF!,#REF!,$C217,#REF!,"*"&amp;$A217&amp;"*")</f>
        <v>#REF!</v>
      </c>
      <c r="M217" s="58" t="e">
        <f>D217+E217</f>
        <v>#REF!</v>
      </c>
    </row>
    <row r="218" spans="1:13" s="62" customFormat="1">
      <c r="A218" s="59"/>
      <c r="B218" s="1084" t="s">
        <v>384</v>
      </c>
      <c r="C218" s="1084"/>
      <c r="D218" s="60">
        <f t="shared" ref="D218:M218" si="37">SUM(D214:D217)</f>
        <v>207424</v>
      </c>
      <c r="E218" s="60" t="e">
        <f t="shared" si="37"/>
        <v>#REF!</v>
      </c>
      <c r="F218" s="61">
        <f t="shared" si="37"/>
        <v>0</v>
      </c>
      <c r="G218" s="61" t="e">
        <f t="shared" si="37"/>
        <v>#REF!</v>
      </c>
      <c r="H218" s="61" t="e">
        <f t="shared" si="37"/>
        <v>#REF!</v>
      </c>
      <c r="I218" s="61" t="e">
        <f t="shared" si="37"/>
        <v>#REF!</v>
      </c>
      <c r="J218" s="61" t="e">
        <f t="shared" si="37"/>
        <v>#REF!</v>
      </c>
      <c r="K218" s="61" t="e">
        <f t="shared" si="37"/>
        <v>#REF!</v>
      </c>
      <c r="L218" s="61" t="e">
        <f t="shared" si="37"/>
        <v>#REF!</v>
      </c>
      <c r="M218" s="61" t="e">
        <f t="shared" si="37"/>
        <v>#REF!</v>
      </c>
    </row>
    <row r="219" spans="1:13">
      <c r="A219" s="54" t="s">
        <v>385</v>
      </c>
      <c r="B219" s="55" t="s">
        <v>160</v>
      </c>
      <c r="C219" s="63" t="s">
        <v>386</v>
      </c>
      <c r="D219" s="57">
        <v>381530</v>
      </c>
      <c r="E219" s="57" t="e">
        <f t="shared" ref="E219:E246" si="38">SUM(F219:L219)</f>
        <v>#REF!</v>
      </c>
      <c r="F219" s="58">
        <f>SUMIFS(第1批次治理工程!$K$6:$K$25279,第1批次治理工程!$E$6:$E$25279,$C219,第1批次治理工程!$C$6:$C$25279,$A219)</f>
        <v>0</v>
      </c>
      <c r="G219" s="58" t="e">
        <f>SUMIFS(#REF!,#REF!,$C219,#REF!,$A219)</f>
        <v>#REF!</v>
      </c>
      <c r="H219" s="58" t="e">
        <f>SUMIFS(#REF!,#REF!,$C219,#REF!,"*"&amp;$A219&amp;"*")</f>
        <v>#REF!</v>
      </c>
      <c r="I219" s="58" t="e">
        <f>SUMIFS(#REF!,#REF!,$C219,#REF!,"*"&amp;$A219&amp;"*")</f>
        <v>#REF!</v>
      </c>
      <c r="J219" s="58" t="e">
        <f>SUMIFS(#REF!,#REF!,$C219,#REF!,"*"&amp;$A219&amp;"*")</f>
        <v>#REF!</v>
      </c>
      <c r="K219" s="58" t="e">
        <f>SUMIFS(#REF!,#REF!,$C219,#REF!,"*"&amp;$A219&amp;"*")</f>
        <v>#REF!</v>
      </c>
      <c r="L219" s="58" t="e">
        <f>SUMIFS(#REF!,#REF!,$C219,#REF!,"*"&amp;$A219&amp;"*")</f>
        <v>#REF!</v>
      </c>
      <c r="M219" s="58" t="e">
        <f t="shared" ref="M219:M246" si="39">D219+E219</f>
        <v>#REF!</v>
      </c>
    </row>
    <row r="220" spans="1:13">
      <c r="A220" s="54" t="s">
        <v>385</v>
      </c>
      <c r="B220" s="55" t="s">
        <v>160</v>
      </c>
      <c r="C220" s="46" t="s">
        <v>387</v>
      </c>
      <c r="D220" s="57">
        <v>123937</v>
      </c>
      <c r="E220" s="57" t="e">
        <f t="shared" si="38"/>
        <v>#REF!</v>
      </c>
      <c r="F220" s="58">
        <f>SUMIFS(第1批次治理工程!$K$6:$K$25279,第1批次治理工程!$E$6:$E$25279,$C220,第1批次治理工程!$C$6:$C$25279,$A220)</f>
        <v>0</v>
      </c>
      <c r="G220" s="58" t="e">
        <f>SUMIFS(#REF!,#REF!,$C220,#REF!,$A220)</f>
        <v>#REF!</v>
      </c>
      <c r="H220" s="58" t="e">
        <f>SUMIFS(#REF!,#REF!,$C220,#REF!,"*"&amp;$A220&amp;"*")</f>
        <v>#REF!</v>
      </c>
      <c r="I220" s="58" t="e">
        <f>SUMIFS(#REF!,#REF!,$C220,#REF!,"*"&amp;$A220&amp;"*")</f>
        <v>#REF!</v>
      </c>
      <c r="J220" s="58" t="e">
        <f>SUMIFS(#REF!,#REF!,$C220,#REF!,"*"&amp;$A220&amp;"*")</f>
        <v>#REF!</v>
      </c>
      <c r="K220" s="58" t="e">
        <f>SUMIFS(#REF!,#REF!,$C220,#REF!,"*"&amp;$A220&amp;"*")</f>
        <v>#REF!</v>
      </c>
      <c r="L220" s="58" t="e">
        <f>SUMIFS(#REF!,#REF!,$C220,#REF!,"*"&amp;$A220&amp;"*")</f>
        <v>#REF!</v>
      </c>
      <c r="M220" s="58" t="e">
        <f t="shared" si="39"/>
        <v>#REF!</v>
      </c>
    </row>
    <row r="221" spans="1:13">
      <c r="A221" s="54" t="s">
        <v>385</v>
      </c>
      <c r="B221" s="55" t="s">
        <v>160</v>
      </c>
      <c r="C221" s="46" t="s">
        <v>388</v>
      </c>
      <c r="D221" s="57">
        <v>752170</v>
      </c>
      <c r="E221" s="57" t="e">
        <f t="shared" si="38"/>
        <v>#REF!</v>
      </c>
      <c r="F221" s="58">
        <f>SUMIFS(第1批次治理工程!$K$6:$K$25279,第1批次治理工程!$E$6:$E$25279,$C221,第1批次治理工程!$C$6:$C$25279,$A221)</f>
        <v>0</v>
      </c>
      <c r="G221" s="58" t="e">
        <f>SUMIFS(#REF!,#REF!,$C221,#REF!,$A221)</f>
        <v>#REF!</v>
      </c>
      <c r="H221" s="58" t="e">
        <f>SUMIFS(#REF!,#REF!,$C221,#REF!,"*"&amp;$A221&amp;"*")</f>
        <v>#REF!</v>
      </c>
      <c r="I221" s="58" t="e">
        <f>SUMIFS(#REF!,#REF!,$C221,#REF!,"*"&amp;$A221&amp;"*")</f>
        <v>#REF!</v>
      </c>
      <c r="J221" s="58" t="e">
        <f>SUMIFS(#REF!,#REF!,$C221,#REF!,"*"&amp;$A221&amp;"*")</f>
        <v>#REF!</v>
      </c>
      <c r="K221" s="58" t="e">
        <f>SUMIFS(#REF!,#REF!,$C221,#REF!,"*"&amp;$A221&amp;"*")</f>
        <v>#REF!</v>
      </c>
      <c r="L221" s="58" t="e">
        <f>SUMIFS(#REF!,#REF!,$C221,#REF!,"*"&amp;$A221&amp;"*")</f>
        <v>#REF!</v>
      </c>
      <c r="M221" s="58" t="e">
        <f t="shared" si="39"/>
        <v>#REF!</v>
      </c>
    </row>
    <row r="222" spans="1:13">
      <c r="A222" s="54" t="s">
        <v>385</v>
      </c>
      <c r="B222" s="55" t="s">
        <v>160</v>
      </c>
      <c r="C222" s="46" t="s">
        <v>389</v>
      </c>
      <c r="D222" s="57">
        <v>109762</v>
      </c>
      <c r="E222" s="57" t="e">
        <f t="shared" si="38"/>
        <v>#REF!</v>
      </c>
      <c r="F222" s="58">
        <f>SUMIFS(第1批次治理工程!$K$6:$K$25279,第1批次治理工程!$E$6:$E$25279,$C222,第1批次治理工程!$C$6:$C$25279,$A222)</f>
        <v>0</v>
      </c>
      <c r="G222" s="58" t="e">
        <f>SUMIFS(#REF!,#REF!,$C222,#REF!,$A222)</f>
        <v>#REF!</v>
      </c>
      <c r="H222" s="58" t="e">
        <f>SUMIFS(#REF!,#REF!,$C222,#REF!,"*"&amp;$A222&amp;"*")</f>
        <v>#REF!</v>
      </c>
      <c r="I222" s="58" t="e">
        <f>SUMIFS(#REF!,#REF!,$C222,#REF!,"*"&amp;$A222&amp;"*")</f>
        <v>#REF!</v>
      </c>
      <c r="J222" s="58" t="e">
        <f>SUMIFS(#REF!,#REF!,$C222,#REF!,"*"&amp;$A222&amp;"*")</f>
        <v>#REF!</v>
      </c>
      <c r="K222" s="58" t="e">
        <f>SUMIFS(#REF!,#REF!,$C222,#REF!,"*"&amp;$A222&amp;"*")</f>
        <v>#REF!</v>
      </c>
      <c r="L222" s="58" t="e">
        <f>SUMIFS(#REF!,#REF!,$C222,#REF!,"*"&amp;$A222&amp;"*")</f>
        <v>#REF!</v>
      </c>
      <c r="M222" s="58" t="e">
        <f t="shared" si="39"/>
        <v>#REF!</v>
      </c>
    </row>
    <row r="223" spans="1:13">
      <c r="A223" s="54" t="s">
        <v>385</v>
      </c>
      <c r="B223" s="55" t="s">
        <v>160</v>
      </c>
      <c r="C223" s="46" t="s">
        <v>390</v>
      </c>
      <c r="D223" s="57">
        <v>3136902.2149999999</v>
      </c>
      <c r="E223" s="57" t="e">
        <f t="shared" si="38"/>
        <v>#REF!</v>
      </c>
      <c r="F223" s="58">
        <f>SUMIFS(第1批次治理工程!$K$6:$K$25279,第1批次治理工程!$E$6:$E$25279,$C223,第1批次治理工程!$C$6:$C$25279,$A223)</f>
        <v>0</v>
      </c>
      <c r="G223" s="58" t="e">
        <f>SUMIFS(#REF!,#REF!,$C223,#REF!,$A223)</f>
        <v>#REF!</v>
      </c>
      <c r="H223" s="58" t="e">
        <f>SUMIFS(#REF!,#REF!,$C223,#REF!,"*"&amp;$A223&amp;"*")</f>
        <v>#REF!</v>
      </c>
      <c r="I223" s="58" t="e">
        <f>SUMIFS(#REF!,#REF!,$C223,#REF!,"*"&amp;$A223&amp;"*")</f>
        <v>#REF!</v>
      </c>
      <c r="J223" s="58" t="e">
        <f>SUMIFS(#REF!,#REF!,$C223,#REF!,"*"&amp;$A223&amp;"*")</f>
        <v>#REF!</v>
      </c>
      <c r="K223" s="58" t="e">
        <f>SUMIFS(#REF!,#REF!,$C223,#REF!,"*"&amp;$A223&amp;"*")</f>
        <v>#REF!</v>
      </c>
      <c r="L223" s="58" t="e">
        <f>SUMIFS(#REF!,#REF!,$C223,#REF!,"*"&amp;$A223&amp;"*")</f>
        <v>#REF!</v>
      </c>
      <c r="M223" s="58" t="e">
        <f t="shared" si="39"/>
        <v>#REF!</v>
      </c>
    </row>
    <row r="224" spans="1:13">
      <c r="A224" s="54" t="s">
        <v>385</v>
      </c>
      <c r="B224" s="55" t="s">
        <v>160</v>
      </c>
      <c r="C224" s="46" t="s">
        <v>391</v>
      </c>
      <c r="D224" s="57">
        <v>197501</v>
      </c>
      <c r="E224" s="57" t="e">
        <f t="shared" si="38"/>
        <v>#REF!</v>
      </c>
      <c r="F224" s="58">
        <f>SUMIFS(第1批次治理工程!$K$6:$K$25279,第1批次治理工程!$E$6:$E$25279,$C224,第1批次治理工程!$C$6:$C$25279,$A224)</f>
        <v>0</v>
      </c>
      <c r="G224" s="58" t="e">
        <f>SUMIFS(#REF!,#REF!,$C224,#REF!,$A224)</f>
        <v>#REF!</v>
      </c>
      <c r="H224" s="58" t="e">
        <f>SUMIFS(#REF!,#REF!,$C224,#REF!,"*"&amp;$A224&amp;"*")</f>
        <v>#REF!</v>
      </c>
      <c r="I224" s="58" t="e">
        <f>SUMIFS(#REF!,#REF!,$C224,#REF!,"*"&amp;$A224&amp;"*")</f>
        <v>#REF!</v>
      </c>
      <c r="J224" s="58" t="e">
        <f>SUMIFS(#REF!,#REF!,$C224,#REF!,"*"&amp;$A224&amp;"*")</f>
        <v>#REF!</v>
      </c>
      <c r="K224" s="58" t="e">
        <f>SUMIFS(#REF!,#REF!,$C224,#REF!,"*"&amp;$A224&amp;"*")</f>
        <v>#REF!</v>
      </c>
      <c r="L224" s="58" t="e">
        <f>SUMIFS(#REF!,#REF!,$C224,#REF!,"*"&amp;$A224&amp;"*")</f>
        <v>#REF!</v>
      </c>
      <c r="M224" s="58" t="e">
        <f t="shared" si="39"/>
        <v>#REF!</v>
      </c>
    </row>
    <row r="225" spans="1:13">
      <c r="A225" s="54" t="s">
        <v>385</v>
      </c>
      <c r="B225" s="55" t="s">
        <v>160</v>
      </c>
      <c r="C225" s="46" t="s">
        <v>11</v>
      </c>
      <c r="D225" s="57">
        <v>1741280</v>
      </c>
      <c r="E225" s="57" t="e">
        <f t="shared" si="38"/>
        <v>#REF!</v>
      </c>
      <c r="F225" s="58">
        <f>SUMIFS(第1批次治理工程!$K$6:$K$25279,第1批次治理工程!$E$6:$E$25279,$C225,第1批次治理工程!$C$6:$C$25279,$A225)</f>
        <v>0</v>
      </c>
      <c r="G225" s="58" t="e">
        <f>SUMIFS(#REF!,#REF!,$C225,#REF!,$A225)</f>
        <v>#REF!</v>
      </c>
      <c r="H225" s="58" t="e">
        <f>SUMIFS(#REF!,#REF!,$C225,#REF!,"*"&amp;$A225&amp;"*")</f>
        <v>#REF!</v>
      </c>
      <c r="I225" s="58" t="e">
        <f>SUMIFS(#REF!,#REF!,$C225,#REF!,"*"&amp;$A225&amp;"*")</f>
        <v>#REF!</v>
      </c>
      <c r="J225" s="58" t="e">
        <f>SUMIFS(#REF!,#REF!,$C225,#REF!,"*"&amp;$A225&amp;"*")</f>
        <v>#REF!</v>
      </c>
      <c r="K225" s="58" t="e">
        <f>SUMIFS(#REF!,#REF!,$C225,#REF!,"*"&amp;$A225&amp;"*")</f>
        <v>#REF!</v>
      </c>
      <c r="L225" s="58" t="e">
        <f>SUMIFS(#REF!,#REF!,$C225,#REF!,"*"&amp;$A225&amp;"*")</f>
        <v>#REF!</v>
      </c>
      <c r="M225" s="58" t="e">
        <f t="shared" si="39"/>
        <v>#REF!</v>
      </c>
    </row>
    <row r="226" spans="1:13">
      <c r="A226" s="54" t="s">
        <v>385</v>
      </c>
      <c r="B226" s="55" t="s">
        <v>160</v>
      </c>
      <c r="C226" s="46" t="s">
        <v>392</v>
      </c>
      <c r="D226" s="57">
        <v>170183</v>
      </c>
      <c r="E226" s="57" t="e">
        <f t="shared" si="38"/>
        <v>#REF!</v>
      </c>
      <c r="F226" s="58">
        <f>SUMIFS(第1批次治理工程!$K$6:$K$25279,第1批次治理工程!$E$6:$E$25279,$C226,第1批次治理工程!$C$6:$C$25279,$A226)</f>
        <v>0</v>
      </c>
      <c r="G226" s="58" t="e">
        <f>SUMIFS(#REF!,#REF!,$C226,#REF!,$A226)</f>
        <v>#REF!</v>
      </c>
      <c r="H226" s="58" t="e">
        <f>SUMIFS(#REF!,#REF!,$C226,#REF!,"*"&amp;$A226&amp;"*")</f>
        <v>#REF!</v>
      </c>
      <c r="I226" s="58" t="e">
        <f>SUMIFS(#REF!,#REF!,$C226,#REF!,"*"&amp;$A226&amp;"*")</f>
        <v>#REF!</v>
      </c>
      <c r="J226" s="58" t="e">
        <f>SUMIFS(#REF!,#REF!,$C226,#REF!,"*"&amp;$A226&amp;"*")</f>
        <v>#REF!</v>
      </c>
      <c r="K226" s="58" t="e">
        <f>SUMIFS(#REF!,#REF!,$C226,#REF!,"*"&amp;$A226&amp;"*")</f>
        <v>#REF!</v>
      </c>
      <c r="L226" s="58" t="e">
        <f>SUMIFS(#REF!,#REF!,$C226,#REF!,"*"&amp;$A226&amp;"*")</f>
        <v>#REF!</v>
      </c>
      <c r="M226" s="58" t="e">
        <f t="shared" si="39"/>
        <v>#REF!</v>
      </c>
    </row>
    <row r="227" spans="1:13">
      <c r="A227" s="54" t="s">
        <v>385</v>
      </c>
      <c r="B227" s="55" t="s">
        <v>160</v>
      </c>
      <c r="C227" s="46" t="s">
        <v>393</v>
      </c>
      <c r="D227" s="57">
        <v>165100</v>
      </c>
      <c r="E227" s="57" t="e">
        <f t="shared" si="38"/>
        <v>#REF!</v>
      </c>
      <c r="F227" s="58">
        <f>SUMIFS(第1批次治理工程!$K$6:$K$25279,第1批次治理工程!$E$6:$E$25279,$C227,第1批次治理工程!$C$6:$C$25279,$A227)</f>
        <v>0</v>
      </c>
      <c r="G227" s="58" t="e">
        <f>SUMIFS(#REF!,#REF!,$C227,#REF!,$A227)</f>
        <v>#REF!</v>
      </c>
      <c r="H227" s="58" t="e">
        <f>SUMIFS(#REF!,#REF!,$C227,#REF!,"*"&amp;$A227&amp;"*")</f>
        <v>#REF!</v>
      </c>
      <c r="I227" s="58" t="e">
        <f>SUMIFS(#REF!,#REF!,$C227,#REF!,"*"&amp;$A227&amp;"*")</f>
        <v>#REF!</v>
      </c>
      <c r="J227" s="58" t="e">
        <f>SUMIFS(#REF!,#REF!,$C227,#REF!,"*"&amp;$A227&amp;"*")</f>
        <v>#REF!</v>
      </c>
      <c r="K227" s="58" t="e">
        <f>SUMIFS(#REF!,#REF!,$C227,#REF!,"*"&amp;$A227&amp;"*")</f>
        <v>#REF!</v>
      </c>
      <c r="L227" s="58" t="e">
        <f>SUMIFS(#REF!,#REF!,$C227,#REF!,"*"&amp;$A227&amp;"*")</f>
        <v>#REF!</v>
      </c>
      <c r="M227" s="58" t="e">
        <f t="shared" si="39"/>
        <v>#REF!</v>
      </c>
    </row>
    <row r="228" spans="1:13">
      <c r="A228" s="54" t="s">
        <v>385</v>
      </c>
      <c r="B228" s="55" t="s">
        <v>160</v>
      </c>
      <c r="C228" s="46" t="s">
        <v>394</v>
      </c>
      <c r="D228" s="57">
        <v>1300</v>
      </c>
      <c r="E228" s="57" t="e">
        <f t="shared" si="38"/>
        <v>#REF!</v>
      </c>
      <c r="F228" s="58">
        <f>SUMIFS(第1批次治理工程!$K$6:$K$25279,第1批次治理工程!$E$6:$E$25279,$C228,第1批次治理工程!$C$6:$C$25279,$A228)</f>
        <v>0</v>
      </c>
      <c r="G228" s="58" t="e">
        <f>SUMIFS(#REF!,#REF!,$C228,#REF!,$A228)</f>
        <v>#REF!</v>
      </c>
      <c r="H228" s="58" t="e">
        <f>SUMIFS(#REF!,#REF!,$C228,#REF!,"*"&amp;$A228&amp;"*")</f>
        <v>#REF!</v>
      </c>
      <c r="I228" s="58" t="e">
        <f>SUMIFS(#REF!,#REF!,$C228,#REF!,"*"&amp;$A228&amp;"*")</f>
        <v>#REF!</v>
      </c>
      <c r="J228" s="58" t="e">
        <f>SUMIFS(#REF!,#REF!,$C228,#REF!,"*"&amp;$A228&amp;"*")</f>
        <v>#REF!</v>
      </c>
      <c r="K228" s="58" t="e">
        <f>SUMIFS(#REF!,#REF!,$C228,#REF!,"*"&amp;$A228&amp;"*")</f>
        <v>#REF!</v>
      </c>
      <c r="L228" s="58" t="e">
        <f>SUMIFS(#REF!,#REF!,$C228,#REF!,"*"&amp;$A228&amp;"*")</f>
        <v>#REF!</v>
      </c>
      <c r="M228" s="58" t="e">
        <f t="shared" si="39"/>
        <v>#REF!</v>
      </c>
    </row>
    <row r="229" spans="1:13">
      <c r="A229" s="54" t="s">
        <v>385</v>
      </c>
      <c r="B229" s="55" t="s">
        <v>160</v>
      </c>
      <c r="C229" s="46" t="s">
        <v>395</v>
      </c>
      <c r="D229" s="57">
        <v>96300</v>
      </c>
      <c r="E229" s="57" t="e">
        <f t="shared" si="38"/>
        <v>#REF!</v>
      </c>
      <c r="F229" s="58">
        <f>SUMIFS(第1批次治理工程!$K$6:$K$25279,第1批次治理工程!$E$6:$E$25279,$C229,第1批次治理工程!$C$6:$C$25279,$A229)</f>
        <v>0</v>
      </c>
      <c r="G229" s="58" t="e">
        <f>SUMIFS(#REF!,#REF!,$C229,#REF!,$A229)</f>
        <v>#REF!</v>
      </c>
      <c r="H229" s="58" t="e">
        <f>SUMIFS(#REF!,#REF!,$C229,#REF!,"*"&amp;$A229&amp;"*")</f>
        <v>#REF!</v>
      </c>
      <c r="I229" s="58" t="e">
        <f>SUMIFS(#REF!,#REF!,$C229,#REF!,"*"&amp;$A229&amp;"*")</f>
        <v>#REF!</v>
      </c>
      <c r="J229" s="58" t="e">
        <f>SUMIFS(#REF!,#REF!,$C229,#REF!,"*"&amp;$A229&amp;"*")</f>
        <v>#REF!</v>
      </c>
      <c r="K229" s="58" t="e">
        <f>SUMIFS(#REF!,#REF!,$C229,#REF!,"*"&amp;$A229&amp;"*")</f>
        <v>#REF!</v>
      </c>
      <c r="L229" s="58" t="e">
        <f>SUMIFS(#REF!,#REF!,$C229,#REF!,"*"&amp;$A229&amp;"*")</f>
        <v>#REF!</v>
      </c>
      <c r="M229" s="58" t="e">
        <f t="shared" si="39"/>
        <v>#REF!</v>
      </c>
    </row>
    <row r="230" spans="1:13">
      <c r="A230" s="54" t="s">
        <v>385</v>
      </c>
      <c r="B230" s="55" t="s">
        <v>160</v>
      </c>
      <c r="C230" s="46" t="s">
        <v>396</v>
      </c>
      <c r="D230" s="57">
        <v>89440</v>
      </c>
      <c r="E230" s="57" t="e">
        <f t="shared" si="38"/>
        <v>#REF!</v>
      </c>
      <c r="F230" s="58">
        <f>SUMIFS(第1批次治理工程!$K$6:$K$25279,第1批次治理工程!$E$6:$E$25279,$C230,第1批次治理工程!$C$6:$C$25279,$A230)</f>
        <v>0</v>
      </c>
      <c r="G230" s="58" t="e">
        <f>SUMIFS(#REF!,#REF!,$C230,#REF!,$A230)</f>
        <v>#REF!</v>
      </c>
      <c r="H230" s="58" t="e">
        <f>SUMIFS(#REF!,#REF!,$C230,#REF!,"*"&amp;$A230&amp;"*")</f>
        <v>#REF!</v>
      </c>
      <c r="I230" s="58" t="e">
        <f>SUMIFS(#REF!,#REF!,$C230,#REF!,"*"&amp;$A230&amp;"*")</f>
        <v>#REF!</v>
      </c>
      <c r="J230" s="58" t="e">
        <f>SUMIFS(#REF!,#REF!,$C230,#REF!,"*"&amp;$A230&amp;"*")</f>
        <v>#REF!</v>
      </c>
      <c r="K230" s="58" t="e">
        <f>SUMIFS(#REF!,#REF!,$C230,#REF!,"*"&amp;$A230&amp;"*")</f>
        <v>#REF!</v>
      </c>
      <c r="L230" s="58" t="e">
        <f>SUMIFS(#REF!,#REF!,$C230,#REF!,"*"&amp;$A230&amp;"*")</f>
        <v>#REF!</v>
      </c>
      <c r="M230" s="58" t="e">
        <f t="shared" si="39"/>
        <v>#REF!</v>
      </c>
    </row>
    <row r="231" spans="1:13">
      <c r="A231" s="54" t="s">
        <v>385</v>
      </c>
      <c r="B231" s="55" t="s">
        <v>160</v>
      </c>
      <c r="C231" s="46" t="s">
        <v>397</v>
      </c>
      <c r="D231" s="57">
        <v>404852</v>
      </c>
      <c r="E231" s="57" t="e">
        <f t="shared" si="38"/>
        <v>#REF!</v>
      </c>
      <c r="F231" s="58">
        <f>SUMIFS(第1批次治理工程!$K$6:$K$25279,第1批次治理工程!$E$6:$E$25279,$C231,第1批次治理工程!$C$6:$C$25279,$A231)</f>
        <v>0</v>
      </c>
      <c r="G231" s="58" t="e">
        <f>SUMIFS(#REF!,#REF!,$C231,#REF!,$A231)</f>
        <v>#REF!</v>
      </c>
      <c r="H231" s="58" t="e">
        <f>SUMIFS(#REF!,#REF!,$C231,#REF!,"*"&amp;$A231&amp;"*")</f>
        <v>#REF!</v>
      </c>
      <c r="I231" s="58" t="e">
        <f>SUMIFS(#REF!,#REF!,$C231,#REF!,"*"&amp;$A231&amp;"*")</f>
        <v>#REF!</v>
      </c>
      <c r="J231" s="58" t="e">
        <f>SUMIFS(#REF!,#REF!,$C231,#REF!,"*"&amp;$A231&amp;"*")</f>
        <v>#REF!</v>
      </c>
      <c r="K231" s="58" t="e">
        <f>SUMIFS(#REF!,#REF!,$C231,#REF!,"*"&amp;$A231&amp;"*")</f>
        <v>#REF!</v>
      </c>
      <c r="L231" s="58" t="e">
        <f>SUMIFS(#REF!,#REF!,$C231,#REF!,"*"&amp;$A231&amp;"*")</f>
        <v>#REF!</v>
      </c>
      <c r="M231" s="58" t="e">
        <f t="shared" si="39"/>
        <v>#REF!</v>
      </c>
    </row>
    <row r="232" spans="1:13">
      <c r="A232" s="54" t="s">
        <v>385</v>
      </c>
      <c r="B232" s="55" t="s">
        <v>160</v>
      </c>
      <c r="C232" s="46" t="s">
        <v>398</v>
      </c>
      <c r="D232" s="57">
        <v>334766</v>
      </c>
      <c r="E232" s="57" t="e">
        <f t="shared" si="38"/>
        <v>#REF!</v>
      </c>
      <c r="F232" s="58">
        <f>SUMIFS(第1批次治理工程!$K$6:$K$25279,第1批次治理工程!$E$6:$E$25279,$C232,第1批次治理工程!$C$6:$C$25279,$A232)</f>
        <v>0</v>
      </c>
      <c r="G232" s="58" t="e">
        <f>SUMIFS(#REF!,#REF!,$C232,#REF!,$A232)</f>
        <v>#REF!</v>
      </c>
      <c r="H232" s="58" t="e">
        <f>SUMIFS(#REF!,#REF!,$C232,#REF!,"*"&amp;$A232&amp;"*")</f>
        <v>#REF!</v>
      </c>
      <c r="I232" s="58" t="e">
        <f>SUMIFS(#REF!,#REF!,$C232,#REF!,"*"&amp;$A232&amp;"*")</f>
        <v>#REF!</v>
      </c>
      <c r="J232" s="58" t="e">
        <f>SUMIFS(#REF!,#REF!,$C232,#REF!,"*"&amp;$A232&amp;"*")</f>
        <v>#REF!</v>
      </c>
      <c r="K232" s="58" t="e">
        <f>SUMIFS(#REF!,#REF!,$C232,#REF!,"*"&amp;$A232&amp;"*")</f>
        <v>#REF!</v>
      </c>
      <c r="L232" s="58" t="e">
        <f>SUMIFS(#REF!,#REF!,$C232,#REF!,"*"&amp;$A232&amp;"*")</f>
        <v>#REF!</v>
      </c>
      <c r="M232" s="58" t="e">
        <f t="shared" si="39"/>
        <v>#REF!</v>
      </c>
    </row>
    <row r="233" spans="1:13">
      <c r="A233" s="54" t="s">
        <v>385</v>
      </c>
      <c r="B233" s="55" t="s">
        <v>160</v>
      </c>
      <c r="C233" s="46" t="s">
        <v>399</v>
      </c>
      <c r="D233" s="57">
        <v>1092565</v>
      </c>
      <c r="E233" s="57" t="e">
        <f t="shared" si="38"/>
        <v>#REF!</v>
      </c>
      <c r="F233" s="58">
        <f>SUMIFS(第1批次治理工程!$K$6:$K$25279,第1批次治理工程!$E$6:$E$25279,$C233,第1批次治理工程!$C$6:$C$25279,$A233)</f>
        <v>0</v>
      </c>
      <c r="G233" s="58" t="e">
        <f>SUMIFS(#REF!,#REF!,$C233,#REF!,$A233)</f>
        <v>#REF!</v>
      </c>
      <c r="H233" s="58" t="e">
        <f>SUMIFS(#REF!,#REF!,$C233,#REF!,"*"&amp;$A233&amp;"*")</f>
        <v>#REF!</v>
      </c>
      <c r="I233" s="58" t="e">
        <f>SUMIFS(#REF!,#REF!,$C233,#REF!,"*"&amp;$A233&amp;"*")</f>
        <v>#REF!</v>
      </c>
      <c r="J233" s="58" t="e">
        <f>SUMIFS(#REF!,#REF!,$C233,#REF!,"*"&amp;$A233&amp;"*")</f>
        <v>#REF!</v>
      </c>
      <c r="K233" s="58" t="e">
        <f>SUMIFS(#REF!,#REF!,$C233,#REF!,"*"&amp;$A233&amp;"*")</f>
        <v>#REF!</v>
      </c>
      <c r="L233" s="58" t="e">
        <f>SUMIFS(#REF!,#REF!,$C233,#REF!,"*"&amp;$A233&amp;"*")</f>
        <v>#REF!</v>
      </c>
      <c r="M233" s="58" t="e">
        <f t="shared" si="39"/>
        <v>#REF!</v>
      </c>
    </row>
    <row r="234" spans="1:13">
      <c r="A234" s="54" t="s">
        <v>385</v>
      </c>
      <c r="B234" s="55" t="s">
        <v>160</v>
      </c>
      <c r="C234" s="46" t="s">
        <v>400</v>
      </c>
      <c r="D234" s="57">
        <v>43017</v>
      </c>
      <c r="E234" s="57" t="e">
        <f t="shared" si="38"/>
        <v>#REF!</v>
      </c>
      <c r="F234" s="58">
        <f>SUMIFS(第1批次治理工程!$K$6:$K$25279,第1批次治理工程!$E$6:$E$25279,$C234,第1批次治理工程!$C$6:$C$25279,$A234)</f>
        <v>0</v>
      </c>
      <c r="G234" s="58" t="e">
        <f>SUMIFS(#REF!,#REF!,$C234,#REF!,$A234)</f>
        <v>#REF!</v>
      </c>
      <c r="H234" s="58" t="e">
        <f>SUMIFS(#REF!,#REF!,$C234,#REF!,"*"&amp;$A234&amp;"*")</f>
        <v>#REF!</v>
      </c>
      <c r="I234" s="58" t="e">
        <f>SUMIFS(#REF!,#REF!,$C234,#REF!,"*"&amp;$A234&amp;"*")</f>
        <v>#REF!</v>
      </c>
      <c r="J234" s="58" t="e">
        <f>SUMIFS(#REF!,#REF!,$C234,#REF!,"*"&amp;$A234&amp;"*")</f>
        <v>#REF!</v>
      </c>
      <c r="K234" s="58" t="e">
        <f>SUMIFS(#REF!,#REF!,$C234,#REF!,"*"&amp;$A234&amp;"*")</f>
        <v>#REF!</v>
      </c>
      <c r="L234" s="58" t="e">
        <f>SUMIFS(#REF!,#REF!,$C234,#REF!,"*"&amp;$A234&amp;"*")</f>
        <v>#REF!</v>
      </c>
      <c r="M234" s="58" t="e">
        <f t="shared" si="39"/>
        <v>#REF!</v>
      </c>
    </row>
    <row r="235" spans="1:13">
      <c r="A235" s="54" t="s">
        <v>385</v>
      </c>
      <c r="B235" s="55" t="s">
        <v>160</v>
      </c>
      <c r="C235" s="46" t="s">
        <v>401</v>
      </c>
      <c r="D235" s="57">
        <v>3000</v>
      </c>
      <c r="E235" s="57" t="e">
        <f t="shared" si="38"/>
        <v>#REF!</v>
      </c>
      <c r="F235" s="58">
        <f>SUMIFS(第1批次治理工程!$K$6:$K$25279,第1批次治理工程!$E$6:$E$25279,$C235,第1批次治理工程!$C$6:$C$25279,$A235)</f>
        <v>0</v>
      </c>
      <c r="G235" s="58" t="e">
        <f>SUMIFS(#REF!,#REF!,$C235,#REF!,$A235)</f>
        <v>#REF!</v>
      </c>
      <c r="H235" s="58" t="e">
        <f>SUMIFS(#REF!,#REF!,$C235,#REF!,"*"&amp;$A235&amp;"*")</f>
        <v>#REF!</v>
      </c>
      <c r="I235" s="58" t="e">
        <f>SUMIFS(#REF!,#REF!,$C235,#REF!,"*"&amp;$A235&amp;"*")</f>
        <v>#REF!</v>
      </c>
      <c r="J235" s="58" t="e">
        <f>SUMIFS(#REF!,#REF!,$C235,#REF!,"*"&amp;$A235&amp;"*")</f>
        <v>#REF!</v>
      </c>
      <c r="K235" s="58" t="e">
        <f>SUMIFS(#REF!,#REF!,$C235,#REF!,"*"&amp;$A235&amp;"*")</f>
        <v>#REF!</v>
      </c>
      <c r="L235" s="58" t="e">
        <f>SUMIFS(#REF!,#REF!,$C235,#REF!,"*"&amp;$A235&amp;"*")</f>
        <v>#REF!</v>
      </c>
      <c r="M235" s="58" t="e">
        <f t="shared" si="39"/>
        <v>#REF!</v>
      </c>
    </row>
    <row r="236" spans="1:13">
      <c r="A236" s="54" t="s">
        <v>385</v>
      </c>
      <c r="B236" s="55" t="s">
        <v>160</v>
      </c>
      <c r="C236" s="46" t="s">
        <v>402</v>
      </c>
      <c r="D236" s="57">
        <v>981263</v>
      </c>
      <c r="E236" s="57" t="e">
        <f t="shared" si="38"/>
        <v>#REF!</v>
      </c>
      <c r="F236" s="58">
        <f>SUMIFS(第1批次治理工程!$K$6:$K$25279,第1批次治理工程!$E$6:$E$25279,$C236,第1批次治理工程!$C$6:$C$25279,$A236)</f>
        <v>0</v>
      </c>
      <c r="G236" s="58" t="e">
        <f>SUMIFS(#REF!,#REF!,$C236,#REF!,$A236)</f>
        <v>#REF!</v>
      </c>
      <c r="H236" s="58" t="e">
        <f>SUMIFS(#REF!,#REF!,$C236,#REF!,"*"&amp;$A236&amp;"*")</f>
        <v>#REF!</v>
      </c>
      <c r="I236" s="58" t="e">
        <f>SUMIFS(#REF!,#REF!,$C236,#REF!,"*"&amp;$A236&amp;"*")</f>
        <v>#REF!</v>
      </c>
      <c r="J236" s="58" t="e">
        <f>SUMIFS(#REF!,#REF!,$C236,#REF!,"*"&amp;$A236&amp;"*")</f>
        <v>#REF!</v>
      </c>
      <c r="K236" s="58" t="e">
        <f>SUMIFS(#REF!,#REF!,$C236,#REF!,"*"&amp;$A236&amp;"*")</f>
        <v>#REF!</v>
      </c>
      <c r="L236" s="58" t="e">
        <f>SUMIFS(#REF!,#REF!,$C236,#REF!,"*"&amp;$A236&amp;"*")</f>
        <v>#REF!</v>
      </c>
      <c r="M236" s="58" t="e">
        <f t="shared" si="39"/>
        <v>#REF!</v>
      </c>
    </row>
    <row r="237" spans="1:13">
      <c r="A237" s="54" t="s">
        <v>385</v>
      </c>
      <c r="B237" s="55" t="s">
        <v>160</v>
      </c>
      <c r="C237" s="46" t="s">
        <v>403</v>
      </c>
      <c r="D237" s="57">
        <v>9800</v>
      </c>
      <c r="E237" s="57" t="e">
        <f t="shared" si="38"/>
        <v>#REF!</v>
      </c>
      <c r="F237" s="58">
        <f>SUMIFS(第1批次治理工程!$K$6:$K$25279,第1批次治理工程!$E$6:$E$25279,$C237,第1批次治理工程!$C$6:$C$25279,$A237)</f>
        <v>0</v>
      </c>
      <c r="G237" s="58" t="e">
        <f>SUMIFS(#REF!,#REF!,$C237,#REF!,$A237)</f>
        <v>#REF!</v>
      </c>
      <c r="H237" s="58" t="e">
        <f>SUMIFS(#REF!,#REF!,$C237,#REF!,"*"&amp;$A237&amp;"*")</f>
        <v>#REF!</v>
      </c>
      <c r="I237" s="58" t="e">
        <f>SUMIFS(#REF!,#REF!,$C237,#REF!,"*"&amp;$A237&amp;"*")</f>
        <v>#REF!</v>
      </c>
      <c r="J237" s="58" t="e">
        <f>SUMIFS(#REF!,#REF!,$C237,#REF!,"*"&amp;$A237&amp;"*")</f>
        <v>#REF!</v>
      </c>
      <c r="K237" s="58" t="e">
        <f>SUMIFS(#REF!,#REF!,$C237,#REF!,"*"&amp;$A237&amp;"*")</f>
        <v>#REF!</v>
      </c>
      <c r="L237" s="58" t="e">
        <f>SUMIFS(#REF!,#REF!,$C237,#REF!,"*"&amp;$A237&amp;"*")</f>
        <v>#REF!</v>
      </c>
      <c r="M237" s="58" t="e">
        <f t="shared" si="39"/>
        <v>#REF!</v>
      </c>
    </row>
    <row r="238" spans="1:13" ht="33">
      <c r="A238" s="54" t="s">
        <v>385</v>
      </c>
      <c r="B238" s="55" t="s">
        <v>160</v>
      </c>
      <c r="C238" s="46" t="s">
        <v>404</v>
      </c>
      <c r="D238" s="57">
        <v>171390</v>
      </c>
      <c r="E238" s="57" t="e">
        <f t="shared" si="38"/>
        <v>#REF!</v>
      </c>
      <c r="F238" s="58">
        <f>SUMIFS(第1批次治理工程!$K$6:$K$25279,第1批次治理工程!$E$6:$E$25279,$C238,第1批次治理工程!$C$6:$C$25279,$A238)</f>
        <v>0</v>
      </c>
      <c r="G238" s="58" t="e">
        <f>SUMIFS(#REF!,#REF!,$C238,#REF!,$A238)</f>
        <v>#REF!</v>
      </c>
      <c r="H238" s="58" t="e">
        <f>SUMIFS(#REF!,#REF!,$C238,#REF!,"*"&amp;$A238&amp;"*")</f>
        <v>#REF!</v>
      </c>
      <c r="I238" s="58" t="e">
        <f>SUMIFS(#REF!,#REF!,$C238,#REF!,"*"&amp;$A238&amp;"*")</f>
        <v>#REF!</v>
      </c>
      <c r="J238" s="58" t="e">
        <f>SUMIFS(#REF!,#REF!,$C238,#REF!,"*"&amp;$A238&amp;"*")</f>
        <v>#REF!</v>
      </c>
      <c r="K238" s="58" t="e">
        <f>SUMIFS(#REF!,#REF!,$C238,#REF!,"*"&amp;$A238&amp;"*")</f>
        <v>#REF!</v>
      </c>
      <c r="L238" s="58" t="e">
        <f>SUMIFS(#REF!,#REF!,$C238,#REF!,"*"&amp;$A238&amp;"*")</f>
        <v>#REF!</v>
      </c>
      <c r="M238" s="58" t="e">
        <f t="shared" si="39"/>
        <v>#REF!</v>
      </c>
    </row>
    <row r="239" spans="1:13" ht="33">
      <c r="A239" s="54" t="s">
        <v>385</v>
      </c>
      <c r="B239" s="55" t="s">
        <v>160</v>
      </c>
      <c r="C239" s="46" t="s">
        <v>405</v>
      </c>
      <c r="D239" s="57">
        <v>0</v>
      </c>
      <c r="E239" s="57" t="e">
        <f t="shared" si="38"/>
        <v>#REF!</v>
      </c>
      <c r="F239" s="58">
        <f>SUMIFS(第1批次治理工程!$K$6:$K$25279,第1批次治理工程!$E$6:$E$25279,$C239,第1批次治理工程!$C$6:$C$25279,$A239)</f>
        <v>0</v>
      </c>
      <c r="G239" s="58" t="e">
        <f>SUMIFS(#REF!,#REF!,$C239,#REF!,$A239)</f>
        <v>#REF!</v>
      </c>
      <c r="H239" s="58" t="e">
        <f>SUMIFS(#REF!,#REF!,$C239,#REF!,"*"&amp;$A239&amp;"*")</f>
        <v>#REF!</v>
      </c>
      <c r="I239" s="58" t="e">
        <f>SUMIFS(#REF!,#REF!,$C239,#REF!,"*"&amp;$A239&amp;"*")</f>
        <v>#REF!</v>
      </c>
      <c r="J239" s="58" t="e">
        <f>SUMIFS(#REF!,#REF!,$C239,#REF!,"*"&amp;$A239&amp;"*")</f>
        <v>#REF!</v>
      </c>
      <c r="K239" s="58" t="e">
        <f>SUMIFS(#REF!,#REF!,$C239,#REF!,"*"&amp;$A239&amp;"*")</f>
        <v>#REF!</v>
      </c>
      <c r="L239" s="58" t="e">
        <f>SUMIFS(#REF!,#REF!,$C239,#REF!,"*"&amp;$A239&amp;"*")</f>
        <v>#REF!</v>
      </c>
      <c r="M239" s="58" t="e">
        <f t="shared" si="39"/>
        <v>#REF!</v>
      </c>
    </row>
    <row r="240" spans="1:13">
      <c r="A240" s="54" t="s">
        <v>385</v>
      </c>
      <c r="B240" s="55" t="s">
        <v>160</v>
      </c>
      <c r="C240" s="46" t="s">
        <v>406</v>
      </c>
      <c r="D240" s="57">
        <v>0</v>
      </c>
      <c r="E240" s="57" t="e">
        <f t="shared" si="38"/>
        <v>#REF!</v>
      </c>
      <c r="F240" s="58">
        <f>SUMIFS(第1批次治理工程!$K$6:$K$25279,第1批次治理工程!$E$6:$E$25279,$C240,第1批次治理工程!$C$6:$C$25279,$A240)</f>
        <v>0</v>
      </c>
      <c r="G240" s="58" t="e">
        <f>SUMIFS(#REF!,#REF!,$C240,#REF!,$A240)</f>
        <v>#REF!</v>
      </c>
      <c r="H240" s="58" t="e">
        <f>SUMIFS(#REF!,#REF!,$C240,#REF!,"*"&amp;$A240&amp;"*")</f>
        <v>#REF!</v>
      </c>
      <c r="I240" s="58" t="e">
        <f>SUMIFS(#REF!,#REF!,$C240,#REF!,"*"&amp;$A240&amp;"*")</f>
        <v>#REF!</v>
      </c>
      <c r="J240" s="58" t="e">
        <f>SUMIFS(#REF!,#REF!,$C240,#REF!,"*"&amp;$A240&amp;"*")</f>
        <v>#REF!</v>
      </c>
      <c r="K240" s="58" t="e">
        <f>SUMIFS(#REF!,#REF!,$C240,#REF!,"*"&amp;$A240&amp;"*")</f>
        <v>#REF!</v>
      </c>
      <c r="L240" s="58" t="e">
        <f>SUMIFS(#REF!,#REF!,$C240,#REF!,"*"&amp;$A240&amp;"*")</f>
        <v>#REF!</v>
      </c>
      <c r="M240" s="58" t="e">
        <f t="shared" si="39"/>
        <v>#REF!</v>
      </c>
    </row>
    <row r="241" spans="1:13">
      <c r="A241" s="54" t="s">
        <v>385</v>
      </c>
      <c r="B241" s="55" t="s">
        <v>160</v>
      </c>
      <c r="C241" s="46" t="s">
        <v>407</v>
      </c>
      <c r="D241" s="57">
        <v>30000</v>
      </c>
      <c r="E241" s="57" t="e">
        <f t="shared" si="38"/>
        <v>#REF!</v>
      </c>
      <c r="F241" s="58">
        <f>SUMIFS(第1批次治理工程!$K$6:$K$25279,第1批次治理工程!$E$6:$E$25279,$C241,第1批次治理工程!$C$6:$C$25279,$A241)</f>
        <v>0</v>
      </c>
      <c r="G241" s="58" t="e">
        <f>SUMIFS(#REF!,#REF!,$C241,#REF!,$A241)</f>
        <v>#REF!</v>
      </c>
      <c r="H241" s="58" t="e">
        <f>SUMIFS(#REF!,#REF!,$C241,#REF!,"*"&amp;$A241&amp;"*")</f>
        <v>#REF!</v>
      </c>
      <c r="I241" s="58" t="e">
        <f>SUMIFS(#REF!,#REF!,$C241,#REF!,"*"&amp;$A241&amp;"*")</f>
        <v>#REF!</v>
      </c>
      <c r="J241" s="58" t="e">
        <f>SUMIFS(#REF!,#REF!,$C241,#REF!,"*"&amp;$A241&amp;"*")</f>
        <v>#REF!</v>
      </c>
      <c r="K241" s="58" t="e">
        <f>SUMIFS(#REF!,#REF!,$C241,#REF!,"*"&amp;$A241&amp;"*")</f>
        <v>#REF!</v>
      </c>
      <c r="L241" s="58" t="e">
        <f>SUMIFS(#REF!,#REF!,$C241,#REF!,"*"&amp;$A241&amp;"*")</f>
        <v>#REF!</v>
      </c>
      <c r="M241" s="58" t="e">
        <f t="shared" si="39"/>
        <v>#REF!</v>
      </c>
    </row>
    <row r="242" spans="1:13">
      <c r="A242" s="54" t="s">
        <v>385</v>
      </c>
      <c r="B242" s="55" t="s">
        <v>160</v>
      </c>
      <c r="C242" s="46" t="s">
        <v>408</v>
      </c>
      <c r="D242" s="57">
        <v>4000</v>
      </c>
      <c r="E242" s="57" t="e">
        <f t="shared" si="38"/>
        <v>#REF!</v>
      </c>
      <c r="F242" s="58">
        <f>SUMIFS(第1批次治理工程!$K$6:$K$25279,第1批次治理工程!$E$6:$E$25279,$C242,第1批次治理工程!$C$6:$C$25279,$A242)</f>
        <v>0</v>
      </c>
      <c r="G242" s="58" t="e">
        <f>SUMIFS(#REF!,#REF!,$C242,#REF!,$A242)</f>
        <v>#REF!</v>
      </c>
      <c r="H242" s="58" t="e">
        <f>SUMIFS(#REF!,#REF!,$C242,#REF!,"*"&amp;$A242&amp;"*")</f>
        <v>#REF!</v>
      </c>
      <c r="I242" s="58" t="e">
        <f>SUMIFS(#REF!,#REF!,$C242,#REF!,"*"&amp;$A242&amp;"*")</f>
        <v>#REF!</v>
      </c>
      <c r="J242" s="58" t="e">
        <f>SUMIFS(#REF!,#REF!,$C242,#REF!,"*"&amp;$A242&amp;"*")</f>
        <v>#REF!</v>
      </c>
      <c r="K242" s="58" t="e">
        <f>SUMIFS(#REF!,#REF!,$C242,#REF!,"*"&amp;$A242&amp;"*")</f>
        <v>#REF!</v>
      </c>
      <c r="L242" s="58" t="e">
        <f>SUMIFS(#REF!,#REF!,$C242,#REF!,"*"&amp;$A242&amp;"*")</f>
        <v>#REF!</v>
      </c>
      <c r="M242" s="58" t="e">
        <f t="shared" si="39"/>
        <v>#REF!</v>
      </c>
    </row>
    <row r="243" spans="1:13">
      <c r="A243" s="54" t="s">
        <v>385</v>
      </c>
      <c r="B243" s="55" t="s">
        <v>160</v>
      </c>
      <c r="C243" s="46" t="s">
        <v>409</v>
      </c>
      <c r="D243" s="57">
        <v>490649.72600000002</v>
      </c>
      <c r="E243" s="57" t="e">
        <f t="shared" si="38"/>
        <v>#REF!</v>
      </c>
      <c r="F243" s="58">
        <f>SUMIFS(第1批次治理工程!$K$6:$K$25279,第1批次治理工程!$E$6:$E$25279,$C243,第1批次治理工程!$C$6:$C$25279,$A243)</f>
        <v>0</v>
      </c>
      <c r="G243" s="58" t="e">
        <f>SUMIFS(#REF!,#REF!,$C243,#REF!,$A243)</f>
        <v>#REF!</v>
      </c>
      <c r="H243" s="58" t="e">
        <f>SUMIFS(#REF!,#REF!,$C243,#REF!,"*"&amp;$A243&amp;"*")</f>
        <v>#REF!</v>
      </c>
      <c r="I243" s="58" t="e">
        <f>SUMIFS(#REF!,#REF!,$C243,#REF!,"*"&amp;$A243&amp;"*")</f>
        <v>#REF!</v>
      </c>
      <c r="J243" s="58" t="e">
        <f>SUMIFS(#REF!,#REF!,$C243,#REF!,"*"&amp;$A243&amp;"*")</f>
        <v>#REF!</v>
      </c>
      <c r="K243" s="58" t="e">
        <f>SUMIFS(#REF!,#REF!,$C243,#REF!,"*"&amp;$A243&amp;"*")</f>
        <v>#REF!</v>
      </c>
      <c r="L243" s="58" t="e">
        <f>SUMIFS(#REF!,#REF!,$C243,#REF!,"*"&amp;$A243&amp;"*")</f>
        <v>#REF!</v>
      </c>
      <c r="M243" s="58" t="e">
        <f t="shared" si="39"/>
        <v>#REF!</v>
      </c>
    </row>
    <row r="244" spans="1:13">
      <c r="A244" s="54" t="s">
        <v>385</v>
      </c>
      <c r="B244" s="55" t="s">
        <v>160</v>
      </c>
      <c r="C244" s="46" t="s">
        <v>410</v>
      </c>
      <c r="D244" s="57">
        <v>533081.17200000002</v>
      </c>
      <c r="E244" s="57" t="e">
        <f t="shared" si="38"/>
        <v>#REF!</v>
      </c>
      <c r="F244" s="58">
        <f>SUMIFS(第1批次治理工程!$K$6:$K$25279,第1批次治理工程!$E$6:$E$25279,$C244,第1批次治理工程!$C$6:$C$25279,$A244)</f>
        <v>0</v>
      </c>
      <c r="G244" s="58" t="e">
        <f>SUMIFS(#REF!,#REF!,$C244,#REF!,$A244)</f>
        <v>#REF!</v>
      </c>
      <c r="H244" s="58" t="e">
        <f>SUMIFS(#REF!,#REF!,$C244,#REF!,"*"&amp;$A244&amp;"*")</f>
        <v>#REF!</v>
      </c>
      <c r="I244" s="58" t="e">
        <f>SUMIFS(#REF!,#REF!,$C244,#REF!,"*"&amp;$A244&amp;"*")</f>
        <v>#REF!</v>
      </c>
      <c r="J244" s="58" t="e">
        <f>SUMIFS(#REF!,#REF!,$C244,#REF!,"*"&amp;$A244&amp;"*")</f>
        <v>#REF!</v>
      </c>
      <c r="K244" s="58" t="e">
        <f>SUMIFS(#REF!,#REF!,$C244,#REF!,"*"&amp;$A244&amp;"*")</f>
        <v>#REF!</v>
      </c>
      <c r="L244" s="58" t="e">
        <f>SUMIFS(#REF!,#REF!,$C244,#REF!,"*"&amp;$A244&amp;"*")</f>
        <v>#REF!</v>
      </c>
      <c r="M244" s="58" t="e">
        <f t="shared" si="39"/>
        <v>#REF!</v>
      </c>
    </row>
    <row r="245" spans="1:13">
      <c r="A245" s="54" t="s">
        <v>385</v>
      </c>
      <c r="B245" s="55" t="s">
        <v>160</v>
      </c>
      <c r="C245" s="46" t="s">
        <v>411</v>
      </c>
      <c r="D245" s="57">
        <v>750159</v>
      </c>
      <c r="E245" s="57" t="e">
        <f t="shared" si="38"/>
        <v>#REF!</v>
      </c>
      <c r="F245" s="58">
        <f>SUMIFS(第1批次治理工程!$K$6:$K$25279,第1批次治理工程!$E$6:$E$25279,$C245,第1批次治理工程!$C$6:$C$25279,$A245)</f>
        <v>0</v>
      </c>
      <c r="G245" s="58" t="e">
        <f>SUMIFS(#REF!,#REF!,$C245,#REF!,$A245)</f>
        <v>#REF!</v>
      </c>
      <c r="H245" s="58" t="e">
        <f>SUMIFS(#REF!,#REF!,$C245,#REF!,"*"&amp;$A245&amp;"*")</f>
        <v>#REF!</v>
      </c>
      <c r="I245" s="58" t="e">
        <f>SUMIFS(#REF!,#REF!,$C245,#REF!,"*"&amp;$A245&amp;"*")</f>
        <v>#REF!</v>
      </c>
      <c r="J245" s="58" t="e">
        <f>SUMIFS(#REF!,#REF!,$C245,#REF!,"*"&amp;$A245&amp;"*")</f>
        <v>#REF!</v>
      </c>
      <c r="K245" s="58" t="e">
        <f>SUMIFS(#REF!,#REF!,$C245,#REF!,"*"&amp;$A245&amp;"*")</f>
        <v>#REF!</v>
      </c>
      <c r="L245" s="58" t="e">
        <f>SUMIFS(#REF!,#REF!,$C245,#REF!,"*"&amp;$A245&amp;"*")</f>
        <v>#REF!</v>
      </c>
      <c r="M245" s="58" t="e">
        <f t="shared" si="39"/>
        <v>#REF!</v>
      </c>
    </row>
    <row r="246" spans="1:13">
      <c r="A246" s="54" t="s">
        <v>385</v>
      </c>
      <c r="B246" s="55" t="s">
        <v>160</v>
      </c>
      <c r="C246" s="46" t="s">
        <v>412</v>
      </c>
      <c r="D246" s="57">
        <v>2363891</v>
      </c>
      <c r="E246" s="57" t="e">
        <f t="shared" si="38"/>
        <v>#REF!</v>
      </c>
      <c r="F246" s="58">
        <f>SUMIFS(第1批次治理工程!$K$6:$K$25279,第1批次治理工程!$E$6:$E$25279,$C246,第1批次治理工程!$C$6:$C$25279,$A246)</f>
        <v>0</v>
      </c>
      <c r="G246" s="58" t="e">
        <f>SUMIFS(#REF!,#REF!,$C246,#REF!,$A246)</f>
        <v>#REF!</v>
      </c>
      <c r="H246" s="58" t="e">
        <f>SUMIFS(#REF!,#REF!,$C246,#REF!,"*"&amp;$A246&amp;"*")</f>
        <v>#REF!</v>
      </c>
      <c r="I246" s="58" t="e">
        <f>SUMIFS(#REF!,#REF!,$C246,#REF!,"*"&amp;$A246&amp;"*")</f>
        <v>#REF!</v>
      </c>
      <c r="J246" s="58" t="e">
        <f>SUMIFS(#REF!,#REF!,$C246,#REF!,"*"&amp;$A246&amp;"*")</f>
        <v>#REF!</v>
      </c>
      <c r="K246" s="58" t="e">
        <f>SUMIFS(#REF!,#REF!,$C246,#REF!,"*"&amp;$A246&amp;"*")</f>
        <v>#REF!</v>
      </c>
      <c r="L246" s="58" t="e">
        <f>SUMIFS(#REF!,#REF!,$C246,#REF!,"*"&amp;$A246&amp;"*")</f>
        <v>#REF!</v>
      </c>
      <c r="M246" s="58" t="e">
        <f t="shared" si="39"/>
        <v>#REF!</v>
      </c>
    </row>
    <row r="247" spans="1:13" s="62" customFormat="1">
      <c r="A247" s="59"/>
      <c r="B247" s="1084" t="s">
        <v>413</v>
      </c>
      <c r="C247" s="1084"/>
      <c r="D247" s="60">
        <f t="shared" ref="D247:M247" si="40">SUM(D219:D246)</f>
        <v>14177839.113</v>
      </c>
      <c r="E247" s="60" t="e">
        <f t="shared" si="40"/>
        <v>#REF!</v>
      </c>
      <c r="F247" s="61">
        <f t="shared" si="40"/>
        <v>0</v>
      </c>
      <c r="G247" s="61" t="e">
        <f t="shared" si="40"/>
        <v>#REF!</v>
      </c>
      <c r="H247" s="61" t="e">
        <f t="shared" si="40"/>
        <v>#REF!</v>
      </c>
      <c r="I247" s="61" t="e">
        <f t="shared" si="40"/>
        <v>#REF!</v>
      </c>
      <c r="J247" s="61" t="e">
        <f t="shared" si="40"/>
        <v>#REF!</v>
      </c>
      <c r="K247" s="61" t="e">
        <f t="shared" si="40"/>
        <v>#REF!</v>
      </c>
      <c r="L247" s="61" t="e">
        <f t="shared" si="40"/>
        <v>#REF!</v>
      </c>
      <c r="M247" s="61" t="e">
        <f t="shared" si="40"/>
        <v>#REF!</v>
      </c>
    </row>
    <row r="248" spans="1:13">
      <c r="A248" s="54" t="s">
        <v>414</v>
      </c>
      <c r="B248" s="55" t="s">
        <v>160</v>
      </c>
      <c r="C248" s="46" t="s">
        <v>415</v>
      </c>
      <c r="D248" s="57">
        <v>202148</v>
      </c>
      <c r="E248" s="57" t="e">
        <f t="shared" ref="E248:E263" si="41">SUM(F248:L248)</f>
        <v>#REF!</v>
      </c>
      <c r="F248" s="58">
        <f>SUMIFS(第1批次治理工程!$K$6:$K$25279,第1批次治理工程!$E$6:$E$25279,$C248,第1批次治理工程!$C$6:$C$25279,$A248)</f>
        <v>0</v>
      </c>
      <c r="G248" s="58" t="e">
        <f>SUMIFS(#REF!,#REF!,$C248,#REF!,$A248)</f>
        <v>#REF!</v>
      </c>
      <c r="H248" s="58" t="e">
        <f>SUMIFS(#REF!,#REF!,$C248,#REF!,"*"&amp;$A248&amp;"*")</f>
        <v>#REF!</v>
      </c>
      <c r="I248" s="58" t="e">
        <f>SUMIFS(#REF!,#REF!,$C248,#REF!,"*"&amp;$A248&amp;"*")</f>
        <v>#REF!</v>
      </c>
      <c r="J248" s="58" t="e">
        <f>SUMIFS(#REF!,#REF!,$C248,#REF!,"*"&amp;$A248&amp;"*")</f>
        <v>#REF!</v>
      </c>
      <c r="K248" s="58" t="e">
        <f>SUMIFS(#REF!,#REF!,$C248,#REF!,"*"&amp;$A248&amp;"*")</f>
        <v>#REF!</v>
      </c>
      <c r="L248" s="58" t="e">
        <f>SUMIFS(#REF!,#REF!,$C248,#REF!,"*"&amp;$A248&amp;"*")</f>
        <v>#REF!</v>
      </c>
      <c r="M248" s="58" t="e">
        <f t="shared" ref="M248:M263" si="42">D248+E248</f>
        <v>#REF!</v>
      </c>
    </row>
    <row r="249" spans="1:13">
      <c r="A249" s="54" t="s">
        <v>414</v>
      </c>
      <c r="B249" s="55" t="s">
        <v>160</v>
      </c>
      <c r="C249" s="46" t="s">
        <v>416</v>
      </c>
      <c r="D249" s="57">
        <v>1644735</v>
      </c>
      <c r="E249" s="57" t="e">
        <f t="shared" si="41"/>
        <v>#REF!</v>
      </c>
      <c r="F249" s="58">
        <f>SUMIFS(第1批次治理工程!$K$6:$K$25279,第1批次治理工程!$E$6:$E$25279,$C249,第1批次治理工程!$C$6:$C$25279,$A249)</f>
        <v>15500</v>
      </c>
      <c r="G249" s="58" t="e">
        <f>SUMIFS(#REF!,#REF!,$C249,#REF!,$A249)</f>
        <v>#REF!</v>
      </c>
      <c r="H249" s="58" t="e">
        <f>SUMIFS(#REF!,#REF!,$C249,#REF!,"*"&amp;$A249&amp;"*")</f>
        <v>#REF!</v>
      </c>
      <c r="I249" s="58" t="e">
        <f>SUMIFS(#REF!,#REF!,$C249,#REF!,"*"&amp;$A249&amp;"*")</f>
        <v>#REF!</v>
      </c>
      <c r="J249" s="58" t="e">
        <f>SUMIFS(#REF!,#REF!,$C249,#REF!,"*"&amp;$A249&amp;"*")</f>
        <v>#REF!</v>
      </c>
      <c r="K249" s="58" t="e">
        <f>SUMIFS(#REF!,#REF!,$C249,#REF!,"*"&amp;$A249&amp;"*")</f>
        <v>#REF!</v>
      </c>
      <c r="L249" s="58" t="e">
        <f>SUMIFS(#REF!,#REF!,$C249,#REF!,"*"&amp;$A249&amp;"*")</f>
        <v>#REF!</v>
      </c>
      <c r="M249" s="58" t="e">
        <f t="shared" si="42"/>
        <v>#REF!</v>
      </c>
    </row>
    <row r="250" spans="1:13">
      <c r="A250" s="54" t="s">
        <v>414</v>
      </c>
      <c r="B250" s="55" t="s">
        <v>160</v>
      </c>
      <c r="C250" s="46" t="s">
        <v>417</v>
      </c>
      <c r="D250" s="57">
        <v>2939701.4780000001</v>
      </c>
      <c r="E250" s="57" t="e">
        <f t="shared" si="41"/>
        <v>#REF!</v>
      </c>
      <c r="F250" s="58">
        <f>SUMIFS(第1批次治理工程!$K$6:$K$25279,第1批次治理工程!$E$6:$E$25279,$C250,第1批次治理工程!$C$6:$C$25279,$A250)</f>
        <v>0</v>
      </c>
      <c r="G250" s="58" t="e">
        <f>SUMIFS(#REF!,#REF!,$C250,#REF!,$A250)</f>
        <v>#REF!</v>
      </c>
      <c r="H250" s="58" t="e">
        <f>SUMIFS(#REF!,#REF!,$C250,#REF!,"*"&amp;$A250&amp;"*")</f>
        <v>#REF!</v>
      </c>
      <c r="I250" s="58" t="e">
        <f>SUMIFS(#REF!,#REF!,$C250,#REF!,"*"&amp;$A250&amp;"*")</f>
        <v>#REF!</v>
      </c>
      <c r="J250" s="58" t="e">
        <f>SUMIFS(#REF!,#REF!,$C250,#REF!,"*"&amp;$A250&amp;"*")</f>
        <v>#REF!</v>
      </c>
      <c r="K250" s="58" t="e">
        <f>SUMIFS(#REF!,#REF!,$C250,#REF!,"*"&amp;$A250&amp;"*")</f>
        <v>#REF!</v>
      </c>
      <c r="L250" s="58" t="e">
        <f>SUMIFS(#REF!,#REF!,$C250,#REF!,"*"&amp;$A250&amp;"*")</f>
        <v>#REF!</v>
      </c>
      <c r="M250" s="58" t="e">
        <f t="shared" si="42"/>
        <v>#REF!</v>
      </c>
    </row>
    <row r="251" spans="1:13">
      <c r="A251" s="54" t="s">
        <v>414</v>
      </c>
      <c r="B251" s="55" t="s">
        <v>160</v>
      </c>
      <c r="C251" s="63" t="s">
        <v>418</v>
      </c>
      <c r="D251" s="57">
        <v>1386411.3089999999</v>
      </c>
      <c r="E251" s="57" t="e">
        <f t="shared" si="41"/>
        <v>#REF!</v>
      </c>
      <c r="F251" s="58">
        <f>SUMIFS(第1批次治理工程!$K$6:$K$25279,第1批次治理工程!$E$6:$E$25279,$C251,第1批次治理工程!$C$6:$C$25279,$A251)</f>
        <v>100000</v>
      </c>
      <c r="G251" s="58" t="e">
        <f>SUMIFS(#REF!,#REF!,$C251,#REF!,$A251)</f>
        <v>#REF!</v>
      </c>
      <c r="H251" s="58" t="e">
        <f>SUMIFS(#REF!,#REF!,$C251,#REF!,"*"&amp;$A251&amp;"*")</f>
        <v>#REF!</v>
      </c>
      <c r="I251" s="58" t="e">
        <f>SUMIFS(#REF!,#REF!,$C251,#REF!,"*"&amp;$A251&amp;"*")</f>
        <v>#REF!</v>
      </c>
      <c r="J251" s="58" t="e">
        <f>SUMIFS(#REF!,#REF!,$C251,#REF!,"*"&amp;$A251&amp;"*")</f>
        <v>#REF!</v>
      </c>
      <c r="K251" s="58" t="e">
        <f>SUMIFS(#REF!,#REF!,$C251,#REF!,"*"&amp;$A251&amp;"*")</f>
        <v>#REF!</v>
      </c>
      <c r="L251" s="58" t="e">
        <f>SUMIFS(#REF!,#REF!,$C251,#REF!,"*"&amp;$A251&amp;"*")</f>
        <v>#REF!</v>
      </c>
      <c r="M251" s="58" t="e">
        <f t="shared" si="42"/>
        <v>#REF!</v>
      </c>
    </row>
    <row r="252" spans="1:13">
      <c r="A252" s="54" t="s">
        <v>414</v>
      </c>
      <c r="B252" s="55" t="s">
        <v>160</v>
      </c>
      <c r="C252" s="46" t="s">
        <v>419</v>
      </c>
      <c r="D252" s="57">
        <v>1629050.8769999999</v>
      </c>
      <c r="E252" s="57" t="e">
        <f t="shared" si="41"/>
        <v>#REF!</v>
      </c>
      <c r="F252" s="58">
        <f>SUMIFS(第1批次治理工程!$K$6:$K$25279,第1批次治理工程!$E$6:$E$25279,$C252,第1批次治理工程!$C$6:$C$25279,$A252)</f>
        <v>0</v>
      </c>
      <c r="G252" s="58" t="e">
        <f>SUMIFS(#REF!,#REF!,$C252,#REF!,$A252)</f>
        <v>#REF!</v>
      </c>
      <c r="H252" s="58" t="e">
        <f>SUMIFS(#REF!,#REF!,$C252,#REF!,"*"&amp;$A252&amp;"*")</f>
        <v>#REF!</v>
      </c>
      <c r="I252" s="58" t="e">
        <f>SUMIFS(#REF!,#REF!,$C252,#REF!,"*"&amp;$A252&amp;"*")</f>
        <v>#REF!</v>
      </c>
      <c r="J252" s="58" t="e">
        <f>SUMIFS(#REF!,#REF!,$C252,#REF!,"*"&amp;$A252&amp;"*")</f>
        <v>#REF!</v>
      </c>
      <c r="K252" s="58" t="e">
        <f>SUMIFS(#REF!,#REF!,$C252,#REF!,"*"&amp;$A252&amp;"*")</f>
        <v>#REF!</v>
      </c>
      <c r="L252" s="58" t="e">
        <f>SUMIFS(#REF!,#REF!,$C252,#REF!,"*"&amp;$A252&amp;"*")</f>
        <v>#REF!</v>
      </c>
      <c r="M252" s="58" t="e">
        <f t="shared" si="42"/>
        <v>#REF!</v>
      </c>
    </row>
    <row r="253" spans="1:13">
      <c r="A253" s="54" t="s">
        <v>414</v>
      </c>
      <c r="B253" s="55" t="s">
        <v>160</v>
      </c>
      <c r="C253" s="46" t="s">
        <v>420</v>
      </c>
      <c r="D253" s="57">
        <v>141550</v>
      </c>
      <c r="E253" s="57" t="e">
        <f t="shared" si="41"/>
        <v>#REF!</v>
      </c>
      <c r="F253" s="58">
        <f>SUMIFS(第1批次治理工程!$K$6:$K$25279,第1批次治理工程!$E$6:$E$25279,$C253,第1批次治理工程!$C$6:$C$25279,$A253)</f>
        <v>269477</v>
      </c>
      <c r="G253" s="58" t="e">
        <f>SUMIFS(#REF!,#REF!,$C253,#REF!,$A253)</f>
        <v>#REF!</v>
      </c>
      <c r="H253" s="58" t="e">
        <f>SUMIFS(#REF!,#REF!,$C253,#REF!,"*"&amp;$A253&amp;"*")</f>
        <v>#REF!</v>
      </c>
      <c r="I253" s="58" t="e">
        <f>SUMIFS(#REF!,#REF!,$C253,#REF!,"*"&amp;$A253&amp;"*")</f>
        <v>#REF!</v>
      </c>
      <c r="J253" s="58" t="e">
        <f>SUMIFS(#REF!,#REF!,$C253,#REF!,"*"&amp;$A253&amp;"*")</f>
        <v>#REF!</v>
      </c>
      <c r="K253" s="58" t="e">
        <f>SUMIFS(#REF!,#REF!,$C253,#REF!,"*"&amp;$A253&amp;"*")</f>
        <v>#REF!</v>
      </c>
      <c r="L253" s="58" t="e">
        <f>SUMIFS(#REF!,#REF!,$C253,#REF!,"*"&amp;$A253&amp;"*")</f>
        <v>#REF!</v>
      </c>
      <c r="M253" s="58" t="e">
        <f t="shared" si="42"/>
        <v>#REF!</v>
      </c>
    </row>
    <row r="254" spans="1:13">
      <c r="A254" s="54" t="s">
        <v>414</v>
      </c>
      <c r="B254" s="55" t="s">
        <v>160</v>
      </c>
      <c r="C254" s="64" t="s">
        <v>421</v>
      </c>
      <c r="D254" s="57">
        <v>49996</v>
      </c>
      <c r="E254" s="57" t="e">
        <f t="shared" si="41"/>
        <v>#REF!</v>
      </c>
      <c r="F254" s="58">
        <f>SUMIFS(第1批次治理工程!$K$6:$K$25279,第1批次治理工程!$E$6:$E$25279,$C254,第1批次治理工程!$C$6:$C$25279,$A254)</f>
        <v>0</v>
      </c>
      <c r="G254" s="58" t="e">
        <f>SUMIFS(#REF!,#REF!,$C254,#REF!,$A254)</f>
        <v>#REF!</v>
      </c>
      <c r="H254" s="58" t="e">
        <f>SUMIFS(#REF!,#REF!,$C254,#REF!,"*"&amp;$A254&amp;"*")</f>
        <v>#REF!</v>
      </c>
      <c r="I254" s="58" t="e">
        <f>SUMIFS(#REF!,#REF!,$C254,#REF!,"*"&amp;$A254&amp;"*")</f>
        <v>#REF!</v>
      </c>
      <c r="J254" s="58" t="e">
        <f>SUMIFS(#REF!,#REF!,$C254,#REF!,"*"&amp;$A254&amp;"*")</f>
        <v>#REF!</v>
      </c>
      <c r="K254" s="58" t="e">
        <f>SUMIFS(#REF!,#REF!,$C254,#REF!,"*"&amp;$A254&amp;"*")</f>
        <v>#REF!</v>
      </c>
      <c r="L254" s="58" t="e">
        <f>SUMIFS(#REF!,#REF!,$C254,#REF!,"*"&amp;$A254&amp;"*")</f>
        <v>#REF!</v>
      </c>
      <c r="M254" s="58" t="e">
        <f t="shared" si="42"/>
        <v>#REF!</v>
      </c>
    </row>
    <row r="255" spans="1:13">
      <c r="A255" s="54" t="s">
        <v>414</v>
      </c>
      <c r="B255" s="55" t="s">
        <v>160</v>
      </c>
      <c r="C255" s="46" t="s">
        <v>422</v>
      </c>
      <c r="D255" s="57">
        <v>1500</v>
      </c>
      <c r="E255" s="57" t="e">
        <f t="shared" si="41"/>
        <v>#REF!</v>
      </c>
      <c r="F255" s="58">
        <f>SUMIFS(第1批次治理工程!$K$6:$K$25279,第1批次治理工程!$E$6:$E$25279,$C255,第1批次治理工程!$C$6:$C$25279,$A255)</f>
        <v>0</v>
      </c>
      <c r="G255" s="58" t="e">
        <f>SUMIFS(#REF!,#REF!,$C255,#REF!,$A255)</f>
        <v>#REF!</v>
      </c>
      <c r="H255" s="58" t="e">
        <f>SUMIFS(#REF!,#REF!,$C255,#REF!,"*"&amp;$A255&amp;"*")</f>
        <v>#REF!</v>
      </c>
      <c r="I255" s="58" t="e">
        <f>SUMIFS(#REF!,#REF!,$C255,#REF!,"*"&amp;$A255&amp;"*")</f>
        <v>#REF!</v>
      </c>
      <c r="J255" s="58" t="e">
        <f>SUMIFS(#REF!,#REF!,$C255,#REF!,"*"&amp;$A255&amp;"*")</f>
        <v>#REF!</v>
      </c>
      <c r="K255" s="58" t="e">
        <f>SUMIFS(#REF!,#REF!,$C255,#REF!,"*"&amp;$A255&amp;"*")</f>
        <v>#REF!</v>
      </c>
      <c r="L255" s="58" t="e">
        <f>SUMIFS(#REF!,#REF!,$C255,#REF!,"*"&amp;$A255&amp;"*")</f>
        <v>#REF!</v>
      </c>
      <c r="M255" s="58" t="e">
        <f t="shared" si="42"/>
        <v>#REF!</v>
      </c>
    </row>
    <row r="256" spans="1:13">
      <c r="A256" s="54" t="s">
        <v>414</v>
      </c>
      <c r="B256" s="55" t="s">
        <v>160</v>
      </c>
      <c r="C256" s="63" t="s">
        <v>423</v>
      </c>
      <c r="D256" s="57">
        <v>475600</v>
      </c>
      <c r="E256" s="57" t="e">
        <f t="shared" si="41"/>
        <v>#REF!</v>
      </c>
      <c r="F256" s="58">
        <f>SUMIFS(第1批次治理工程!$K$6:$K$25279,第1批次治理工程!$E$6:$E$25279,$C256,第1批次治理工程!$C$6:$C$25279,$A256)</f>
        <v>0</v>
      </c>
      <c r="G256" s="58" t="e">
        <f>SUMIFS(#REF!,#REF!,$C256,#REF!,$A256)</f>
        <v>#REF!</v>
      </c>
      <c r="H256" s="58" t="e">
        <f>SUMIFS(#REF!,#REF!,$C256,#REF!,"*"&amp;$A256&amp;"*")</f>
        <v>#REF!</v>
      </c>
      <c r="I256" s="58" t="e">
        <f>SUMIFS(#REF!,#REF!,$C256,#REF!,"*"&amp;$A256&amp;"*")</f>
        <v>#REF!</v>
      </c>
      <c r="J256" s="58" t="e">
        <f>SUMIFS(#REF!,#REF!,$C256,#REF!,"*"&amp;$A256&amp;"*")</f>
        <v>#REF!</v>
      </c>
      <c r="K256" s="58" t="e">
        <f>SUMIFS(#REF!,#REF!,$C256,#REF!,"*"&amp;$A256&amp;"*")</f>
        <v>#REF!</v>
      </c>
      <c r="L256" s="58" t="e">
        <f>SUMIFS(#REF!,#REF!,$C256,#REF!,"*"&amp;$A256&amp;"*")</f>
        <v>#REF!</v>
      </c>
      <c r="M256" s="58" t="e">
        <f t="shared" si="42"/>
        <v>#REF!</v>
      </c>
    </row>
    <row r="257" spans="1:13">
      <c r="A257" s="54" t="s">
        <v>414</v>
      </c>
      <c r="B257" s="55" t="s">
        <v>160</v>
      </c>
      <c r="C257" s="46" t="s">
        <v>424</v>
      </c>
      <c r="D257" s="57">
        <v>36500</v>
      </c>
      <c r="E257" s="57" t="e">
        <f t="shared" si="41"/>
        <v>#REF!</v>
      </c>
      <c r="F257" s="58">
        <f>SUMIFS(第1批次治理工程!$K$6:$K$25279,第1批次治理工程!$E$6:$E$25279,$C257,第1批次治理工程!$C$6:$C$25279,$A257)</f>
        <v>0</v>
      </c>
      <c r="G257" s="58" t="e">
        <f>SUMIFS(#REF!,#REF!,$C257,#REF!,$A257)</f>
        <v>#REF!</v>
      </c>
      <c r="H257" s="58" t="e">
        <f>SUMIFS(#REF!,#REF!,$C257,#REF!,"*"&amp;$A257&amp;"*")</f>
        <v>#REF!</v>
      </c>
      <c r="I257" s="58" t="e">
        <f>SUMIFS(#REF!,#REF!,$C257,#REF!,"*"&amp;$A257&amp;"*")</f>
        <v>#REF!</v>
      </c>
      <c r="J257" s="58" t="e">
        <f>SUMIFS(#REF!,#REF!,$C257,#REF!,"*"&amp;$A257&amp;"*")</f>
        <v>#REF!</v>
      </c>
      <c r="K257" s="58" t="e">
        <f>SUMIFS(#REF!,#REF!,$C257,#REF!,"*"&amp;$A257&amp;"*")</f>
        <v>#REF!</v>
      </c>
      <c r="L257" s="58" t="e">
        <f>SUMIFS(#REF!,#REF!,$C257,#REF!,"*"&amp;$A257&amp;"*")</f>
        <v>#REF!</v>
      </c>
      <c r="M257" s="58" t="e">
        <f t="shared" si="42"/>
        <v>#REF!</v>
      </c>
    </row>
    <row r="258" spans="1:13" ht="33">
      <c r="A258" s="54" t="s">
        <v>414</v>
      </c>
      <c r="B258" s="55" t="s">
        <v>160</v>
      </c>
      <c r="C258" s="46" t="s">
        <v>425</v>
      </c>
      <c r="D258" s="57">
        <v>0</v>
      </c>
      <c r="E258" s="57" t="e">
        <f t="shared" si="41"/>
        <v>#REF!</v>
      </c>
      <c r="F258" s="58">
        <f>SUMIFS(第1批次治理工程!$K$6:$K$25279,第1批次治理工程!$E$6:$E$25279,$C258,第1批次治理工程!$C$6:$C$25279,$A258)</f>
        <v>0</v>
      </c>
      <c r="G258" s="58" t="e">
        <f>SUMIFS(#REF!,#REF!,$C258,#REF!,$A258)</f>
        <v>#REF!</v>
      </c>
      <c r="H258" s="58" t="e">
        <f>SUMIFS(#REF!,#REF!,$C258,#REF!,"*"&amp;$A258&amp;"*")</f>
        <v>#REF!</v>
      </c>
      <c r="I258" s="58" t="e">
        <f>SUMIFS(#REF!,#REF!,$C258,#REF!,"*"&amp;$A258&amp;"*")</f>
        <v>#REF!</v>
      </c>
      <c r="J258" s="58" t="e">
        <f>SUMIFS(#REF!,#REF!,$C258,#REF!,"*"&amp;$A258&amp;"*")</f>
        <v>#REF!</v>
      </c>
      <c r="K258" s="58" t="e">
        <f>SUMIFS(#REF!,#REF!,$C258,#REF!,"*"&amp;$A258&amp;"*")</f>
        <v>#REF!</v>
      </c>
      <c r="L258" s="58" t="e">
        <f>SUMIFS(#REF!,#REF!,$C258,#REF!,"*"&amp;$A258&amp;"*")</f>
        <v>#REF!</v>
      </c>
      <c r="M258" s="58" t="e">
        <f t="shared" si="42"/>
        <v>#REF!</v>
      </c>
    </row>
    <row r="259" spans="1:13">
      <c r="A259" s="54" t="s">
        <v>414</v>
      </c>
      <c r="B259" s="55" t="s">
        <v>160</v>
      </c>
      <c r="C259" s="46" t="s">
        <v>426</v>
      </c>
      <c r="D259" s="57">
        <v>413146</v>
      </c>
      <c r="E259" s="57" t="e">
        <f t="shared" si="41"/>
        <v>#REF!</v>
      </c>
      <c r="F259" s="58">
        <f>SUMIFS(第1批次治理工程!$K$6:$K$25279,第1批次治理工程!$E$6:$E$25279,$C259,第1批次治理工程!$C$6:$C$25279,$A259)</f>
        <v>0</v>
      </c>
      <c r="G259" s="58" t="e">
        <f>SUMIFS(#REF!,#REF!,$C259,#REF!,$A259)</f>
        <v>#REF!</v>
      </c>
      <c r="H259" s="58" t="e">
        <f>SUMIFS(#REF!,#REF!,$C259,#REF!,"*"&amp;$A259&amp;"*")</f>
        <v>#REF!</v>
      </c>
      <c r="I259" s="58" t="e">
        <f>SUMIFS(#REF!,#REF!,$C259,#REF!,"*"&amp;$A259&amp;"*")</f>
        <v>#REF!</v>
      </c>
      <c r="J259" s="58" t="e">
        <f>SUMIFS(#REF!,#REF!,$C259,#REF!,"*"&amp;$A259&amp;"*")</f>
        <v>#REF!</v>
      </c>
      <c r="K259" s="58" t="e">
        <f>SUMIFS(#REF!,#REF!,$C259,#REF!,"*"&amp;$A259&amp;"*")</f>
        <v>#REF!</v>
      </c>
      <c r="L259" s="58" t="e">
        <f>SUMIFS(#REF!,#REF!,$C259,#REF!,"*"&amp;$A259&amp;"*")</f>
        <v>#REF!</v>
      </c>
      <c r="M259" s="58" t="e">
        <f t="shared" si="42"/>
        <v>#REF!</v>
      </c>
    </row>
    <row r="260" spans="1:13">
      <c r="A260" s="54" t="s">
        <v>414</v>
      </c>
      <c r="B260" s="55" t="s">
        <v>160</v>
      </c>
      <c r="C260" s="46" t="s">
        <v>427</v>
      </c>
      <c r="D260" s="57">
        <v>74000</v>
      </c>
      <c r="E260" s="57" t="e">
        <f t="shared" si="41"/>
        <v>#REF!</v>
      </c>
      <c r="F260" s="58">
        <f>SUMIFS(第1批次治理工程!$K$6:$K$25279,第1批次治理工程!$E$6:$E$25279,$C260,第1批次治理工程!$C$6:$C$25279,$A260)</f>
        <v>0</v>
      </c>
      <c r="G260" s="58" t="e">
        <f>SUMIFS(#REF!,#REF!,$C260,#REF!,$A260)</f>
        <v>#REF!</v>
      </c>
      <c r="H260" s="58" t="e">
        <f>SUMIFS(#REF!,#REF!,$C260,#REF!,"*"&amp;$A260&amp;"*")</f>
        <v>#REF!</v>
      </c>
      <c r="I260" s="58" t="e">
        <f>SUMIFS(#REF!,#REF!,$C260,#REF!,"*"&amp;$A260&amp;"*")</f>
        <v>#REF!</v>
      </c>
      <c r="J260" s="58" t="e">
        <f>SUMIFS(#REF!,#REF!,$C260,#REF!,"*"&amp;$A260&amp;"*")</f>
        <v>#REF!</v>
      </c>
      <c r="K260" s="58" t="e">
        <f>SUMIFS(#REF!,#REF!,$C260,#REF!,"*"&amp;$A260&amp;"*")</f>
        <v>#REF!</v>
      </c>
      <c r="L260" s="58" t="e">
        <f>SUMIFS(#REF!,#REF!,$C260,#REF!,"*"&amp;$A260&amp;"*")</f>
        <v>#REF!</v>
      </c>
      <c r="M260" s="58" t="e">
        <f t="shared" si="42"/>
        <v>#REF!</v>
      </c>
    </row>
    <row r="261" spans="1:13">
      <c r="A261" s="54" t="s">
        <v>414</v>
      </c>
      <c r="B261" s="55" t="s">
        <v>160</v>
      </c>
      <c r="C261" s="46" t="s">
        <v>428</v>
      </c>
      <c r="D261" s="57">
        <v>26500</v>
      </c>
      <c r="E261" s="57" t="e">
        <f t="shared" si="41"/>
        <v>#REF!</v>
      </c>
      <c r="F261" s="58">
        <f>SUMIFS(第1批次治理工程!$K$6:$K$25279,第1批次治理工程!$E$6:$E$25279,$C261,第1批次治理工程!$C$6:$C$25279,$A261)</f>
        <v>0</v>
      </c>
      <c r="G261" s="58" t="e">
        <f>SUMIFS(#REF!,#REF!,$C261,#REF!,$A261)</f>
        <v>#REF!</v>
      </c>
      <c r="H261" s="58" t="e">
        <f>SUMIFS(#REF!,#REF!,$C261,#REF!,"*"&amp;$A261&amp;"*")</f>
        <v>#REF!</v>
      </c>
      <c r="I261" s="58" t="e">
        <f>SUMIFS(#REF!,#REF!,$C261,#REF!,"*"&amp;$A261&amp;"*")</f>
        <v>#REF!</v>
      </c>
      <c r="J261" s="58" t="e">
        <f>SUMIFS(#REF!,#REF!,$C261,#REF!,"*"&amp;$A261&amp;"*")</f>
        <v>#REF!</v>
      </c>
      <c r="K261" s="58" t="e">
        <f>SUMIFS(#REF!,#REF!,$C261,#REF!,"*"&amp;$A261&amp;"*")</f>
        <v>#REF!</v>
      </c>
      <c r="L261" s="58" t="e">
        <f>SUMIFS(#REF!,#REF!,$C261,#REF!,"*"&amp;$A261&amp;"*")</f>
        <v>#REF!</v>
      </c>
      <c r="M261" s="58" t="e">
        <f t="shared" si="42"/>
        <v>#REF!</v>
      </c>
    </row>
    <row r="262" spans="1:13">
      <c r="A262" s="54" t="s">
        <v>414</v>
      </c>
      <c r="B262" s="55" t="s">
        <v>160</v>
      </c>
      <c r="C262" s="46" t="s">
        <v>429</v>
      </c>
      <c r="D262" s="57">
        <v>26500</v>
      </c>
      <c r="E262" s="57" t="e">
        <f t="shared" si="41"/>
        <v>#REF!</v>
      </c>
      <c r="F262" s="58">
        <f>SUMIFS(第1批次治理工程!$K$6:$K$25279,第1批次治理工程!$E$6:$E$25279,$C262,第1批次治理工程!$C$6:$C$25279,$A262)</f>
        <v>0</v>
      </c>
      <c r="G262" s="58" t="e">
        <f>SUMIFS(#REF!,#REF!,$C262,#REF!,$A262)</f>
        <v>#REF!</v>
      </c>
      <c r="H262" s="58" t="e">
        <f>SUMIFS(#REF!,#REF!,$C262,#REF!,"*"&amp;$A262&amp;"*")</f>
        <v>#REF!</v>
      </c>
      <c r="I262" s="58" t="e">
        <f>SUMIFS(#REF!,#REF!,$C262,#REF!,"*"&amp;$A262&amp;"*")</f>
        <v>#REF!</v>
      </c>
      <c r="J262" s="58" t="e">
        <f>SUMIFS(#REF!,#REF!,$C262,#REF!,"*"&amp;$A262&amp;"*")</f>
        <v>#REF!</v>
      </c>
      <c r="K262" s="58" t="e">
        <f>SUMIFS(#REF!,#REF!,$C262,#REF!,"*"&amp;$A262&amp;"*")</f>
        <v>#REF!</v>
      </c>
      <c r="L262" s="58" t="e">
        <f>SUMIFS(#REF!,#REF!,$C262,#REF!,"*"&amp;$A262&amp;"*")</f>
        <v>#REF!</v>
      </c>
      <c r="M262" s="58" t="e">
        <f t="shared" si="42"/>
        <v>#REF!</v>
      </c>
    </row>
    <row r="263" spans="1:13">
      <c r="A263" s="54" t="s">
        <v>414</v>
      </c>
      <c r="B263" s="55" t="s">
        <v>160</v>
      </c>
      <c r="C263" s="46" t="s">
        <v>430</v>
      </c>
      <c r="D263" s="57">
        <v>93500</v>
      </c>
      <c r="E263" s="57" t="e">
        <f t="shared" si="41"/>
        <v>#REF!</v>
      </c>
      <c r="F263" s="58">
        <f>SUMIFS(第1批次治理工程!$K$6:$K$25279,第1批次治理工程!$E$6:$E$25279,$C263,第1批次治理工程!$C$6:$C$25279,$A263)</f>
        <v>0</v>
      </c>
      <c r="G263" s="58" t="e">
        <f>SUMIFS(#REF!,#REF!,$C263,#REF!,$A263)</f>
        <v>#REF!</v>
      </c>
      <c r="H263" s="58" t="e">
        <f>SUMIFS(#REF!,#REF!,$C263,#REF!,"*"&amp;$A263&amp;"*")</f>
        <v>#REF!</v>
      </c>
      <c r="I263" s="58" t="e">
        <f>SUMIFS(#REF!,#REF!,$C263,#REF!,"*"&amp;$A263&amp;"*")</f>
        <v>#REF!</v>
      </c>
      <c r="J263" s="58" t="e">
        <f>SUMIFS(#REF!,#REF!,$C263,#REF!,"*"&amp;$A263&amp;"*")</f>
        <v>#REF!</v>
      </c>
      <c r="K263" s="58" t="e">
        <f>SUMIFS(#REF!,#REF!,$C263,#REF!,"*"&amp;$A263&amp;"*")</f>
        <v>#REF!</v>
      </c>
      <c r="L263" s="58" t="e">
        <f>SUMIFS(#REF!,#REF!,$C263,#REF!,"*"&amp;$A263&amp;"*")</f>
        <v>#REF!</v>
      </c>
      <c r="M263" s="58" t="e">
        <f t="shared" si="42"/>
        <v>#REF!</v>
      </c>
    </row>
    <row r="264" spans="1:13" s="62" customFormat="1">
      <c r="A264" s="59"/>
      <c r="B264" s="1084" t="s">
        <v>431</v>
      </c>
      <c r="C264" s="1084"/>
      <c r="D264" s="60">
        <f t="shared" ref="D264:M264" si="43">SUM(D248:D263)</f>
        <v>9140838.6640000008</v>
      </c>
      <c r="E264" s="60" t="e">
        <f t="shared" si="43"/>
        <v>#REF!</v>
      </c>
      <c r="F264" s="61">
        <f t="shared" si="43"/>
        <v>384977</v>
      </c>
      <c r="G264" s="61" t="e">
        <f t="shared" si="43"/>
        <v>#REF!</v>
      </c>
      <c r="H264" s="61" t="e">
        <f t="shared" si="43"/>
        <v>#REF!</v>
      </c>
      <c r="I264" s="61" t="e">
        <f t="shared" si="43"/>
        <v>#REF!</v>
      </c>
      <c r="J264" s="61" t="e">
        <f t="shared" si="43"/>
        <v>#REF!</v>
      </c>
      <c r="K264" s="61" t="e">
        <f t="shared" si="43"/>
        <v>#REF!</v>
      </c>
      <c r="L264" s="61" t="e">
        <f t="shared" si="43"/>
        <v>#REF!</v>
      </c>
      <c r="M264" s="61" t="e">
        <f t="shared" si="43"/>
        <v>#REF!</v>
      </c>
    </row>
    <row r="265" spans="1:13">
      <c r="A265" s="54" t="s">
        <v>432</v>
      </c>
      <c r="B265" s="55" t="s">
        <v>176</v>
      </c>
      <c r="C265" s="46" t="s">
        <v>433</v>
      </c>
      <c r="D265" s="57">
        <v>842268</v>
      </c>
      <c r="E265" s="57" t="e">
        <f t="shared" ref="E265:E278" si="44">SUM(F265:L265)</f>
        <v>#REF!</v>
      </c>
      <c r="F265" s="58">
        <f>SUMIFS(第1批次治理工程!$K$6:$K$25279,第1批次治理工程!$E$6:$E$25279,$C265,第1批次治理工程!$C$6:$C$25279,$A265)</f>
        <v>0</v>
      </c>
      <c r="G265" s="58" t="e">
        <f>SUMIFS(#REF!,#REF!,$C265,#REF!,$A265)</f>
        <v>#REF!</v>
      </c>
      <c r="H265" s="58" t="e">
        <f>SUMIFS(#REF!,#REF!,$C265,#REF!,"*"&amp;$A265&amp;"*")</f>
        <v>#REF!</v>
      </c>
      <c r="I265" s="58" t="e">
        <f>SUMIFS(#REF!,#REF!,$C265,#REF!,"*"&amp;$A265&amp;"*")</f>
        <v>#REF!</v>
      </c>
      <c r="J265" s="58" t="e">
        <f>SUMIFS(#REF!,#REF!,$C265,#REF!,"*"&amp;$A265&amp;"*")</f>
        <v>#REF!</v>
      </c>
      <c r="K265" s="58" t="e">
        <f>SUMIFS(#REF!,#REF!,$C265,#REF!,"*"&amp;$A265&amp;"*")</f>
        <v>#REF!</v>
      </c>
      <c r="L265" s="58" t="e">
        <f>SUMIFS(#REF!,#REF!,$C265,#REF!,"*"&amp;$A265&amp;"*")</f>
        <v>#REF!</v>
      </c>
      <c r="M265" s="58" t="e">
        <f t="shared" ref="M265:M278" si="45">D265+E265</f>
        <v>#REF!</v>
      </c>
    </row>
    <row r="266" spans="1:13">
      <c r="A266" s="54" t="s">
        <v>432</v>
      </c>
      <c r="B266" s="55" t="s">
        <v>176</v>
      </c>
      <c r="C266" s="65" t="s">
        <v>434</v>
      </c>
      <c r="D266" s="57">
        <v>887772.78</v>
      </c>
      <c r="E266" s="57" t="e">
        <f t="shared" si="44"/>
        <v>#REF!</v>
      </c>
      <c r="F266" s="58">
        <f>SUMIFS(第1批次治理工程!$K$6:$K$25279,第1批次治理工程!$E$6:$E$25279,$C266,第1批次治理工程!$C$6:$C$25279,$A266)</f>
        <v>0</v>
      </c>
      <c r="G266" s="58" t="e">
        <f>SUMIFS(#REF!,#REF!,$C266,#REF!,$A266)</f>
        <v>#REF!</v>
      </c>
      <c r="H266" s="58" t="e">
        <f>SUMIFS(#REF!,#REF!,$C266,#REF!,"*"&amp;$A266&amp;"*")</f>
        <v>#REF!</v>
      </c>
      <c r="I266" s="58" t="e">
        <f>SUMIFS(#REF!,#REF!,$C266,#REF!,"*"&amp;$A266&amp;"*")</f>
        <v>#REF!</v>
      </c>
      <c r="J266" s="58" t="e">
        <f>SUMIFS(#REF!,#REF!,$C266,#REF!,"*"&amp;$A266&amp;"*")</f>
        <v>#REF!</v>
      </c>
      <c r="K266" s="58" t="e">
        <f>SUMIFS(#REF!,#REF!,$C266,#REF!,"*"&amp;$A266&amp;"*")</f>
        <v>#REF!</v>
      </c>
      <c r="L266" s="58" t="e">
        <f>SUMIFS(#REF!,#REF!,$C266,#REF!,"*"&amp;$A266&amp;"*")</f>
        <v>#REF!</v>
      </c>
      <c r="M266" s="58" t="e">
        <f t="shared" si="45"/>
        <v>#REF!</v>
      </c>
    </row>
    <row r="267" spans="1:13">
      <c r="A267" s="54" t="s">
        <v>432</v>
      </c>
      <c r="B267" s="55" t="s">
        <v>176</v>
      </c>
      <c r="C267" s="46" t="s">
        <v>435</v>
      </c>
      <c r="D267" s="57">
        <v>26400</v>
      </c>
      <c r="E267" s="57" t="e">
        <f t="shared" si="44"/>
        <v>#REF!</v>
      </c>
      <c r="F267" s="58">
        <f>SUMIFS(第1批次治理工程!$K$6:$K$25279,第1批次治理工程!$E$6:$E$25279,$C267,第1批次治理工程!$C$6:$C$25279,$A267)</f>
        <v>0</v>
      </c>
      <c r="G267" s="58" t="e">
        <f>SUMIFS(#REF!,#REF!,$C267,#REF!,$A267)</f>
        <v>#REF!</v>
      </c>
      <c r="H267" s="58" t="e">
        <f>SUMIFS(#REF!,#REF!,$C267,#REF!,"*"&amp;$A267&amp;"*")</f>
        <v>#REF!</v>
      </c>
      <c r="I267" s="58" t="e">
        <f>SUMIFS(#REF!,#REF!,$C267,#REF!,"*"&amp;$A267&amp;"*")</f>
        <v>#REF!</v>
      </c>
      <c r="J267" s="58" t="e">
        <f>SUMIFS(#REF!,#REF!,$C267,#REF!,"*"&amp;$A267&amp;"*")</f>
        <v>#REF!</v>
      </c>
      <c r="K267" s="58" t="e">
        <f>SUMIFS(#REF!,#REF!,$C267,#REF!,"*"&amp;$A267&amp;"*")</f>
        <v>#REF!</v>
      </c>
      <c r="L267" s="58" t="e">
        <f>SUMIFS(#REF!,#REF!,$C267,#REF!,"*"&amp;$A267&amp;"*")</f>
        <v>#REF!</v>
      </c>
      <c r="M267" s="58" t="e">
        <f t="shared" si="45"/>
        <v>#REF!</v>
      </c>
    </row>
    <row r="268" spans="1:13">
      <c r="A268" s="54" t="s">
        <v>432</v>
      </c>
      <c r="B268" s="55" t="s">
        <v>176</v>
      </c>
      <c r="C268" s="46" t="s">
        <v>436</v>
      </c>
      <c r="D268" s="57">
        <v>11500</v>
      </c>
      <c r="E268" s="57" t="e">
        <f t="shared" si="44"/>
        <v>#REF!</v>
      </c>
      <c r="F268" s="58">
        <f>SUMIFS(第1批次治理工程!$K$6:$K$25279,第1批次治理工程!$E$6:$E$25279,$C268,第1批次治理工程!$C$6:$C$25279,$A268)</f>
        <v>83000</v>
      </c>
      <c r="G268" s="58" t="e">
        <f>SUMIFS(#REF!,#REF!,$C268,#REF!,$A268)</f>
        <v>#REF!</v>
      </c>
      <c r="H268" s="58" t="e">
        <f>SUMIFS(#REF!,#REF!,$C268,#REF!,"*"&amp;$A268&amp;"*")</f>
        <v>#REF!</v>
      </c>
      <c r="I268" s="58" t="e">
        <f>SUMIFS(#REF!,#REF!,$C268,#REF!,"*"&amp;$A268&amp;"*")</f>
        <v>#REF!</v>
      </c>
      <c r="J268" s="58" t="e">
        <f>SUMIFS(#REF!,#REF!,$C268,#REF!,"*"&amp;$A268&amp;"*")</f>
        <v>#REF!</v>
      </c>
      <c r="K268" s="58" t="e">
        <f>SUMIFS(#REF!,#REF!,$C268,#REF!,"*"&amp;$A268&amp;"*")</f>
        <v>#REF!</v>
      </c>
      <c r="L268" s="58" t="e">
        <f>SUMIFS(#REF!,#REF!,$C268,#REF!,"*"&amp;$A268&amp;"*")</f>
        <v>#REF!</v>
      </c>
      <c r="M268" s="58" t="e">
        <f t="shared" si="45"/>
        <v>#REF!</v>
      </c>
    </row>
    <row r="269" spans="1:13">
      <c r="A269" s="54" t="s">
        <v>432</v>
      </c>
      <c r="B269" s="55" t="s">
        <v>160</v>
      </c>
      <c r="C269" s="65" t="s">
        <v>437</v>
      </c>
      <c r="D269" s="57">
        <v>966402.32700000005</v>
      </c>
      <c r="E269" s="57" t="e">
        <f t="shared" si="44"/>
        <v>#REF!</v>
      </c>
      <c r="F269" s="58">
        <f>SUMIFS(第1批次治理工程!$K$6:$K$25279,第1批次治理工程!$E$6:$E$25279,$C269,第1批次治理工程!$C$6:$C$25279,$A269)</f>
        <v>0</v>
      </c>
      <c r="G269" s="58" t="e">
        <f>SUMIFS(#REF!,#REF!,$C269,#REF!,$A269)</f>
        <v>#REF!</v>
      </c>
      <c r="H269" s="58" t="e">
        <f>SUMIFS(#REF!,#REF!,$C269,#REF!,"*"&amp;$A269&amp;"*")</f>
        <v>#REF!</v>
      </c>
      <c r="I269" s="58" t="e">
        <f>SUMIFS(#REF!,#REF!,$C269,#REF!,"*"&amp;$A269&amp;"*")</f>
        <v>#REF!</v>
      </c>
      <c r="J269" s="58" t="e">
        <f>SUMIFS(#REF!,#REF!,$C269,#REF!,"*"&amp;$A269&amp;"*")</f>
        <v>#REF!</v>
      </c>
      <c r="K269" s="58" t="e">
        <f>SUMIFS(#REF!,#REF!,$C269,#REF!,"*"&amp;$A269&amp;"*")</f>
        <v>#REF!</v>
      </c>
      <c r="L269" s="58" t="e">
        <f>SUMIFS(#REF!,#REF!,$C269,#REF!,"*"&amp;$A269&amp;"*")</f>
        <v>#REF!</v>
      </c>
      <c r="M269" s="58" t="e">
        <f t="shared" si="45"/>
        <v>#REF!</v>
      </c>
    </row>
    <row r="270" spans="1:13">
      <c r="A270" s="54" t="s">
        <v>432</v>
      </c>
      <c r="B270" s="55" t="s">
        <v>160</v>
      </c>
      <c r="C270" s="65" t="s">
        <v>438</v>
      </c>
      <c r="D270" s="57">
        <v>1307065</v>
      </c>
      <c r="E270" s="57" t="e">
        <f t="shared" si="44"/>
        <v>#REF!</v>
      </c>
      <c r="F270" s="58">
        <f>SUMIFS(第1批次治理工程!$K$6:$K$25279,第1批次治理工程!$E$6:$E$25279,$C270,第1批次治理工程!$C$6:$C$25279,$A270)</f>
        <v>0</v>
      </c>
      <c r="G270" s="58" t="e">
        <f>SUMIFS(#REF!,#REF!,$C270,#REF!,$A270)</f>
        <v>#REF!</v>
      </c>
      <c r="H270" s="58" t="e">
        <f>SUMIFS(#REF!,#REF!,$C270,#REF!,"*"&amp;$A270&amp;"*")</f>
        <v>#REF!</v>
      </c>
      <c r="I270" s="58" t="e">
        <f>SUMIFS(#REF!,#REF!,$C270,#REF!,"*"&amp;$A270&amp;"*")</f>
        <v>#REF!</v>
      </c>
      <c r="J270" s="58" t="e">
        <f>SUMIFS(#REF!,#REF!,$C270,#REF!,"*"&amp;$A270&amp;"*")</f>
        <v>#REF!</v>
      </c>
      <c r="K270" s="58" t="e">
        <f>SUMIFS(#REF!,#REF!,$C270,#REF!,"*"&amp;$A270&amp;"*")</f>
        <v>#REF!</v>
      </c>
      <c r="L270" s="58" t="e">
        <f>SUMIFS(#REF!,#REF!,$C270,#REF!,"*"&amp;$A270&amp;"*")</f>
        <v>#REF!</v>
      </c>
      <c r="M270" s="58" t="e">
        <f t="shared" si="45"/>
        <v>#REF!</v>
      </c>
    </row>
    <row r="271" spans="1:13">
      <c r="A271" s="54" t="s">
        <v>432</v>
      </c>
      <c r="B271" s="55" t="s">
        <v>160</v>
      </c>
      <c r="C271" s="46" t="s">
        <v>439</v>
      </c>
      <c r="D271" s="57">
        <v>932813</v>
      </c>
      <c r="E271" s="57" t="e">
        <f t="shared" si="44"/>
        <v>#REF!</v>
      </c>
      <c r="F271" s="58">
        <f>SUMIFS(第1批次治理工程!$K$6:$K$25279,第1批次治理工程!$E$6:$E$25279,$C271,第1批次治理工程!$C$6:$C$25279,$A271)</f>
        <v>0</v>
      </c>
      <c r="G271" s="58" t="e">
        <f>SUMIFS(#REF!,#REF!,$C271,#REF!,$A271)</f>
        <v>#REF!</v>
      </c>
      <c r="H271" s="58" t="e">
        <f>SUMIFS(#REF!,#REF!,$C271,#REF!,"*"&amp;$A271&amp;"*")</f>
        <v>#REF!</v>
      </c>
      <c r="I271" s="58" t="e">
        <f>SUMIFS(#REF!,#REF!,$C271,#REF!,"*"&amp;$A271&amp;"*")</f>
        <v>#REF!</v>
      </c>
      <c r="J271" s="58" t="e">
        <f>SUMIFS(#REF!,#REF!,$C271,#REF!,"*"&amp;$A271&amp;"*")</f>
        <v>#REF!</v>
      </c>
      <c r="K271" s="58" t="e">
        <f>SUMIFS(#REF!,#REF!,$C271,#REF!,"*"&amp;$A271&amp;"*")</f>
        <v>#REF!</v>
      </c>
      <c r="L271" s="58" t="e">
        <f>SUMIFS(#REF!,#REF!,$C271,#REF!,"*"&amp;$A271&amp;"*")</f>
        <v>#REF!</v>
      </c>
      <c r="M271" s="58" t="e">
        <f t="shared" si="45"/>
        <v>#REF!</v>
      </c>
    </row>
    <row r="272" spans="1:13">
      <c r="A272" s="54" t="s">
        <v>432</v>
      </c>
      <c r="B272" s="55" t="s">
        <v>160</v>
      </c>
      <c r="C272" s="65" t="s">
        <v>440</v>
      </c>
      <c r="D272" s="57">
        <v>505167</v>
      </c>
      <c r="E272" s="57" t="e">
        <f t="shared" si="44"/>
        <v>#REF!</v>
      </c>
      <c r="F272" s="58">
        <f>SUMIFS(第1批次治理工程!$K$6:$K$25279,第1批次治理工程!$E$6:$E$25279,$C272,第1批次治理工程!$C$6:$C$25279,$A272)</f>
        <v>0</v>
      </c>
      <c r="G272" s="58" t="e">
        <f>SUMIFS(#REF!,#REF!,$C272,#REF!,$A272)</f>
        <v>#REF!</v>
      </c>
      <c r="H272" s="58" t="e">
        <f>SUMIFS(#REF!,#REF!,$C272,#REF!,"*"&amp;$A272&amp;"*")</f>
        <v>#REF!</v>
      </c>
      <c r="I272" s="58" t="e">
        <f>SUMIFS(#REF!,#REF!,$C272,#REF!,"*"&amp;$A272&amp;"*")</f>
        <v>#REF!</v>
      </c>
      <c r="J272" s="58" t="e">
        <f>SUMIFS(#REF!,#REF!,$C272,#REF!,"*"&amp;$A272&amp;"*")</f>
        <v>#REF!</v>
      </c>
      <c r="K272" s="58" t="e">
        <f>SUMIFS(#REF!,#REF!,$C272,#REF!,"*"&amp;$A272&amp;"*")</f>
        <v>#REF!</v>
      </c>
      <c r="L272" s="58" t="e">
        <f>SUMIFS(#REF!,#REF!,$C272,#REF!,"*"&amp;$A272&amp;"*")</f>
        <v>#REF!</v>
      </c>
      <c r="M272" s="58" t="e">
        <f t="shared" si="45"/>
        <v>#REF!</v>
      </c>
    </row>
    <row r="273" spans="1:13">
      <c r="A273" s="54" t="s">
        <v>432</v>
      </c>
      <c r="B273" s="55" t="s">
        <v>160</v>
      </c>
      <c r="C273" s="65" t="s">
        <v>441</v>
      </c>
      <c r="D273" s="57">
        <v>11000</v>
      </c>
      <c r="E273" s="57" t="e">
        <f t="shared" si="44"/>
        <v>#REF!</v>
      </c>
      <c r="F273" s="58">
        <f>SUMIFS(第1批次治理工程!$K$6:$K$25279,第1批次治理工程!$E$6:$E$25279,$C273,第1批次治理工程!$C$6:$C$25279,$A273)</f>
        <v>0</v>
      </c>
      <c r="G273" s="58" t="e">
        <f>SUMIFS(#REF!,#REF!,$C273,#REF!,$A273)</f>
        <v>#REF!</v>
      </c>
      <c r="H273" s="58" t="e">
        <f>SUMIFS(#REF!,#REF!,$C273,#REF!,"*"&amp;$A273&amp;"*")</f>
        <v>#REF!</v>
      </c>
      <c r="I273" s="58" t="e">
        <f>SUMIFS(#REF!,#REF!,$C273,#REF!,"*"&amp;$A273&amp;"*")</f>
        <v>#REF!</v>
      </c>
      <c r="J273" s="58" t="e">
        <f>SUMIFS(#REF!,#REF!,$C273,#REF!,"*"&amp;$A273&amp;"*")</f>
        <v>#REF!</v>
      </c>
      <c r="K273" s="58" t="e">
        <f>SUMIFS(#REF!,#REF!,$C273,#REF!,"*"&amp;$A273&amp;"*")</f>
        <v>#REF!</v>
      </c>
      <c r="L273" s="58" t="e">
        <f>SUMIFS(#REF!,#REF!,$C273,#REF!,"*"&amp;$A273&amp;"*")</f>
        <v>#REF!</v>
      </c>
      <c r="M273" s="58" t="e">
        <f t="shared" si="45"/>
        <v>#REF!</v>
      </c>
    </row>
    <row r="274" spans="1:13">
      <c r="A274" s="54" t="s">
        <v>432</v>
      </c>
      <c r="B274" s="55" t="s">
        <v>160</v>
      </c>
      <c r="C274" s="64" t="s">
        <v>442</v>
      </c>
      <c r="D274" s="57">
        <v>65400</v>
      </c>
      <c r="E274" s="57" t="e">
        <f t="shared" si="44"/>
        <v>#REF!</v>
      </c>
      <c r="F274" s="58">
        <f>SUMIFS(第1批次治理工程!$K$6:$K$25279,第1批次治理工程!$E$6:$E$25279,$C274,第1批次治理工程!$C$6:$C$25279,$A274)</f>
        <v>0</v>
      </c>
      <c r="G274" s="58" t="e">
        <f>SUMIFS(#REF!,#REF!,$C274,#REF!,$A274)</f>
        <v>#REF!</v>
      </c>
      <c r="H274" s="58" t="e">
        <f>SUMIFS(#REF!,#REF!,$C274,#REF!,"*"&amp;$A274&amp;"*")</f>
        <v>#REF!</v>
      </c>
      <c r="I274" s="58" t="e">
        <f>SUMIFS(#REF!,#REF!,$C274,#REF!,"*"&amp;$A274&amp;"*")</f>
        <v>#REF!</v>
      </c>
      <c r="J274" s="58" t="e">
        <f>SUMIFS(#REF!,#REF!,$C274,#REF!,"*"&amp;$A274&amp;"*")</f>
        <v>#REF!</v>
      </c>
      <c r="K274" s="58" t="e">
        <f>SUMIFS(#REF!,#REF!,$C274,#REF!,"*"&amp;$A274&amp;"*")</f>
        <v>#REF!</v>
      </c>
      <c r="L274" s="58" t="e">
        <f>SUMIFS(#REF!,#REF!,$C274,#REF!,"*"&amp;$A274&amp;"*")</f>
        <v>#REF!</v>
      </c>
      <c r="M274" s="58" t="e">
        <f t="shared" si="45"/>
        <v>#REF!</v>
      </c>
    </row>
    <row r="275" spans="1:13">
      <c r="A275" s="54" t="s">
        <v>432</v>
      </c>
      <c r="B275" s="55" t="s">
        <v>160</v>
      </c>
      <c r="C275" s="63" t="s">
        <v>418</v>
      </c>
      <c r="D275" s="57">
        <v>1342061.3089999999</v>
      </c>
      <c r="E275" s="57" t="e">
        <f t="shared" si="44"/>
        <v>#REF!</v>
      </c>
      <c r="F275" s="58">
        <f>SUMIFS(第1批次治理工程!$K$6:$K$25279,第1批次治理工程!$E$6:$E$25279,$C275,第1批次治理工程!$C$6:$C$25279,$A275)</f>
        <v>0</v>
      </c>
      <c r="G275" s="58" t="e">
        <f>SUMIFS(#REF!,#REF!,$C275,#REF!,$A275)</f>
        <v>#REF!</v>
      </c>
      <c r="H275" s="58" t="e">
        <f>SUMIFS(#REF!,#REF!,$C275,#REF!,"*"&amp;$A275&amp;"*")</f>
        <v>#REF!</v>
      </c>
      <c r="I275" s="58" t="e">
        <f>SUMIFS(#REF!,#REF!,$C275,#REF!,"*"&amp;$A275&amp;"*")</f>
        <v>#REF!</v>
      </c>
      <c r="J275" s="58" t="e">
        <f>SUMIFS(#REF!,#REF!,$C275,#REF!,"*"&amp;$A275&amp;"*")</f>
        <v>#REF!</v>
      </c>
      <c r="K275" s="58" t="e">
        <f>SUMIFS(#REF!,#REF!,$C275,#REF!,"*"&amp;$A275&amp;"*")</f>
        <v>#REF!</v>
      </c>
      <c r="L275" s="58" t="e">
        <f>SUMIFS(#REF!,#REF!,$C275,#REF!,"*"&amp;$A275&amp;"*")</f>
        <v>#REF!</v>
      </c>
      <c r="M275" s="58" t="e">
        <f t="shared" si="45"/>
        <v>#REF!</v>
      </c>
    </row>
    <row r="276" spans="1:13">
      <c r="A276" s="54" t="s">
        <v>432</v>
      </c>
      <c r="B276" s="55" t="s">
        <v>160</v>
      </c>
      <c r="C276" s="46" t="s">
        <v>443</v>
      </c>
      <c r="D276" s="57">
        <v>312891</v>
      </c>
      <c r="E276" s="57" t="e">
        <f t="shared" si="44"/>
        <v>#REF!</v>
      </c>
      <c r="F276" s="58">
        <f>SUMIFS(第1批次治理工程!$K$6:$K$25279,第1批次治理工程!$E$6:$E$25279,$C276,第1批次治理工程!$C$6:$C$25279,$A276)</f>
        <v>0</v>
      </c>
      <c r="G276" s="58" t="e">
        <f>SUMIFS(#REF!,#REF!,$C276,#REF!,$A276)</f>
        <v>#REF!</v>
      </c>
      <c r="H276" s="58" t="e">
        <f>SUMIFS(#REF!,#REF!,$C276,#REF!,"*"&amp;$A276&amp;"*")</f>
        <v>#REF!</v>
      </c>
      <c r="I276" s="58" t="e">
        <f>SUMIFS(#REF!,#REF!,$C276,#REF!,"*"&amp;$A276&amp;"*")</f>
        <v>#REF!</v>
      </c>
      <c r="J276" s="58" t="e">
        <f>SUMIFS(#REF!,#REF!,$C276,#REF!,"*"&amp;$A276&amp;"*")</f>
        <v>#REF!</v>
      </c>
      <c r="K276" s="58" t="e">
        <f>SUMIFS(#REF!,#REF!,$C276,#REF!,"*"&amp;$A276&amp;"*")</f>
        <v>#REF!</v>
      </c>
      <c r="L276" s="58" t="e">
        <f>SUMIFS(#REF!,#REF!,$C276,#REF!,"*"&amp;$A276&amp;"*")</f>
        <v>#REF!</v>
      </c>
      <c r="M276" s="58" t="e">
        <f t="shared" si="45"/>
        <v>#REF!</v>
      </c>
    </row>
    <row r="277" spans="1:13" ht="33">
      <c r="A277" s="54" t="s">
        <v>432</v>
      </c>
      <c r="B277" s="55" t="s">
        <v>160</v>
      </c>
      <c r="C277" s="65" t="s">
        <v>444</v>
      </c>
      <c r="D277" s="57">
        <v>79300</v>
      </c>
      <c r="E277" s="57" t="e">
        <f t="shared" si="44"/>
        <v>#REF!</v>
      </c>
      <c r="F277" s="58">
        <f>SUMIFS(第1批次治理工程!$K$6:$K$25279,第1批次治理工程!$E$6:$E$25279,$C277,第1批次治理工程!$C$6:$C$25279,$A277)</f>
        <v>0</v>
      </c>
      <c r="G277" s="58" t="e">
        <f>SUMIFS(#REF!,#REF!,$C277,#REF!,$A277)</f>
        <v>#REF!</v>
      </c>
      <c r="H277" s="58" t="e">
        <f>SUMIFS(#REF!,#REF!,$C277,#REF!,"*"&amp;$A277&amp;"*")</f>
        <v>#REF!</v>
      </c>
      <c r="I277" s="58" t="e">
        <f>SUMIFS(#REF!,#REF!,$C277,#REF!,"*"&amp;$A277&amp;"*")</f>
        <v>#REF!</v>
      </c>
      <c r="J277" s="58" t="e">
        <f>SUMIFS(#REF!,#REF!,$C277,#REF!,"*"&amp;$A277&amp;"*")</f>
        <v>#REF!</v>
      </c>
      <c r="K277" s="58" t="e">
        <f>SUMIFS(#REF!,#REF!,$C277,#REF!,"*"&amp;$A277&amp;"*")</f>
        <v>#REF!</v>
      </c>
      <c r="L277" s="58" t="e">
        <f>SUMIFS(#REF!,#REF!,$C277,#REF!,"*"&amp;$A277&amp;"*")</f>
        <v>#REF!</v>
      </c>
      <c r="M277" s="58" t="e">
        <f t="shared" si="45"/>
        <v>#REF!</v>
      </c>
    </row>
    <row r="278" spans="1:13">
      <c r="A278" s="54" t="s">
        <v>432</v>
      </c>
      <c r="B278" s="55" t="s">
        <v>160</v>
      </c>
      <c r="C278" s="65" t="s">
        <v>445</v>
      </c>
      <c r="D278" s="57">
        <v>0</v>
      </c>
      <c r="E278" s="57" t="e">
        <f t="shared" si="44"/>
        <v>#REF!</v>
      </c>
      <c r="F278" s="58">
        <f>SUMIFS(第1批次治理工程!$K$6:$K$25279,第1批次治理工程!$E$6:$E$25279,$C278,第1批次治理工程!$C$6:$C$25279,$A278)</f>
        <v>0</v>
      </c>
      <c r="G278" s="58" t="e">
        <f>SUMIFS(#REF!,#REF!,$C278,#REF!,$A278)</f>
        <v>#REF!</v>
      </c>
      <c r="H278" s="58" t="e">
        <f>SUMIFS(#REF!,#REF!,$C278,#REF!,"*"&amp;$A278&amp;"*")</f>
        <v>#REF!</v>
      </c>
      <c r="I278" s="58" t="e">
        <f>SUMIFS(#REF!,#REF!,$C278,#REF!,"*"&amp;$A278&amp;"*")</f>
        <v>#REF!</v>
      </c>
      <c r="J278" s="58" t="e">
        <f>SUMIFS(#REF!,#REF!,$C278,#REF!,"*"&amp;$A278&amp;"*")</f>
        <v>#REF!</v>
      </c>
      <c r="K278" s="58" t="e">
        <f>SUMIFS(#REF!,#REF!,$C278,#REF!,"*"&amp;$A278&amp;"*")</f>
        <v>#REF!</v>
      </c>
      <c r="L278" s="58" t="e">
        <f>SUMIFS(#REF!,#REF!,$C278,#REF!,"*"&amp;$A278&amp;"*")</f>
        <v>#REF!</v>
      </c>
      <c r="M278" s="58" t="e">
        <f t="shared" si="45"/>
        <v>#REF!</v>
      </c>
    </row>
    <row r="279" spans="1:13" s="62" customFormat="1">
      <c r="A279" s="59"/>
      <c r="B279" s="1084" t="s">
        <v>446</v>
      </c>
      <c r="C279" s="1084"/>
      <c r="D279" s="60">
        <f t="shared" ref="D279:M279" si="46">SUM(D265:D278)</f>
        <v>7290040.4159999993</v>
      </c>
      <c r="E279" s="60" t="e">
        <f t="shared" si="46"/>
        <v>#REF!</v>
      </c>
      <c r="F279" s="61">
        <f t="shared" si="46"/>
        <v>83000</v>
      </c>
      <c r="G279" s="61" t="e">
        <f t="shared" si="46"/>
        <v>#REF!</v>
      </c>
      <c r="H279" s="61" t="e">
        <f t="shared" si="46"/>
        <v>#REF!</v>
      </c>
      <c r="I279" s="61" t="e">
        <f t="shared" si="46"/>
        <v>#REF!</v>
      </c>
      <c r="J279" s="61" t="e">
        <f t="shared" si="46"/>
        <v>#REF!</v>
      </c>
      <c r="K279" s="61" t="e">
        <f t="shared" si="46"/>
        <v>#REF!</v>
      </c>
      <c r="L279" s="61" t="e">
        <f t="shared" si="46"/>
        <v>#REF!</v>
      </c>
      <c r="M279" s="61" t="e">
        <f t="shared" si="46"/>
        <v>#REF!</v>
      </c>
    </row>
    <row r="280" spans="1:13">
      <c r="A280" s="54" t="s">
        <v>447</v>
      </c>
      <c r="B280" s="55" t="s">
        <v>176</v>
      </c>
      <c r="C280" s="46" t="s">
        <v>448</v>
      </c>
      <c r="D280" s="57">
        <v>588279</v>
      </c>
      <c r="E280" s="57" t="e">
        <f t="shared" ref="E280:E288" si="47">SUM(F280:L280)</f>
        <v>#REF!</v>
      </c>
      <c r="F280" s="58">
        <f>SUMIFS(第1批次治理工程!$K$6:$K$25279,第1批次治理工程!$E$6:$E$25279,$C280,第1批次治理工程!$C$6:$C$25279,$A280)</f>
        <v>0</v>
      </c>
      <c r="G280" s="58" t="e">
        <f>SUMIFS(#REF!,#REF!,$C280,#REF!,$A280)</f>
        <v>#REF!</v>
      </c>
      <c r="H280" s="58" t="e">
        <f>SUMIFS(#REF!,#REF!,$C280,#REF!,"*"&amp;$A280&amp;"*")</f>
        <v>#REF!</v>
      </c>
      <c r="I280" s="58" t="e">
        <f>SUMIFS(#REF!,#REF!,$C280,#REF!,"*"&amp;$A280&amp;"*")</f>
        <v>#REF!</v>
      </c>
      <c r="J280" s="58" t="e">
        <f>SUMIFS(#REF!,#REF!,$C280,#REF!,"*"&amp;$A280&amp;"*")</f>
        <v>#REF!</v>
      </c>
      <c r="K280" s="58" t="e">
        <f>SUMIFS(#REF!,#REF!,$C280,#REF!,"*"&amp;$A280&amp;"*")</f>
        <v>#REF!</v>
      </c>
      <c r="L280" s="58" t="e">
        <f>SUMIFS(#REF!,#REF!,$C280,#REF!,"*"&amp;$A280&amp;"*")</f>
        <v>#REF!</v>
      </c>
      <c r="M280" s="58" t="e">
        <f t="shared" ref="M280:M288" si="48">D280+E280</f>
        <v>#REF!</v>
      </c>
    </row>
    <row r="281" spans="1:13">
      <c r="A281" s="54" t="s">
        <v>447</v>
      </c>
      <c r="B281" s="55" t="s">
        <v>176</v>
      </c>
      <c r="C281" s="46" t="s">
        <v>449</v>
      </c>
      <c r="D281" s="57">
        <v>135524</v>
      </c>
      <c r="E281" s="57" t="e">
        <f t="shared" si="47"/>
        <v>#REF!</v>
      </c>
      <c r="F281" s="58">
        <f>SUMIFS(第1批次治理工程!$K$6:$K$25279,第1批次治理工程!$E$6:$E$25279,$C281,第1批次治理工程!$C$6:$C$25279,$A281)</f>
        <v>0</v>
      </c>
      <c r="G281" s="58" t="e">
        <f>SUMIFS(#REF!,#REF!,$C281,#REF!,$A281)</f>
        <v>#REF!</v>
      </c>
      <c r="H281" s="58" t="e">
        <f>SUMIFS(#REF!,#REF!,$C281,#REF!,"*"&amp;$A281&amp;"*")</f>
        <v>#REF!</v>
      </c>
      <c r="I281" s="58" t="e">
        <f>SUMIFS(#REF!,#REF!,$C281,#REF!,"*"&amp;$A281&amp;"*")</f>
        <v>#REF!</v>
      </c>
      <c r="J281" s="58" t="e">
        <f>SUMIFS(#REF!,#REF!,$C281,#REF!,"*"&amp;$A281&amp;"*")</f>
        <v>#REF!</v>
      </c>
      <c r="K281" s="58" t="e">
        <f>SUMIFS(#REF!,#REF!,$C281,#REF!,"*"&amp;$A281&amp;"*")</f>
        <v>#REF!</v>
      </c>
      <c r="L281" s="58" t="e">
        <f>SUMIFS(#REF!,#REF!,$C281,#REF!,"*"&amp;$A281&amp;"*")</f>
        <v>#REF!</v>
      </c>
      <c r="M281" s="58" t="e">
        <f t="shared" si="48"/>
        <v>#REF!</v>
      </c>
    </row>
    <row r="282" spans="1:13">
      <c r="A282" s="54" t="s">
        <v>447</v>
      </c>
      <c r="B282" s="55" t="s">
        <v>176</v>
      </c>
      <c r="C282" s="46" t="s">
        <v>450</v>
      </c>
      <c r="D282" s="57">
        <v>122800</v>
      </c>
      <c r="E282" s="57" t="e">
        <f t="shared" si="47"/>
        <v>#REF!</v>
      </c>
      <c r="F282" s="58">
        <f>SUMIFS(第1批次治理工程!$K$6:$K$25279,第1批次治理工程!$E$6:$E$25279,$C282,第1批次治理工程!$C$6:$C$25279,$A282)</f>
        <v>0</v>
      </c>
      <c r="G282" s="58" t="e">
        <f>SUMIFS(#REF!,#REF!,$C282,#REF!,$A282)</f>
        <v>#REF!</v>
      </c>
      <c r="H282" s="58" t="e">
        <f>SUMIFS(#REF!,#REF!,$C282,#REF!,"*"&amp;$A282&amp;"*")</f>
        <v>#REF!</v>
      </c>
      <c r="I282" s="58" t="e">
        <f>SUMIFS(#REF!,#REF!,$C282,#REF!,"*"&amp;$A282&amp;"*")</f>
        <v>#REF!</v>
      </c>
      <c r="J282" s="58" t="e">
        <f>SUMIFS(#REF!,#REF!,$C282,#REF!,"*"&amp;$A282&amp;"*")</f>
        <v>#REF!</v>
      </c>
      <c r="K282" s="58" t="e">
        <f>SUMIFS(#REF!,#REF!,$C282,#REF!,"*"&amp;$A282&amp;"*")</f>
        <v>#REF!</v>
      </c>
      <c r="L282" s="58" t="e">
        <f>SUMIFS(#REF!,#REF!,$C282,#REF!,"*"&amp;$A282&amp;"*")</f>
        <v>#REF!</v>
      </c>
      <c r="M282" s="58" t="e">
        <f t="shared" si="48"/>
        <v>#REF!</v>
      </c>
    </row>
    <row r="283" spans="1:13">
      <c r="A283" s="54" t="s">
        <v>447</v>
      </c>
      <c r="B283" s="55" t="s">
        <v>176</v>
      </c>
      <c r="C283" s="46" t="s">
        <v>451</v>
      </c>
      <c r="D283" s="57">
        <v>724636</v>
      </c>
      <c r="E283" s="57" t="e">
        <f t="shared" si="47"/>
        <v>#REF!</v>
      </c>
      <c r="F283" s="58">
        <f>SUMIFS(第1批次治理工程!$K$6:$K$25279,第1批次治理工程!$E$6:$E$25279,$C283,第1批次治理工程!$C$6:$C$25279,$A283)</f>
        <v>0</v>
      </c>
      <c r="G283" s="58" t="e">
        <f>SUMIFS(#REF!,#REF!,$C283,#REF!,$A283)</f>
        <v>#REF!</v>
      </c>
      <c r="H283" s="58" t="e">
        <f>SUMIFS(#REF!,#REF!,$C283,#REF!,"*"&amp;$A283&amp;"*")</f>
        <v>#REF!</v>
      </c>
      <c r="I283" s="58" t="e">
        <f>SUMIFS(#REF!,#REF!,$C283,#REF!,"*"&amp;$A283&amp;"*")</f>
        <v>#REF!</v>
      </c>
      <c r="J283" s="58" t="e">
        <f>SUMIFS(#REF!,#REF!,$C283,#REF!,"*"&amp;$A283&amp;"*")</f>
        <v>#REF!</v>
      </c>
      <c r="K283" s="58" t="e">
        <f>SUMIFS(#REF!,#REF!,$C283,#REF!,"*"&amp;$A283&amp;"*")</f>
        <v>#REF!</v>
      </c>
      <c r="L283" s="58" t="e">
        <f>SUMIFS(#REF!,#REF!,$C283,#REF!,"*"&amp;$A283&amp;"*")</f>
        <v>#REF!</v>
      </c>
      <c r="M283" s="58" t="e">
        <f t="shared" si="48"/>
        <v>#REF!</v>
      </c>
    </row>
    <row r="284" spans="1:13">
      <c r="A284" s="54" t="s">
        <v>447</v>
      </c>
      <c r="B284" s="55" t="s">
        <v>176</v>
      </c>
      <c r="C284" s="46" t="s">
        <v>452</v>
      </c>
      <c r="D284" s="57">
        <v>36900</v>
      </c>
      <c r="E284" s="57" t="e">
        <f t="shared" si="47"/>
        <v>#REF!</v>
      </c>
      <c r="F284" s="58">
        <f>SUMIFS(第1批次治理工程!$K$6:$K$25279,第1批次治理工程!$E$6:$E$25279,$C284,第1批次治理工程!$C$6:$C$25279,$A284)</f>
        <v>0</v>
      </c>
      <c r="G284" s="58" t="e">
        <f>SUMIFS(#REF!,#REF!,$C284,#REF!,$A284)</f>
        <v>#REF!</v>
      </c>
      <c r="H284" s="58" t="e">
        <f>SUMIFS(#REF!,#REF!,$C284,#REF!,"*"&amp;$A284&amp;"*")</f>
        <v>#REF!</v>
      </c>
      <c r="I284" s="58" t="e">
        <f>SUMIFS(#REF!,#REF!,$C284,#REF!,"*"&amp;$A284&amp;"*")</f>
        <v>#REF!</v>
      </c>
      <c r="J284" s="58" t="e">
        <f>SUMIFS(#REF!,#REF!,$C284,#REF!,"*"&amp;$A284&amp;"*")</f>
        <v>#REF!</v>
      </c>
      <c r="K284" s="58" t="e">
        <f>SUMIFS(#REF!,#REF!,$C284,#REF!,"*"&amp;$A284&amp;"*")</f>
        <v>#REF!</v>
      </c>
      <c r="L284" s="58" t="e">
        <f>SUMIFS(#REF!,#REF!,$C284,#REF!,"*"&amp;$A284&amp;"*")</f>
        <v>#REF!</v>
      </c>
      <c r="M284" s="58" t="e">
        <f t="shared" si="48"/>
        <v>#REF!</v>
      </c>
    </row>
    <row r="285" spans="1:13">
      <c r="A285" s="54" t="s">
        <v>447</v>
      </c>
      <c r="B285" s="55" t="s">
        <v>176</v>
      </c>
      <c r="C285" s="46" t="s">
        <v>453</v>
      </c>
      <c r="D285" s="57">
        <v>44000</v>
      </c>
      <c r="E285" s="57" t="e">
        <f t="shared" si="47"/>
        <v>#REF!</v>
      </c>
      <c r="F285" s="58">
        <f>SUMIFS(第1批次治理工程!$K$6:$K$25279,第1批次治理工程!$E$6:$E$25279,$C285,第1批次治理工程!$C$6:$C$25279,$A285)</f>
        <v>0</v>
      </c>
      <c r="G285" s="58" t="e">
        <f>SUMIFS(#REF!,#REF!,$C285,#REF!,$A285)</f>
        <v>#REF!</v>
      </c>
      <c r="H285" s="58" t="e">
        <f>SUMIFS(#REF!,#REF!,$C285,#REF!,"*"&amp;$A285&amp;"*")</f>
        <v>#REF!</v>
      </c>
      <c r="I285" s="58" t="e">
        <f>SUMIFS(#REF!,#REF!,$C285,#REF!,"*"&amp;$A285&amp;"*")</f>
        <v>#REF!</v>
      </c>
      <c r="J285" s="58" t="e">
        <f>SUMIFS(#REF!,#REF!,$C285,#REF!,"*"&amp;$A285&amp;"*")</f>
        <v>#REF!</v>
      </c>
      <c r="K285" s="58" t="e">
        <f>SUMIFS(#REF!,#REF!,$C285,#REF!,"*"&amp;$A285&amp;"*")</f>
        <v>#REF!</v>
      </c>
      <c r="L285" s="58" t="e">
        <f>SUMIFS(#REF!,#REF!,$C285,#REF!,"*"&amp;$A285&amp;"*")</f>
        <v>#REF!</v>
      </c>
      <c r="M285" s="58" t="e">
        <f t="shared" si="48"/>
        <v>#REF!</v>
      </c>
    </row>
    <row r="286" spans="1:13">
      <c r="A286" s="54" t="s">
        <v>447</v>
      </c>
      <c r="B286" s="55" t="s">
        <v>176</v>
      </c>
      <c r="C286" s="46" t="s">
        <v>454</v>
      </c>
      <c r="D286" s="57">
        <v>64500</v>
      </c>
      <c r="E286" s="57" t="e">
        <f t="shared" si="47"/>
        <v>#REF!</v>
      </c>
      <c r="F286" s="58">
        <f>SUMIFS(第1批次治理工程!$K$6:$K$25279,第1批次治理工程!$E$6:$E$25279,$C286,第1批次治理工程!$C$6:$C$25279,$A286)</f>
        <v>0</v>
      </c>
      <c r="G286" s="58" t="e">
        <f>SUMIFS(#REF!,#REF!,$C286,#REF!,$A286)</f>
        <v>#REF!</v>
      </c>
      <c r="H286" s="58" t="e">
        <f>SUMIFS(#REF!,#REF!,$C286,#REF!,"*"&amp;$A286&amp;"*")</f>
        <v>#REF!</v>
      </c>
      <c r="I286" s="58" t="e">
        <f>SUMIFS(#REF!,#REF!,$C286,#REF!,"*"&amp;$A286&amp;"*")</f>
        <v>#REF!</v>
      </c>
      <c r="J286" s="58" t="e">
        <f>SUMIFS(#REF!,#REF!,$C286,#REF!,"*"&amp;$A286&amp;"*")</f>
        <v>#REF!</v>
      </c>
      <c r="K286" s="58" t="e">
        <f>SUMIFS(#REF!,#REF!,$C286,#REF!,"*"&amp;$A286&amp;"*")</f>
        <v>#REF!</v>
      </c>
      <c r="L286" s="58" t="e">
        <f>SUMIFS(#REF!,#REF!,$C286,#REF!,"*"&amp;$A286&amp;"*")</f>
        <v>#REF!</v>
      </c>
      <c r="M286" s="58" t="e">
        <f t="shared" si="48"/>
        <v>#REF!</v>
      </c>
    </row>
    <row r="287" spans="1:13">
      <c r="A287" s="54" t="s">
        <v>447</v>
      </c>
      <c r="B287" s="55" t="s">
        <v>176</v>
      </c>
      <c r="C287" s="46" t="s">
        <v>455</v>
      </c>
      <c r="D287" s="57">
        <v>32000</v>
      </c>
      <c r="E287" s="57" t="e">
        <f t="shared" si="47"/>
        <v>#REF!</v>
      </c>
      <c r="F287" s="58">
        <f>SUMIFS(第1批次治理工程!$K$6:$K$25279,第1批次治理工程!$E$6:$E$25279,$C287,第1批次治理工程!$C$6:$C$25279,$A287)</f>
        <v>0</v>
      </c>
      <c r="G287" s="58" t="e">
        <f>SUMIFS(#REF!,#REF!,$C287,#REF!,$A287)</f>
        <v>#REF!</v>
      </c>
      <c r="H287" s="58" t="e">
        <f>SUMIFS(#REF!,#REF!,$C287,#REF!,"*"&amp;$A287&amp;"*")</f>
        <v>#REF!</v>
      </c>
      <c r="I287" s="58" t="e">
        <f>SUMIFS(#REF!,#REF!,$C287,#REF!,"*"&amp;$A287&amp;"*")</f>
        <v>#REF!</v>
      </c>
      <c r="J287" s="58" t="e">
        <f>SUMIFS(#REF!,#REF!,$C287,#REF!,"*"&amp;$A287&amp;"*")</f>
        <v>#REF!</v>
      </c>
      <c r="K287" s="58" t="e">
        <f>SUMIFS(#REF!,#REF!,$C287,#REF!,"*"&amp;$A287&amp;"*")</f>
        <v>#REF!</v>
      </c>
      <c r="L287" s="58" t="e">
        <f>SUMIFS(#REF!,#REF!,$C287,#REF!,"*"&amp;$A287&amp;"*")</f>
        <v>#REF!</v>
      </c>
      <c r="M287" s="58" t="e">
        <f t="shared" si="48"/>
        <v>#REF!</v>
      </c>
    </row>
    <row r="288" spans="1:13" ht="49.5">
      <c r="A288" s="54" t="s">
        <v>447</v>
      </c>
      <c r="B288" s="55" t="s">
        <v>160</v>
      </c>
      <c r="C288" s="46" t="s">
        <v>456</v>
      </c>
      <c r="D288" s="57">
        <v>52900</v>
      </c>
      <c r="E288" s="57" t="e">
        <f t="shared" si="47"/>
        <v>#REF!</v>
      </c>
      <c r="F288" s="58">
        <f>SUMIFS(第1批次治理工程!$K$6:$K$25279,第1批次治理工程!$E$6:$E$25279,$C288,第1批次治理工程!$C$6:$C$25279,$A288)</f>
        <v>0</v>
      </c>
      <c r="G288" s="58" t="e">
        <f>SUMIFS(#REF!,#REF!,$C288,#REF!,$A288)</f>
        <v>#REF!</v>
      </c>
      <c r="H288" s="58" t="e">
        <f>SUMIFS(#REF!,#REF!,$C288,#REF!,"*"&amp;$A288&amp;"*")</f>
        <v>#REF!</v>
      </c>
      <c r="I288" s="58" t="e">
        <f>SUMIFS(#REF!,#REF!,$C288,#REF!,"*"&amp;$A288&amp;"*")</f>
        <v>#REF!</v>
      </c>
      <c r="J288" s="58" t="e">
        <f>SUMIFS(#REF!,#REF!,$C288,#REF!,"*"&amp;$A288&amp;"*")</f>
        <v>#REF!</v>
      </c>
      <c r="K288" s="58" t="e">
        <f>SUMIFS(#REF!,#REF!,$C288,#REF!,"*"&amp;$A288&amp;"*")</f>
        <v>#REF!</v>
      </c>
      <c r="L288" s="58" t="e">
        <f>SUMIFS(#REF!,#REF!,$C288,#REF!,"*"&amp;$A288&amp;"*")</f>
        <v>#REF!</v>
      </c>
      <c r="M288" s="58" t="e">
        <f t="shared" si="48"/>
        <v>#REF!</v>
      </c>
    </row>
    <row r="289" spans="1:13" s="62" customFormat="1">
      <c r="A289" s="59"/>
      <c r="B289" s="1084" t="s">
        <v>457</v>
      </c>
      <c r="C289" s="1084"/>
      <c r="D289" s="60">
        <f t="shared" ref="D289:M289" si="49">SUM(D280:D288)</f>
        <v>1801539</v>
      </c>
      <c r="E289" s="60" t="e">
        <f t="shared" si="49"/>
        <v>#REF!</v>
      </c>
      <c r="F289" s="61">
        <f t="shared" si="49"/>
        <v>0</v>
      </c>
      <c r="G289" s="61" t="e">
        <f t="shared" si="49"/>
        <v>#REF!</v>
      </c>
      <c r="H289" s="61" t="e">
        <f t="shared" si="49"/>
        <v>#REF!</v>
      </c>
      <c r="I289" s="61" t="e">
        <f t="shared" si="49"/>
        <v>#REF!</v>
      </c>
      <c r="J289" s="61" t="e">
        <f t="shared" si="49"/>
        <v>#REF!</v>
      </c>
      <c r="K289" s="61" t="e">
        <f t="shared" si="49"/>
        <v>#REF!</v>
      </c>
      <c r="L289" s="61" t="e">
        <f t="shared" si="49"/>
        <v>#REF!</v>
      </c>
      <c r="M289" s="61" t="e">
        <f t="shared" si="49"/>
        <v>#REF!</v>
      </c>
    </row>
    <row r="290" spans="1:13">
      <c r="A290" s="54" t="s">
        <v>458</v>
      </c>
      <c r="B290" s="55" t="s">
        <v>176</v>
      </c>
      <c r="C290" s="46" t="s">
        <v>459</v>
      </c>
      <c r="D290" s="57">
        <v>5800</v>
      </c>
      <c r="E290" s="57" t="e">
        <f t="shared" ref="E290:E305" si="50">SUM(F290:L290)</f>
        <v>#REF!</v>
      </c>
      <c r="F290" s="58">
        <f>SUMIFS(第1批次治理工程!$K$6:$K$25279,第1批次治理工程!$E$6:$E$25279,$C290,第1批次治理工程!$C$6:$C$25279,$A290)</f>
        <v>0</v>
      </c>
      <c r="G290" s="58" t="e">
        <f>SUMIFS(#REF!,#REF!,$C290,#REF!,$A290)</f>
        <v>#REF!</v>
      </c>
      <c r="H290" s="58" t="e">
        <f>SUMIFS(#REF!,#REF!,$C290,#REF!,"*"&amp;$A290&amp;"*")</f>
        <v>#REF!</v>
      </c>
      <c r="I290" s="58" t="e">
        <f>SUMIFS(#REF!,#REF!,$C290,#REF!,"*"&amp;$A290&amp;"*")</f>
        <v>#REF!</v>
      </c>
      <c r="J290" s="58" t="e">
        <f>SUMIFS(#REF!,#REF!,$C290,#REF!,"*"&amp;$A290&amp;"*")</f>
        <v>#REF!</v>
      </c>
      <c r="K290" s="58" t="e">
        <f>SUMIFS(#REF!,#REF!,$C290,#REF!,"*"&amp;$A290&amp;"*")</f>
        <v>#REF!</v>
      </c>
      <c r="L290" s="58" t="e">
        <f>SUMIFS(#REF!,#REF!,$C290,#REF!,"*"&amp;$A290&amp;"*")</f>
        <v>#REF!</v>
      </c>
      <c r="M290" s="58" t="e">
        <f t="shared" ref="M290:M305" si="51">D290+E290</f>
        <v>#REF!</v>
      </c>
    </row>
    <row r="291" spans="1:13">
      <c r="A291" s="54" t="s">
        <v>458</v>
      </c>
      <c r="B291" s="55" t="s">
        <v>176</v>
      </c>
      <c r="C291" s="46" t="s">
        <v>460</v>
      </c>
      <c r="D291" s="57">
        <v>74000</v>
      </c>
      <c r="E291" s="57" t="e">
        <f t="shared" si="50"/>
        <v>#REF!</v>
      </c>
      <c r="F291" s="58">
        <f>SUMIFS(第1批次治理工程!$K$6:$K$25279,第1批次治理工程!$E$6:$E$25279,$C291,第1批次治理工程!$C$6:$C$25279,$A291)</f>
        <v>0</v>
      </c>
      <c r="G291" s="58" t="e">
        <f>SUMIFS(#REF!,#REF!,$C291,#REF!,$A291)</f>
        <v>#REF!</v>
      </c>
      <c r="H291" s="58" t="e">
        <f>SUMIFS(#REF!,#REF!,$C291,#REF!,"*"&amp;$A291&amp;"*")</f>
        <v>#REF!</v>
      </c>
      <c r="I291" s="58" t="e">
        <f>SUMIFS(#REF!,#REF!,$C291,#REF!,"*"&amp;$A291&amp;"*")</f>
        <v>#REF!</v>
      </c>
      <c r="J291" s="58" t="e">
        <f>SUMIFS(#REF!,#REF!,$C291,#REF!,"*"&amp;$A291&amp;"*")</f>
        <v>#REF!</v>
      </c>
      <c r="K291" s="58" t="e">
        <f>SUMIFS(#REF!,#REF!,$C291,#REF!,"*"&amp;$A291&amp;"*")</f>
        <v>#REF!</v>
      </c>
      <c r="L291" s="58" t="e">
        <f>SUMIFS(#REF!,#REF!,$C291,#REF!,"*"&amp;$A291&amp;"*")</f>
        <v>#REF!</v>
      </c>
      <c r="M291" s="58" t="e">
        <f t="shared" si="51"/>
        <v>#REF!</v>
      </c>
    </row>
    <row r="292" spans="1:13">
      <c r="A292" s="54" t="s">
        <v>458</v>
      </c>
      <c r="B292" s="55" t="s">
        <v>176</v>
      </c>
      <c r="C292" s="46" t="s">
        <v>461</v>
      </c>
      <c r="D292" s="57">
        <v>38240</v>
      </c>
      <c r="E292" s="57" t="e">
        <f t="shared" si="50"/>
        <v>#REF!</v>
      </c>
      <c r="F292" s="58">
        <f>SUMIFS(第1批次治理工程!$K$6:$K$25279,第1批次治理工程!$E$6:$E$25279,$C292,第1批次治理工程!$C$6:$C$25279,$A292)</f>
        <v>0</v>
      </c>
      <c r="G292" s="58" t="e">
        <f>SUMIFS(#REF!,#REF!,$C292,#REF!,$A292)</f>
        <v>#REF!</v>
      </c>
      <c r="H292" s="58" t="e">
        <f>SUMIFS(#REF!,#REF!,$C292,#REF!,"*"&amp;$A292&amp;"*")</f>
        <v>#REF!</v>
      </c>
      <c r="I292" s="58" t="e">
        <f>SUMIFS(#REF!,#REF!,$C292,#REF!,"*"&amp;$A292&amp;"*")</f>
        <v>#REF!</v>
      </c>
      <c r="J292" s="58" t="e">
        <f>SUMIFS(#REF!,#REF!,$C292,#REF!,"*"&amp;$A292&amp;"*")</f>
        <v>#REF!</v>
      </c>
      <c r="K292" s="58" t="e">
        <f>SUMIFS(#REF!,#REF!,$C292,#REF!,"*"&amp;$A292&amp;"*")</f>
        <v>#REF!</v>
      </c>
      <c r="L292" s="58" t="e">
        <f>SUMIFS(#REF!,#REF!,$C292,#REF!,"*"&amp;$A292&amp;"*")</f>
        <v>#REF!</v>
      </c>
      <c r="M292" s="58" t="e">
        <f t="shared" si="51"/>
        <v>#REF!</v>
      </c>
    </row>
    <row r="293" spans="1:13">
      <c r="A293" s="54" t="s">
        <v>458</v>
      </c>
      <c r="B293" s="55" t="s">
        <v>176</v>
      </c>
      <c r="C293" s="46" t="s">
        <v>462</v>
      </c>
      <c r="D293" s="57">
        <v>52300</v>
      </c>
      <c r="E293" s="57" t="e">
        <f t="shared" si="50"/>
        <v>#REF!</v>
      </c>
      <c r="F293" s="58">
        <f>SUMIFS(第1批次治理工程!$K$6:$K$25279,第1批次治理工程!$E$6:$E$25279,$C293,第1批次治理工程!$C$6:$C$25279,$A293)</f>
        <v>0</v>
      </c>
      <c r="G293" s="58" t="e">
        <f>SUMIFS(#REF!,#REF!,$C293,#REF!,$A293)</f>
        <v>#REF!</v>
      </c>
      <c r="H293" s="58" t="e">
        <f>SUMIFS(#REF!,#REF!,$C293,#REF!,"*"&amp;$A293&amp;"*")</f>
        <v>#REF!</v>
      </c>
      <c r="I293" s="58" t="e">
        <f>SUMIFS(#REF!,#REF!,$C293,#REF!,"*"&amp;$A293&amp;"*")</f>
        <v>#REF!</v>
      </c>
      <c r="J293" s="58" t="e">
        <f>SUMIFS(#REF!,#REF!,$C293,#REF!,"*"&amp;$A293&amp;"*")</f>
        <v>#REF!</v>
      </c>
      <c r="K293" s="58" t="e">
        <f>SUMIFS(#REF!,#REF!,$C293,#REF!,"*"&amp;$A293&amp;"*")</f>
        <v>#REF!</v>
      </c>
      <c r="L293" s="58" t="e">
        <f>SUMIFS(#REF!,#REF!,$C293,#REF!,"*"&amp;$A293&amp;"*")</f>
        <v>#REF!</v>
      </c>
      <c r="M293" s="58" t="e">
        <f t="shared" si="51"/>
        <v>#REF!</v>
      </c>
    </row>
    <row r="294" spans="1:13">
      <c r="A294" s="54" t="s">
        <v>458</v>
      </c>
      <c r="B294" s="55" t="s">
        <v>160</v>
      </c>
      <c r="C294" s="46" t="s">
        <v>463</v>
      </c>
      <c r="D294" s="57">
        <v>140729</v>
      </c>
      <c r="E294" s="57" t="e">
        <f t="shared" si="50"/>
        <v>#REF!</v>
      </c>
      <c r="F294" s="58">
        <f>SUMIFS(第1批次治理工程!$K$6:$K$25279,第1批次治理工程!$E$6:$E$25279,$C294,第1批次治理工程!$C$6:$C$25279,$A294)</f>
        <v>0</v>
      </c>
      <c r="G294" s="58" t="e">
        <f>SUMIFS(#REF!,#REF!,$C294,#REF!,$A294)</f>
        <v>#REF!</v>
      </c>
      <c r="H294" s="58" t="e">
        <f>SUMIFS(#REF!,#REF!,$C294,#REF!,"*"&amp;$A294&amp;"*")</f>
        <v>#REF!</v>
      </c>
      <c r="I294" s="58" t="e">
        <f>SUMIFS(#REF!,#REF!,$C294,#REF!,"*"&amp;$A294&amp;"*")</f>
        <v>#REF!</v>
      </c>
      <c r="J294" s="58" t="e">
        <f>SUMIFS(#REF!,#REF!,$C294,#REF!,"*"&amp;$A294&amp;"*")</f>
        <v>#REF!</v>
      </c>
      <c r="K294" s="58" t="e">
        <f>SUMIFS(#REF!,#REF!,$C294,#REF!,"*"&amp;$A294&amp;"*")</f>
        <v>#REF!</v>
      </c>
      <c r="L294" s="58" t="e">
        <f>SUMIFS(#REF!,#REF!,$C294,#REF!,"*"&amp;$A294&amp;"*")</f>
        <v>#REF!</v>
      </c>
      <c r="M294" s="58" t="e">
        <f t="shared" si="51"/>
        <v>#REF!</v>
      </c>
    </row>
    <row r="295" spans="1:13">
      <c r="A295" s="54" t="s">
        <v>458</v>
      </c>
      <c r="B295" s="55" t="s">
        <v>160</v>
      </c>
      <c r="C295" s="46" t="s">
        <v>464</v>
      </c>
      <c r="D295" s="57">
        <v>84056</v>
      </c>
      <c r="E295" s="57" t="e">
        <f t="shared" si="50"/>
        <v>#REF!</v>
      </c>
      <c r="F295" s="58">
        <f>SUMIFS(第1批次治理工程!$K$6:$K$25279,第1批次治理工程!$E$6:$E$25279,$C295,第1批次治理工程!$C$6:$C$25279,$A295)</f>
        <v>21800</v>
      </c>
      <c r="G295" s="58" t="e">
        <f>SUMIFS(#REF!,#REF!,$C295,#REF!,$A295)</f>
        <v>#REF!</v>
      </c>
      <c r="H295" s="58" t="e">
        <f>SUMIFS(#REF!,#REF!,$C295,#REF!,"*"&amp;$A295&amp;"*")</f>
        <v>#REF!</v>
      </c>
      <c r="I295" s="58" t="e">
        <f>SUMIFS(#REF!,#REF!,$C295,#REF!,"*"&amp;$A295&amp;"*")</f>
        <v>#REF!</v>
      </c>
      <c r="J295" s="58" t="e">
        <f>SUMIFS(#REF!,#REF!,$C295,#REF!,"*"&amp;$A295&amp;"*")</f>
        <v>#REF!</v>
      </c>
      <c r="K295" s="58" t="e">
        <f>SUMIFS(#REF!,#REF!,$C295,#REF!,"*"&amp;$A295&amp;"*")</f>
        <v>#REF!</v>
      </c>
      <c r="L295" s="58" t="e">
        <f>SUMIFS(#REF!,#REF!,$C295,#REF!,"*"&amp;$A295&amp;"*")</f>
        <v>#REF!</v>
      </c>
      <c r="M295" s="58" t="e">
        <f t="shared" si="51"/>
        <v>#REF!</v>
      </c>
    </row>
    <row r="296" spans="1:13">
      <c r="A296" s="54" t="s">
        <v>458</v>
      </c>
      <c r="B296" s="55" t="s">
        <v>160</v>
      </c>
      <c r="C296" s="46" t="s">
        <v>465</v>
      </c>
      <c r="D296" s="57">
        <v>32520</v>
      </c>
      <c r="E296" s="57" t="e">
        <f t="shared" si="50"/>
        <v>#REF!</v>
      </c>
      <c r="F296" s="58">
        <f>SUMIFS(第1批次治理工程!$K$6:$K$25279,第1批次治理工程!$E$6:$E$25279,$C296,第1批次治理工程!$C$6:$C$25279,$A296)</f>
        <v>0</v>
      </c>
      <c r="G296" s="58" t="e">
        <f>SUMIFS(#REF!,#REF!,$C296,#REF!,$A296)</f>
        <v>#REF!</v>
      </c>
      <c r="H296" s="58" t="e">
        <f>SUMIFS(#REF!,#REF!,$C296,#REF!,"*"&amp;$A296&amp;"*")</f>
        <v>#REF!</v>
      </c>
      <c r="I296" s="58" t="e">
        <f>SUMIFS(#REF!,#REF!,$C296,#REF!,"*"&amp;$A296&amp;"*")</f>
        <v>#REF!</v>
      </c>
      <c r="J296" s="58" t="e">
        <f>SUMIFS(#REF!,#REF!,$C296,#REF!,"*"&amp;$A296&amp;"*")</f>
        <v>#REF!</v>
      </c>
      <c r="K296" s="58" t="e">
        <f>SUMIFS(#REF!,#REF!,$C296,#REF!,"*"&amp;$A296&amp;"*")</f>
        <v>#REF!</v>
      </c>
      <c r="L296" s="58" t="e">
        <f>SUMIFS(#REF!,#REF!,$C296,#REF!,"*"&amp;$A296&amp;"*")</f>
        <v>#REF!</v>
      </c>
      <c r="M296" s="58" t="e">
        <f t="shared" si="51"/>
        <v>#REF!</v>
      </c>
    </row>
    <row r="297" spans="1:13">
      <c r="A297" s="54" t="s">
        <v>458</v>
      </c>
      <c r="B297" s="55" t="s">
        <v>160</v>
      </c>
      <c r="C297" s="46" t="s">
        <v>466</v>
      </c>
      <c r="D297" s="57">
        <v>147779</v>
      </c>
      <c r="E297" s="57" t="e">
        <f t="shared" si="50"/>
        <v>#REF!</v>
      </c>
      <c r="F297" s="58">
        <f>SUMIFS(第1批次治理工程!$K$6:$K$25279,第1批次治理工程!$E$6:$E$25279,$C297,第1批次治理工程!$C$6:$C$25279,$A297)</f>
        <v>0</v>
      </c>
      <c r="G297" s="58" t="e">
        <f>SUMIFS(#REF!,#REF!,$C297,#REF!,$A297)</f>
        <v>#REF!</v>
      </c>
      <c r="H297" s="58" t="e">
        <f>SUMIFS(#REF!,#REF!,$C297,#REF!,"*"&amp;$A297&amp;"*")</f>
        <v>#REF!</v>
      </c>
      <c r="I297" s="58" t="e">
        <f>SUMIFS(#REF!,#REF!,$C297,#REF!,"*"&amp;$A297&amp;"*")</f>
        <v>#REF!</v>
      </c>
      <c r="J297" s="58" t="e">
        <f>SUMIFS(#REF!,#REF!,$C297,#REF!,"*"&amp;$A297&amp;"*")</f>
        <v>#REF!</v>
      </c>
      <c r="K297" s="58" t="e">
        <f>SUMIFS(#REF!,#REF!,$C297,#REF!,"*"&amp;$A297&amp;"*")</f>
        <v>#REF!</v>
      </c>
      <c r="L297" s="58" t="e">
        <f>SUMIFS(#REF!,#REF!,$C297,#REF!,"*"&amp;$A297&amp;"*")</f>
        <v>#REF!</v>
      </c>
      <c r="M297" s="58" t="e">
        <f t="shared" si="51"/>
        <v>#REF!</v>
      </c>
    </row>
    <row r="298" spans="1:13">
      <c r="A298" s="54" t="s">
        <v>458</v>
      </c>
      <c r="B298" s="55" t="s">
        <v>160</v>
      </c>
      <c r="C298" s="46" t="s">
        <v>467</v>
      </c>
      <c r="D298" s="57">
        <v>6500</v>
      </c>
      <c r="E298" s="57" t="e">
        <f t="shared" si="50"/>
        <v>#REF!</v>
      </c>
      <c r="F298" s="58">
        <f>SUMIFS(第1批次治理工程!$K$6:$K$25279,第1批次治理工程!$E$6:$E$25279,$C298,第1批次治理工程!$C$6:$C$25279,$A298)</f>
        <v>0</v>
      </c>
      <c r="G298" s="58" t="e">
        <f>SUMIFS(#REF!,#REF!,$C298,#REF!,$A298)</f>
        <v>#REF!</v>
      </c>
      <c r="H298" s="58" t="e">
        <f>SUMIFS(#REF!,#REF!,$C298,#REF!,"*"&amp;$A298&amp;"*")</f>
        <v>#REF!</v>
      </c>
      <c r="I298" s="58" t="e">
        <f>SUMIFS(#REF!,#REF!,$C298,#REF!,"*"&amp;$A298&amp;"*")</f>
        <v>#REF!</v>
      </c>
      <c r="J298" s="58" t="e">
        <f>SUMIFS(#REF!,#REF!,$C298,#REF!,"*"&amp;$A298&amp;"*")</f>
        <v>#REF!</v>
      </c>
      <c r="K298" s="58" t="e">
        <f>SUMIFS(#REF!,#REF!,$C298,#REF!,"*"&amp;$A298&amp;"*")</f>
        <v>#REF!</v>
      </c>
      <c r="L298" s="58" t="e">
        <f>SUMIFS(#REF!,#REF!,$C298,#REF!,"*"&amp;$A298&amp;"*")</f>
        <v>#REF!</v>
      </c>
      <c r="M298" s="58" t="e">
        <f t="shared" si="51"/>
        <v>#REF!</v>
      </c>
    </row>
    <row r="299" spans="1:13">
      <c r="A299" s="54" t="s">
        <v>458</v>
      </c>
      <c r="B299" s="55" t="s">
        <v>160</v>
      </c>
      <c r="C299" s="46" t="s">
        <v>468</v>
      </c>
      <c r="D299" s="57">
        <v>16000</v>
      </c>
      <c r="E299" s="57" t="e">
        <f t="shared" si="50"/>
        <v>#REF!</v>
      </c>
      <c r="F299" s="58">
        <f>SUMIFS(第1批次治理工程!$K$6:$K$25279,第1批次治理工程!$E$6:$E$25279,$C299,第1批次治理工程!$C$6:$C$25279,$A299)</f>
        <v>0</v>
      </c>
      <c r="G299" s="58" t="e">
        <f>SUMIFS(#REF!,#REF!,$C299,#REF!,$A299)</f>
        <v>#REF!</v>
      </c>
      <c r="H299" s="58" t="e">
        <f>SUMIFS(#REF!,#REF!,$C299,#REF!,"*"&amp;$A299&amp;"*")</f>
        <v>#REF!</v>
      </c>
      <c r="I299" s="58" t="e">
        <f>SUMIFS(#REF!,#REF!,$C299,#REF!,"*"&amp;$A299&amp;"*")</f>
        <v>#REF!</v>
      </c>
      <c r="J299" s="58" t="e">
        <f>SUMIFS(#REF!,#REF!,$C299,#REF!,"*"&amp;$A299&amp;"*")</f>
        <v>#REF!</v>
      </c>
      <c r="K299" s="58" t="e">
        <f>SUMIFS(#REF!,#REF!,$C299,#REF!,"*"&amp;$A299&amp;"*")</f>
        <v>#REF!</v>
      </c>
      <c r="L299" s="58" t="e">
        <f>SUMIFS(#REF!,#REF!,$C299,#REF!,"*"&amp;$A299&amp;"*")</f>
        <v>#REF!</v>
      </c>
      <c r="M299" s="58" t="e">
        <f t="shared" si="51"/>
        <v>#REF!</v>
      </c>
    </row>
    <row r="300" spans="1:13">
      <c r="A300" s="54" t="s">
        <v>458</v>
      </c>
      <c r="B300" s="55" t="s">
        <v>160</v>
      </c>
      <c r="C300" s="46" t="s">
        <v>469</v>
      </c>
      <c r="D300" s="57">
        <v>5700</v>
      </c>
      <c r="E300" s="57" t="e">
        <f t="shared" si="50"/>
        <v>#REF!</v>
      </c>
      <c r="F300" s="58">
        <f>SUMIFS(第1批次治理工程!$K$6:$K$25279,第1批次治理工程!$E$6:$E$25279,$C300,第1批次治理工程!$C$6:$C$25279,$A300)</f>
        <v>0</v>
      </c>
      <c r="G300" s="58" t="e">
        <f>SUMIFS(#REF!,#REF!,$C300,#REF!,$A300)</f>
        <v>#REF!</v>
      </c>
      <c r="H300" s="58" t="e">
        <f>SUMIFS(#REF!,#REF!,$C300,#REF!,"*"&amp;$A300&amp;"*")</f>
        <v>#REF!</v>
      </c>
      <c r="I300" s="58" t="e">
        <f>SUMIFS(#REF!,#REF!,$C300,#REF!,"*"&amp;$A300&amp;"*")</f>
        <v>#REF!</v>
      </c>
      <c r="J300" s="58" t="e">
        <f>SUMIFS(#REF!,#REF!,$C300,#REF!,"*"&amp;$A300&amp;"*")</f>
        <v>#REF!</v>
      </c>
      <c r="K300" s="58" t="e">
        <f>SUMIFS(#REF!,#REF!,$C300,#REF!,"*"&amp;$A300&amp;"*")</f>
        <v>#REF!</v>
      </c>
      <c r="L300" s="58" t="e">
        <f>SUMIFS(#REF!,#REF!,$C300,#REF!,"*"&amp;$A300&amp;"*")</f>
        <v>#REF!</v>
      </c>
      <c r="M300" s="58" t="e">
        <f t="shared" si="51"/>
        <v>#REF!</v>
      </c>
    </row>
    <row r="301" spans="1:13">
      <c r="A301" s="54" t="s">
        <v>458</v>
      </c>
      <c r="B301" s="55" t="s">
        <v>160</v>
      </c>
      <c r="C301" s="46" t="s">
        <v>470</v>
      </c>
      <c r="D301" s="57">
        <v>13700</v>
      </c>
      <c r="E301" s="57" t="e">
        <f t="shared" si="50"/>
        <v>#REF!</v>
      </c>
      <c r="F301" s="58">
        <f>SUMIFS(第1批次治理工程!$K$6:$K$25279,第1批次治理工程!$E$6:$E$25279,$C301,第1批次治理工程!$C$6:$C$25279,$A301)</f>
        <v>0</v>
      </c>
      <c r="G301" s="58" t="e">
        <f>SUMIFS(#REF!,#REF!,$C301,#REF!,$A301)</f>
        <v>#REF!</v>
      </c>
      <c r="H301" s="58" t="e">
        <f>SUMIFS(#REF!,#REF!,$C301,#REF!,"*"&amp;$A301&amp;"*")</f>
        <v>#REF!</v>
      </c>
      <c r="I301" s="58" t="e">
        <f>SUMIFS(#REF!,#REF!,$C301,#REF!,"*"&amp;$A301&amp;"*")</f>
        <v>#REF!</v>
      </c>
      <c r="J301" s="58" t="e">
        <f>SUMIFS(#REF!,#REF!,$C301,#REF!,"*"&amp;$A301&amp;"*")</f>
        <v>#REF!</v>
      </c>
      <c r="K301" s="58" t="e">
        <f>SUMIFS(#REF!,#REF!,$C301,#REF!,"*"&amp;$A301&amp;"*")</f>
        <v>#REF!</v>
      </c>
      <c r="L301" s="58" t="e">
        <f>SUMIFS(#REF!,#REF!,$C301,#REF!,"*"&amp;$A301&amp;"*")</f>
        <v>#REF!</v>
      </c>
      <c r="M301" s="58" t="e">
        <f t="shared" si="51"/>
        <v>#REF!</v>
      </c>
    </row>
    <row r="302" spans="1:13">
      <c r="A302" s="54" t="s">
        <v>458</v>
      </c>
      <c r="B302" s="55" t="s">
        <v>160</v>
      </c>
      <c r="C302" s="46" t="s">
        <v>471</v>
      </c>
      <c r="D302" s="57">
        <v>7000</v>
      </c>
      <c r="E302" s="57" t="e">
        <f t="shared" si="50"/>
        <v>#REF!</v>
      </c>
      <c r="F302" s="58">
        <f>SUMIFS(第1批次治理工程!$K$6:$K$25279,第1批次治理工程!$E$6:$E$25279,$C302,第1批次治理工程!$C$6:$C$25279,$A302)</f>
        <v>0</v>
      </c>
      <c r="G302" s="58" t="e">
        <f>SUMIFS(#REF!,#REF!,$C302,#REF!,$A302)</f>
        <v>#REF!</v>
      </c>
      <c r="H302" s="58" t="e">
        <f>SUMIFS(#REF!,#REF!,$C302,#REF!,"*"&amp;$A302&amp;"*")</f>
        <v>#REF!</v>
      </c>
      <c r="I302" s="58" t="e">
        <f>SUMIFS(#REF!,#REF!,$C302,#REF!,"*"&amp;$A302&amp;"*")</f>
        <v>#REF!</v>
      </c>
      <c r="J302" s="58" t="e">
        <f>SUMIFS(#REF!,#REF!,$C302,#REF!,"*"&amp;$A302&amp;"*")</f>
        <v>#REF!</v>
      </c>
      <c r="K302" s="58" t="e">
        <f>SUMIFS(#REF!,#REF!,$C302,#REF!,"*"&amp;$A302&amp;"*")</f>
        <v>#REF!</v>
      </c>
      <c r="L302" s="58" t="e">
        <f>SUMIFS(#REF!,#REF!,$C302,#REF!,"*"&amp;$A302&amp;"*")</f>
        <v>#REF!</v>
      </c>
      <c r="M302" s="58" t="e">
        <f t="shared" si="51"/>
        <v>#REF!</v>
      </c>
    </row>
    <row r="303" spans="1:13">
      <c r="A303" s="54" t="s">
        <v>458</v>
      </c>
      <c r="B303" s="55" t="s">
        <v>160</v>
      </c>
      <c r="C303" s="46" t="s">
        <v>472</v>
      </c>
      <c r="D303" s="57">
        <v>2000</v>
      </c>
      <c r="E303" s="57" t="e">
        <f t="shared" si="50"/>
        <v>#REF!</v>
      </c>
      <c r="F303" s="58">
        <f>SUMIFS(第1批次治理工程!$K$6:$K$25279,第1批次治理工程!$E$6:$E$25279,$C303,第1批次治理工程!$C$6:$C$25279,$A303)</f>
        <v>0</v>
      </c>
      <c r="G303" s="58" t="e">
        <f>SUMIFS(#REF!,#REF!,$C303,#REF!,$A303)</f>
        <v>#REF!</v>
      </c>
      <c r="H303" s="58" t="e">
        <f>SUMIFS(#REF!,#REF!,$C303,#REF!,"*"&amp;$A303&amp;"*")</f>
        <v>#REF!</v>
      </c>
      <c r="I303" s="58" t="e">
        <f>SUMIFS(#REF!,#REF!,$C303,#REF!,"*"&amp;$A303&amp;"*")</f>
        <v>#REF!</v>
      </c>
      <c r="J303" s="58" t="e">
        <f>SUMIFS(#REF!,#REF!,$C303,#REF!,"*"&amp;$A303&amp;"*")</f>
        <v>#REF!</v>
      </c>
      <c r="K303" s="58" t="e">
        <f>SUMIFS(#REF!,#REF!,$C303,#REF!,"*"&amp;$A303&amp;"*")</f>
        <v>#REF!</v>
      </c>
      <c r="L303" s="58" t="e">
        <f>SUMIFS(#REF!,#REF!,$C303,#REF!,"*"&amp;$A303&amp;"*")</f>
        <v>#REF!</v>
      </c>
      <c r="M303" s="58" t="e">
        <f t="shared" si="51"/>
        <v>#REF!</v>
      </c>
    </row>
    <row r="304" spans="1:13">
      <c r="A304" s="54" t="s">
        <v>458</v>
      </c>
      <c r="B304" s="55" t="s">
        <v>160</v>
      </c>
      <c r="C304" s="46" t="s">
        <v>473</v>
      </c>
      <c r="D304" s="57">
        <v>3000</v>
      </c>
      <c r="E304" s="57" t="e">
        <f t="shared" si="50"/>
        <v>#REF!</v>
      </c>
      <c r="F304" s="58">
        <f>SUMIFS(第1批次治理工程!$K$6:$K$25279,第1批次治理工程!$E$6:$E$25279,$C304,第1批次治理工程!$C$6:$C$25279,$A304)</f>
        <v>0</v>
      </c>
      <c r="G304" s="58" t="e">
        <f>SUMIFS(#REF!,#REF!,$C304,#REF!,$A304)</f>
        <v>#REF!</v>
      </c>
      <c r="H304" s="58" t="e">
        <f>SUMIFS(#REF!,#REF!,$C304,#REF!,"*"&amp;$A304&amp;"*")</f>
        <v>#REF!</v>
      </c>
      <c r="I304" s="58" t="e">
        <f>SUMIFS(#REF!,#REF!,$C304,#REF!,"*"&amp;$A304&amp;"*")</f>
        <v>#REF!</v>
      </c>
      <c r="J304" s="58" t="e">
        <f>SUMIFS(#REF!,#REF!,$C304,#REF!,"*"&amp;$A304&amp;"*")</f>
        <v>#REF!</v>
      </c>
      <c r="K304" s="58" t="e">
        <f>SUMIFS(#REF!,#REF!,$C304,#REF!,"*"&amp;$A304&amp;"*")</f>
        <v>#REF!</v>
      </c>
      <c r="L304" s="58" t="e">
        <f>SUMIFS(#REF!,#REF!,$C304,#REF!,"*"&amp;$A304&amp;"*")</f>
        <v>#REF!</v>
      </c>
      <c r="M304" s="58" t="e">
        <f t="shared" si="51"/>
        <v>#REF!</v>
      </c>
    </row>
    <row r="305" spans="1:13">
      <c r="A305" s="54" t="s">
        <v>458</v>
      </c>
      <c r="B305" s="55" t="s">
        <v>160</v>
      </c>
      <c r="C305" s="46" t="s">
        <v>474</v>
      </c>
      <c r="D305" s="57">
        <v>116638</v>
      </c>
      <c r="E305" s="57" t="e">
        <f t="shared" si="50"/>
        <v>#REF!</v>
      </c>
      <c r="F305" s="58">
        <f>SUMIFS(第1批次治理工程!$K$6:$K$25279,第1批次治理工程!$E$6:$E$25279,$C305,第1批次治理工程!$C$6:$C$25279,$A305)</f>
        <v>32000</v>
      </c>
      <c r="G305" s="58" t="e">
        <f>SUMIFS(#REF!,#REF!,$C305,#REF!,$A305)</f>
        <v>#REF!</v>
      </c>
      <c r="H305" s="58" t="e">
        <f>SUMIFS(#REF!,#REF!,$C305,#REF!,"*"&amp;$A305&amp;"*")</f>
        <v>#REF!</v>
      </c>
      <c r="I305" s="58" t="e">
        <f>SUMIFS(#REF!,#REF!,$C305,#REF!,"*"&amp;$A305&amp;"*")</f>
        <v>#REF!</v>
      </c>
      <c r="J305" s="58" t="e">
        <f>SUMIFS(#REF!,#REF!,$C305,#REF!,"*"&amp;$A305&amp;"*")</f>
        <v>#REF!</v>
      </c>
      <c r="K305" s="58" t="e">
        <f>SUMIFS(#REF!,#REF!,$C305,#REF!,"*"&amp;$A305&amp;"*")</f>
        <v>#REF!</v>
      </c>
      <c r="L305" s="58" t="e">
        <f>SUMIFS(#REF!,#REF!,$C305,#REF!,"*"&amp;$A305&amp;"*")</f>
        <v>#REF!</v>
      </c>
      <c r="M305" s="58" t="e">
        <f t="shared" si="51"/>
        <v>#REF!</v>
      </c>
    </row>
    <row r="306" spans="1:13" s="62" customFormat="1">
      <c r="A306" s="59"/>
      <c r="B306" s="1084" t="s">
        <v>475</v>
      </c>
      <c r="C306" s="1084"/>
      <c r="D306" s="60">
        <f t="shared" ref="D306:M306" si="52">SUM(D290:D305)</f>
        <v>745962</v>
      </c>
      <c r="E306" s="60" t="e">
        <f t="shared" si="52"/>
        <v>#REF!</v>
      </c>
      <c r="F306" s="61">
        <f t="shared" si="52"/>
        <v>53800</v>
      </c>
      <c r="G306" s="61" t="e">
        <f t="shared" si="52"/>
        <v>#REF!</v>
      </c>
      <c r="H306" s="61" t="e">
        <f t="shared" si="52"/>
        <v>#REF!</v>
      </c>
      <c r="I306" s="61" t="e">
        <f t="shared" si="52"/>
        <v>#REF!</v>
      </c>
      <c r="J306" s="61" t="e">
        <f t="shared" si="52"/>
        <v>#REF!</v>
      </c>
      <c r="K306" s="61" t="e">
        <f t="shared" si="52"/>
        <v>#REF!</v>
      </c>
      <c r="L306" s="61" t="e">
        <f t="shared" si="52"/>
        <v>#REF!</v>
      </c>
      <c r="M306" s="61" t="e">
        <f t="shared" si="52"/>
        <v>#REF!</v>
      </c>
    </row>
    <row r="307" spans="1:13">
      <c r="A307" s="54" t="s">
        <v>476</v>
      </c>
      <c r="B307" s="55" t="s">
        <v>160</v>
      </c>
      <c r="C307" s="46" t="s">
        <v>477</v>
      </c>
      <c r="D307" s="57">
        <v>14045</v>
      </c>
      <c r="E307" s="57" t="e">
        <f t="shared" ref="E307:E313" si="53">SUM(F307:L307)</f>
        <v>#REF!</v>
      </c>
      <c r="F307" s="58">
        <f>SUMIFS(第1批次治理工程!$K$6:$K$25279,第1批次治理工程!$E$6:$E$25279,$C307,第1批次治理工程!$C$6:$C$25279,$A307)</f>
        <v>0</v>
      </c>
      <c r="G307" s="58" t="e">
        <f>SUMIFS(#REF!,#REF!,$C307,#REF!,$A307)</f>
        <v>#REF!</v>
      </c>
      <c r="H307" s="58" t="e">
        <f>SUMIFS(#REF!,#REF!,$C307,#REF!,"*"&amp;$A307&amp;"*")</f>
        <v>#REF!</v>
      </c>
      <c r="I307" s="58" t="e">
        <f>SUMIFS(#REF!,#REF!,$C307,#REF!,"*"&amp;$A307&amp;"*")</f>
        <v>#REF!</v>
      </c>
      <c r="J307" s="58" t="e">
        <f>SUMIFS(#REF!,#REF!,$C307,#REF!,"*"&amp;$A307&amp;"*")</f>
        <v>#REF!</v>
      </c>
      <c r="K307" s="58" t="e">
        <f>SUMIFS(#REF!,#REF!,$C307,#REF!,"*"&amp;$A307&amp;"*")</f>
        <v>#REF!</v>
      </c>
      <c r="L307" s="58" t="e">
        <f>SUMIFS(#REF!,#REF!,$C307,#REF!,"*"&amp;$A307&amp;"*")</f>
        <v>#REF!</v>
      </c>
      <c r="M307" s="58" t="e">
        <f t="shared" ref="M307:M313" si="54">D307+E307</f>
        <v>#REF!</v>
      </c>
    </row>
    <row r="308" spans="1:13">
      <c r="A308" s="54" t="s">
        <v>476</v>
      </c>
      <c r="B308" s="55" t="s">
        <v>160</v>
      </c>
      <c r="C308" s="46" t="s">
        <v>478</v>
      </c>
      <c r="D308" s="57">
        <v>8030</v>
      </c>
      <c r="E308" s="57" t="e">
        <f t="shared" si="53"/>
        <v>#REF!</v>
      </c>
      <c r="F308" s="58">
        <f>SUMIFS(第1批次治理工程!$K$6:$K$25279,第1批次治理工程!$E$6:$E$25279,$C308,第1批次治理工程!$C$6:$C$25279,$A308)</f>
        <v>0</v>
      </c>
      <c r="G308" s="58" t="e">
        <f>SUMIFS(#REF!,#REF!,$C308,#REF!,$A308)</f>
        <v>#REF!</v>
      </c>
      <c r="H308" s="58" t="e">
        <f>SUMIFS(#REF!,#REF!,$C308,#REF!,"*"&amp;$A308&amp;"*")</f>
        <v>#REF!</v>
      </c>
      <c r="I308" s="58" t="e">
        <f>SUMIFS(#REF!,#REF!,$C308,#REF!,"*"&amp;$A308&amp;"*")</f>
        <v>#REF!</v>
      </c>
      <c r="J308" s="58" t="e">
        <f>SUMIFS(#REF!,#REF!,$C308,#REF!,"*"&amp;$A308&amp;"*")</f>
        <v>#REF!</v>
      </c>
      <c r="K308" s="58" t="e">
        <f>SUMIFS(#REF!,#REF!,$C308,#REF!,"*"&amp;$A308&amp;"*")</f>
        <v>#REF!</v>
      </c>
      <c r="L308" s="58" t="e">
        <f>SUMIFS(#REF!,#REF!,$C308,#REF!,"*"&amp;$A308&amp;"*")</f>
        <v>#REF!</v>
      </c>
      <c r="M308" s="58" t="e">
        <f t="shared" si="54"/>
        <v>#REF!</v>
      </c>
    </row>
    <row r="309" spans="1:13">
      <c r="A309" s="54" t="s">
        <v>476</v>
      </c>
      <c r="B309" s="55" t="s">
        <v>160</v>
      </c>
      <c r="C309" s="46" t="s">
        <v>479</v>
      </c>
      <c r="D309" s="57">
        <v>38700</v>
      </c>
      <c r="E309" s="57" t="e">
        <f t="shared" si="53"/>
        <v>#REF!</v>
      </c>
      <c r="F309" s="58">
        <f>SUMIFS(第1批次治理工程!$K$6:$K$25279,第1批次治理工程!$E$6:$E$25279,$C309,第1批次治理工程!$C$6:$C$25279,$A309)</f>
        <v>0</v>
      </c>
      <c r="G309" s="58" t="e">
        <f>SUMIFS(#REF!,#REF!,$C309,#REF!,$A309)</f>
        <v>#REF!</v>
      </c>
      <c r="H309" s="58" t="e">
        <f>SUMIFS(#REF!,#REF!,$C309,#REF!,"*"&amp;$A309&amp;"*")</f>
        <v>#REF!</v>
      </c>
      <c r="I309" s="58" t="e">
        <f>SUMIFS(#REF!,#REF!,$C309,#REF!,"*"&amp;$A309&amp;"*")</f>
        <v>#REF!</v>
      </c>
      <c r="J309" s="58" t="e">
        <f>SUMIFS(#REF!,#REF!,$C309,#REF!,"*"&amp;$A309&amp;"*")</f>
        <v>#REF!</v>
      </c>
      <c r="K309" s="58" t="e">
        <f>SUMIFS(#REF!,#REF!,$C309,#REF!,"*"&amp;$A309&amp;"*")</f>
        <v>#REF!</v>
      </c>
      <c r="L309" s="58" t="e">
        <f>SUMIFS(#REF!,#REF!,$C309,#REF!,"*"&amp;$A309&amp;"*")</f>
        <v>#REF!</v>
      </c>
      <c r="M309" s="58" t="e">
        <f t="shared" si="54"/>
        <v>#REF!</v>
      </c>
    </row>
    <row r="310" spans="1:13">
      <c r="A310" s="54" t="s">
        <v>476</v>
      </c>
      <c r="B310" s="55" t="s">
        <v>160</v>
      </c>
      <c r="C310" s="46" t="s">
        <v>480</v>
      </c>
      <c r="D310" s="57">
        <v>110710</v>
      </c>
      <c r="E310" s="57" t="e">
        <f t="shared" si="53"/>
        <v>#REF!</v>
      </c>
      <c r="F310" s="58">
        <f>SUMIFS(第1批次治理工程!$K$6:$K$25279,第1批次治理工程!$E$6:$E$25279,$C310,第1批次治理工程!$C$6:$C$25279,$A310)</f>
        <v>0</v>
      </c>
      <c r="G310" s="58" t="e">
        <f>SUMIFS(#REF!,#REF!,$C310,#REF!,$A310)</f>
        <v>#REF!</v>
      </c>
      <c r="H310" s="58" t="e">
        <f>SUMIFS(#REF!,#REF!,$C310,#REF!,"*"&amp;$A310&amp;"*")</f>
        <v>#REF!</v>
      </c>
      <c r="I310" s="58" t="e">
        <f>SUMIFS(#REF!,#REF!,$C310,#REF!,"*"&amp;$A310&amp;"*")</f>
        <v>#REF!</v>
      </c>
      <c r="J310" s="58" t="e">
        <f>SUMIFS(#REF!,#REF!,$C310,#REF!,"*"&amp;$A310&amp;"*")</f>
        <v>#REF!</v>
      </c>
      <c r="K310" s="58" t="e">
        <f>SUMIFS(#REF!,#REF!,$C310,#REF!,"*"&amp;$A310&amp;"*")</f>
        <v>#REF!</v>
      </c>
      <c r="L310" s="58" t="e">
        <f>SUMIFS(#REF!,#REF!,$C310,#REF!,"*"&amp;$A310&amp;"*")</f>
        <v>#REF!</v>
      </c>
      <c r="M310" s="58" t="e">
        <f t="shared" si="54"/>
        <v>#REF!</v>
      </c>
    </row>
    <row r="311" spans="1:13">
      <c r="A311" s="54" t="s">
        <v>476</v>
      </c>
      <c r="B311" s="55" t="s">
        <v>160</v>
      </c>
      <c r="C311" s="46" t="s">
        <v>481</v>
      </c>
      <c r="D311" s="57">
        <v>10000</v>
      </c>
      <c r="E311" s="57" t="e">
        <f t="shared" si="53"/>
        <v>#REF!</v>
      </c>
      <c r="F311" s="58">
        <f>SUMIFS(第1批次治理工程!$K$6:$K$25279,第1批次治理工程!$E$6:$E$25279,$C311,第1批次治理工程!$C$6:$C$25279,$A311)</f>
        <v>0</v>
      </c>
      <c r="G311" s="58" t="e">
        <f>SUMIFS(#REF!,#REF!,$C311,#REF!,$A311)</f>
        <v>#REF!</v>
      </c>
      <c r="H311" s="58" t="e">
        <f>SUMIFS(#REF!,#REF!,$C311,#REF!,"*"&amp;$A311&amp;"*")</f>
        <v>#REF!</v>
      </c>
      <c r="I311" s="58" t="e">
        <f>SUMIFS(#REF!,#REF!,$C311,#REF!,"*"&amp;$A311&amp;"*")</f>
        <v>#REF!</v>
      </c>
      <c r="J311" s="58" t="e">
        <f>SUMIFS(#REF!,#REF!,$C311,#REF!,"*"&amp;$A311&amp;"*")</f>
        <v>#REF!</v>
      </c>
      <c r="K311" s="58" t="e">
        <f>SUMIFS(#REF!,#REF!,$C311,#REF!,"*"&amp;$A311&amp;"*")</f>
        <v>#REF!</v>
      </c>
      <c r="L311" s="58" t="e">
        <f>SUMIFS(#REF!,#REF!,$C311,#REF!,"*"&amp;$A311&amp;"*")</f>
        <v>#REF!</v>
      </c>
      <c r="M311" s="58" t="e">
        <f t="shared" si="54"/>
        <v>#REF!</v>
      </c>
    </row>
    <row r="312" spans="1:13">
      <c r="A312" s="54" t="s">
        <v>476</v>
      </c>
      <c r="B312" s="55" t="s">
        <v>160</v>
      </c>
      <c r="C312" s="46" t="s">
        <v>482</v>
      </c>
      <c r="D312" s="57">
        <v>0</v>
      </c>
      <c r="E312" s="57" t="e">
        <f t="shared" si="53"/>
        <v>#REF!</v>
      </c>
      <c r="F312" s="58">
        <f>SUMIFS(第1批次治理工程!$K$6:$K$25279,第1批次治理工程!$E$6:$E$25279,$C312,第1批次治理工程!$C$6:$C$25279,$A312)</f>
        <v>0</v>
      </c>
      <c r="G312" s="58" t="e">
        <f>SUMIFS(#REF!,#REF!,$C312,#REF!,$A312)</f>
        <v>#REF!</v>
      </c>
      <c r="H312" s="58" t="e">
        <f>SUMIFS(#REF!,#REF!,$C312,#REF!,"*"&amp;$A312&amp;"*")</f>
        <v>#REF!</v>
      </c>
      <c r="I312" s="58" t="e">
        <f>SUMIFS(#REF!,#REF!,$C312,#REF!,"*"&amp;$A312&amp;"*")</f>
        <v>#REF!</v>
      </c>
      <c r="J312" s="58" t="e">
        <f>SUMIFS(#REF!,#REF!,$C312,#REF!,"*"&amp;$A312&amp;"*")</f>
        <v>#REF!</v>
      </c>
      <c r="K312" s="58" t="e">
        <f>SUMIFS(#REF!,#REF!,$C312,#REF!,"*"&amp;$A312&amp;"*")</f>
        <v>#REF!</v>
      </c>
      <c r="L312" s="58" t="e">
        <f>SUMIFS(#REF!,#REF!,$C312,#REF!,"*"&amp;$A312&amp;"*")</f>
        <v>#REF!</v>
      </c>
      <c r="M312" s="58" t="e">
        <f t="shared" si="54"/>
        <v>#REF!</v>
      </c>
    </row>
    <row r="313" spans="1:13">
      <c r="A313" s="54" t="s">
        <v>476</v>
      </c>
      <c r="B313" s="55" t="s">
        <v>160</v>
      </c>
      <c r="C313" s="46" t="s">
        <v>483</v>
      </c>
      <c r="D313" s="57">
        <v>0</v>
      </c>
      <c r="E313" s="57" t="e">
        <f t="shared" si="53"/>
        <v>#REF!</v>
      </c>
      <c r="F313" s="58">
        <f>SUMIFS(第1批次治理工程!$K$6:$K$25279,第1批次治理工程!$E$6:$E$25279,$C313,第1批次治理工程!$C$6:$C$25279,$A313)</f>
        <v>0</v>
      </c>
      <c r="G313" s="58" t="e">
        <f>SUMIFS(#REF!,#REF!,$C313,#REF!,$A313)</f>
        <v>#REF!</v>
      </c>
      <c r="H313" s="58" t="e">
        <f>SUMIFS(#REF!,#REF!,$C313,#REF!,"*"&amp;$A313&amp;"*")</f>
        <v>#REF!</v>
      </c>
      <c r="I313" s="58" t="e">
        <f>SUMIFS(#REF!,#REF!,$C313,#REF!,"*"&amp;$A313&amp;"*")</f>
        <v>#REF!</v>
      </c>
      <c r="J313" s="58" t="e">
        <f>SUMIFS(#REF!,#REF!,$C313,#REF!,"*"&amp;$A313&amp;"*")</f>
        <v>#REF!</v>
      </c>
      <c r="K313" s="58" t="e">
        <f>SUMIFS(#REF!,#REF!,$C313,#REF!,"*"&amp;$A313&amp;"*")</f>
        <v>#REF!</v>
      </c>
      <c r="L313" s="58" t="e">
        <f>SUMIFS(#REF!,#REF!,$C313,#REF!,"*"&amp;$A313&amp;"*")</f>
        <v>#REF!</v>
      </c>
      <c r="M313" s="58" t="e">
        <f t="shared" si="54"/>
        <v>#REF!</v>
      </c>
    </row>
    <row r="314" spans="1:13" s="62" customFormat="1">
      <c r="A314" s="59"/>
      <c r="B314" s="1084" t="s">
        <v>484</v>
      </c>
      <c r="C314" s="1084"/>
      <c r="D314" s="60">
        <f t="shared" ref="D314:M314" si="55">SUM(D307:D313)</f>
        <v>181485</v>
      </c>
      <c r="E314" s="60" t="e">
        <f t="shared" si="55"/>
        <v>#REF!</v>
      </c>
      <c r="F314" s="61">
        <f t="shared" si="55"/>
        <v>0</v>
      </c>
      <c r="G314" s="61" t="e">
        <f t="shared" si="55"/>
        <v>#REF!</v>
      </c>
      <c r="H314" s="61" t="e">
        <f t="shared" si="55"/>
        <v>#REF!</v>
      </c>
      <c r="I314" s="61" t="e">
        <f t="shared" si="55"/>
        <v>#REF!</v>
      </c>
      <c r="J314" s="61" t="e">
        <f t="shared" si="55"/>
        <v>#REF!</v>
      </c>
      <c r="K314" s="61" t="e">
        <f t="shared" si="55"/>
        <v>#REF!</v>
      </c>
      <c r="L314" s="61" t="e">
        <f t="shared" si="55"/>
        <v>#REF!</v>
      </c>
      <c r="M314" s="61" t="e">
        <f t="shared" si="55"/>
        <v>#REF!</v>
      </c>
    </row>
    <row r="315" spans="1:13" ht="33">
      <c r="A315" s="54" t="s">
        <v>485</v>
      </c>
      <c r="B315" s="55" t="s">
        <v>160</v>
      </c>
      <c r="C315" s="46" t="s">
        <v>486</v>
      </c>
      <c r="D315" s="57">
        <v>212610</v>
      </c>
      <c r="E315" s="57" t="e">
        <f t="shared" ref="E315:E318" si="56">SUM(F315:L315)</f>
        <v>#REF!</v>
      </c>
      <c r="F315" s="58">
        <f>SUMIFS(第1批次治理工程!$K$6:$K$25279,第1批次治理工程!$E$6:$E$25279,$C315,第1批次治理工程!$C$6:$C$25279,$A315)</f>
        <v>0</v>
      </c>
      <c r="G315" s="58" t="e">
        <f>SUMIFS(#REF!,#REF!,$C315,#REF!,$A315)</f>
        <v>#REF!</v>
      </c>
      <c r="H315" s="58" t="e">
        <f>SUMIFS(#REF!,#REF!,$C315,#REF!,"*"&amp;$A315&amp;"*")</f>
        <v>#REF!</v>
      </c>
      <c r="I315" s="58" t="e">
        <f>SUMIFS(#REF!,#REF!,$C315,#REF!,"*"&amp;$A315&amp;"*")</f>
        <v>#REF!</v>
      </c>
      <c r="J315" s="58" t="e">
        <f>SUMIFS(#REF!,#REF!,$C315,#REF!,"*"&amp;$A315&amp;"*")</f>
        <v>#REF!</v>
      </c>
      <c r="K315" s="58" t="e">
        <f>SUMIFS(#REF!,#REF!,$C315,#REF!,"*"&amp;$A315&amp;"*")</f>
        <v>#REF!</v>
      </c>
      <c r="L315" s="58" t="e">
        <f>SUMIFS(#REF!,#REF!,$C315,#REF!,"*"&amp;$A315&amp;"*")</f>
        <v>#REF!</v>
      </c>
      <c r="M315" s="58" t="e">
        <f>D315+E315</f>
        <v>#REF!</v>
      </c>
    </row>
    <row r="316" spans="1:13">
      <c r="A316" s="54" t="s">
        <v>485</v>
      </c>
      <c r="B316" s="55" t="s">
        <v>160</v>
      </c>
      <c r="C316" s="46" t="s">
        <v>487</v>
      </c>
      <c r="D316" s="57">
        <v>37627</v>
      </c>
      <c r="E316" s="57" t="e">
        <f t="shared" si="56"/>
        <v>#REF!</v>
      </c>
      <c r="F316" s="58">
        <f>SUMIFS(第1批次治理工程!$K$6:$K$25279,第1批次治理工程!$E$6:$E$25279,$C316,第1批次治理工程!$C$6:$C$25279,$A316)</f>
        <v>0</v>
      </c>
      <c r="G316" s="58" t="e">
        <f>SUMIFS(#REF!,#REF!,$C316,#REF!,$A316)</f>
        <v>#REF!</v>
      </c>
      <c r="H316" s="58" t="e">
        <f>SUMIFS(#REF!,#REF!,$C316,#REF!,"*"&amp;$A316&amp;"*")</f>
        <v>#REF!</v>
      </c>
      <c r="I316" s="58" t="e">
        <f>SUMIFS(#REF!,#REF!,$C316,#REF!,"*"&amp;$A316&amp;"*")</f>
        <v>#REF!</v>
      </c>
      <c r="J316" s="58" t="e">
        <f>SUMIFS(#REF!,#REF!,$C316,#REF!,"*"&amp;$A316&amp;"*")</f>
        <v>#REF!</v>
      </c>
      <c r="K316" s="58" t="e">
        <f>SUMIFS(#REF!,#REF!,$C316,#REF!,"*"&amp;$A316&amp;"*")</f>
        <v>#REF!</v>
      </c>
      <c r="L316" s="58" t="e">
        <f>SUMIFS(#REF!,#REF!,$C316,#REF!,"*"&amp;$A316&amp;"*")</f>
        <v>#REF!</v>
      </c>
      <c r="M316" s="58" t="e">
        <f>D316+E316</f>
        <v>#REF!</v>
      </c>
    </row>
    <row r="317" spans="1:13">
      <c r="A317" s="54" t="s">
        <v>485</v>
      </c>
      <c r="B317" s="55" t="s">
        <v>160</v>
      </c>
      <c r="C317" s="46" t="s">
        <v>488</v>
      </c>
      <c r="D317" s="57">
        <v>127160</v>
      </c>
      <c r="E317" s="57" t="e">
        <f t="shared" si="56"/>
        <v>#REF!</v>
      </c>
      <c r="F317" s="58">
        <f>SUMIFS(第1批次治理工程!$K$6:$K$25279,第1批次治理工程!$E$6:$E$25279,$C317,第1批次治理工程!$C$6:$C$25279,$A317)</f>
        <v>0</v>
      </c>
      <c r="G317" s="58" t="e">
        <f>SUMIFS(#REF!,#REF!,$C317,#REF!,$A317)</f>
        <v>#REF!</v>
      </c>
      <c r="H317" s="58" t="e">
        <f>SUMIFS(#REF!,#REF!,$C317,#REF!,"*"&amp;$A317&amp;"*")</f>
        <v>#REF!</v>
      </c>
      <c r="I317" s="58" t="e">
        <f>SUMIFS(#REF!,#REF!,$C317,#REF!,"*"&amp;$A317&amp;"*")</f>
        <v>#REF!</v>
      </c>
      <c r="J317" s="58" t="e">
        <f>SUMIFS(#REF!,#REF!,$C317,#REF!,"*"&amp;$A317&amp;"*")</f>
        <v>#REF!</v>
      </c>
      <c r="K317" s="58" t="e">
        <f>SUMIFS(#REF!,#REF!,$C317,#REF!,"*"&amp;$A317&amp;"*")</f>
        <v>#REF!</v>
      </c>
      <c r="L317" s="58" t="e">
        <f>SUMIFS(#REF!,#REF!,$C317,#REF!,"*"&amp;$A317&amp;"*")</f>
        <v>#REF!</v>
      </c>
      <c r="M317" s="58" t="e">
        <f>D317+E317</f>
        <v>#REF!</v>
      </c>
    </row>
    <row r="318" spans="1:13">
      <c r="A318" s="54" t="s">
        <v>485</v>
      </c>
      <c r="B318" s="55" t="s">
        <v>160</v>
      </c>
      <c r="C318" s="46" t="s">
        <v>489</v>
      </c>
      <c r="D318" s="57">
        <v>5480</v>
      </c>
      <c r="E318" s="57" t="e">
        <f t="shared" si="56"/>
        <v>#REF!</v>
      </c>
      <c r="F318" s="58">
        <f>SUMIFS(第1批次治理工程!$K$6:$K$25279,第1批次治理工程!$E$6:$E$25279,$C318,第1批次治理工程!$C$6:$C$25279,$A318)</f>
        <v>0</v>
      </c>
      <c r="G318" s="58" t="e">
        <f>SUMIFS(#REF!,#REF!,$C318,#REF!,$A318)</f>
        <v>#REF!</v>
      </c>
      <c r="H318" s="58" t="e">
        <f>SUMIFS(#REF!,#REF!,$C318,#REF!,"*"&amp;$A318&amp;"*")</f>
        <v>#REF!</v>
      </c>
      <c r="I318" s="58" t="e">
        <f>SUMIFS(#REF!,#REF!,$C318,#REF!,"*"&amp;$A318&amp;"*")</f>
        <v>#REF!</v>
      </c>
      <c r="J318" s="58" t="e">
        <f>SUMIFS(#REF!,#REF!,$C318,#REF!,"*"&amp;$A318&amp;"*")</f>
        <v>#REF!</v>
      </c>
      <c r="K318" s="58" t="e">
        <f>SUMIFS(#REF!,#REF!,$C318,#REF!,"*"&amp;$A318&amp;"*")</f>
        <v>#REF!</v>
      </c>
      <c r="L318" s="58" t="e">
        <f>SUMIFS(#REF!,#REF!,$C318,#REF!,"*"&amp;$A318&amp;"*")</f>
        <v>#REF!</v>
      </c>
      <c r="M318" s="58" t="e">
        <f>D318+E318</f>
        <v>#REF!</v>
      </c>
    </row>
    <row r="319" spans="1:13" s="62" customFormat="1">
      <c r="A319" s="59"/>
      <c r="B319" s="1084" t="s">
        <v>490</v>
      </c>
      <c r="C319" s="1084"/>
      <c r="D319" s="60">
        <f t="shared" ref="D319:M319" si="57">SUM(D315:D318)</f>
        <v>382877</v>
      </c>
      <c r="E319" s="60" t="e">
        <f t="shared" si="57"/>
        <v>#REF!</v>
      </c>
      <c r="F319" s="61">
        <f t="shared" si="57"/>
        <v>0</v>
      </c>
      <c r="G319" s="61" t="e">
        <f t="shared" si="57"/>
        <v>#REF!</v>
      </c>
      <c r="H319" s="61" t="e">
        <f t="shared" si="57"/>
        <v>#REF!</v>
      </c>
      <c r="I319" s="61" t="e">
        <f t="shared" si="57"/>
        <v>#REF!</v>
      </c>
      <c r="J319" s="61" t="e">
        <f t="shared" si="57"/>
        <v>#REF!</v>
      </c>
      <c r="K319" s="61" t="e">
        <f t="shared" si="57"/>
        <v>#REF!</v>
      </c>
      <c r="L319" s="61" t="e">
        <f t="shared" si="57"/>
        <v>#REF!</v>
      </c>
      <c r="M319" s="61" t="e">
        <f t="shared" si="57"/>
        <v>#REF!</v>
      </c>
    </row>
    <row r="320" spans="1:13" s="68" customFormat="1">
      <c r="A320" s="1082" t="s">
        <v>491</v>
      </c>
      <c r="B320" s="1083"/>
      <c r="C320" s="1083"/>
      <c r="D320" s="66">
        <f>D13+D17+D31+D44+D52+D63+D89+D111+D125+D150+D189+D213+D218+D247+D264+D279+D289++D306+D314+D319</f>
        <v>70779316.196999997</v>
      </c>
      <c r="E320" s="66" t="e">
        <f>E13+E17+E31+E44+E52+E63+E89+E111+E125+E150+E189+E213+E218+E247+E264+E279+E289++E306+E314+E319</f>
        <v>#REF!</v>
      </c>
      <c r="F320" s="67">
        <f t="shared" ref="F320:M320" si="58">F13+F17+F31+F44+F52+F63+F89+F111+F125+F150+F189+F213+F218+F247+F264+F279+F289++F306+F314+F319</f>
        <v>2351715</v>
      </c>
      <c r="G320" s="67" t="e">
        <f t="shared" si="58"/>
        <v>#REF!</v>
      </c>
      <c r="H320" s="67" t="e">
        <f t="shared" si="58"/>
        <v>#REF!</v>
      </c>
      <c r="I320" s="67" t="e">
        <f t="shared" si="58"/>
        <v>#REF!</v>
      </c>
      <c r="J320" s="67" t="e">
        <f t="shared" si="58"/>
        <v>#REF!</v>
      </c>
      <c r="K320" s="67" t="e">
        <f t="shared" si="58"/>
        <v>#REF!</v>
      </c>
      <c r="L320" s="67" t="e">
        <f t="shared" si="58"/>
        <v>#REF!</v>
      </c>
      <c r="M320" s="67" t="e">
        <f t="shared" si="58"/>
        <v>#REF!</v>
      </c>
    </row>
  </sheetData>
  <autoFilter ref="A3:M320"/>
  <mergeCells count="24">
    <mergeCell ref="B125:C125"/>
    <mergeCell ref="A3:A4"/>
    <mergeCell ref="B3:B4"/>
    <mergeCell ref="C3:C4"/>
    <mergeCell ref="B13:C13"/>
    <mergeCell ref="B17:C17"/>
    <mergeCell ref="B31:C31"/>
    <mergeCell ref="B44:C44"/>
    <mergeCell ref="B52:C52"/>
    <mergeCell ref="B63:C63"/>
    <mergeCell ref="B89:C89"/>
    <mergeCell ref="B111:C111"/>
    <mergeCell ref="A320:C320"/>
    <mergeCell ref="B150:C150"/>
    <mergeCell ref="B189:C189"/>
    <mergeCell ref="B213:C213"/>
    <mergeCell ref="B218:C218"/>
    <mergeCell ref="B247:C247"/>
    <mergeCell ref="B264:C264"/>
    <mergeCell ref="B279:C279"/>
    <mergeCell ref="B289:C289"/>
    <mergeCell ref="B306:C306"/>
    <mergeCell ref="B314:C314"/>
    <mergeCell ref="B319:C319"/>
  </mergeCells>
  <phoneticPr fontId="18" type="noConversion"/>
  <pageMargins left="0.7" right="0.7" top="0.75" bottom="0.75" header="0.3" footer="0.3"/>
  <pageSetup paperSize="8"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11</vt:i4>
      </vt:variant>
    </vt:vector>
  </HeadingPairs>
  <TitlesOfParts>
    <vt:vector size="24" baseType="lpstr">
      <vt:lpstr>最終版</vt:lpstr>
      <vt:lpstr>第1批次治理工程</vt:lpstr>
      <vt:lpstr>第2批次治理工程</vt:lpstr>
      <vt:lpstr>第3批次治理工程</vt:lpstr>
      <vt:lpstr>第4批次治理工程</vt:lpstr>
      <vt:lpstr>108-109生態檢核</vt:lpstr>
      <vt:lpstr>成果統計</vt:lpstr>
      <vt:lpstr>成果統計 (分縣市)</vt:lpstr>
      <vt:lpstr>成果統計(分水系)</vt:lpstr>
      <vt:lpstr>第1批次規劃檢討</vt:lpstr>
      <vt:lpstr>已核定一覽表</vt:lpstr>
      <vt:lpstr>水系表</vt:lpstr>
      <vt:lpstr>108年度應急工程單價過高說明</vt:lpstr>
      <vt:lpstr>'108-109生態檢核'!Print_Area</vt:lpstr>
      <vt:lpstr>'成果統計(分水系)'!Print_Area</vt:lpstr>
      <vt:lpstr>第1批次治理工程!Print_Area</vt:lpstr>
      <vt:lpstr>第2批次治理工程!Print_Area</vt:lpstr>
      <vt:lpstr>第3批次治理工程!Print_Area</vt:lpstr>
      <vt:lpstr>第4批次治理工程!Print_Area</vt:lpstr>
      <vt:lpstr>'108-109生態檢核'!Print_Titles</vt:lpstr>
      <vt:lpstr>第1批次治理工程!Print_Titles</vt:lpstr>
      <vt:lpstr>第2批次治理工程!Print_Titles</vt:lpstr>
      <vt:lpstr>第3批次治理工程!Print_Titles</vt:lpstr>
      <vt:lpstr>第4批次治理工程!Print_Titles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流綜管控表</dc:title>
  <dc:creator>曾馨儀</dc:creator>
  <cp:lastModifiedBy>工程事務組二科凌金宮</cp:lastModifiedBy>
  <cp:revision/>
  <cp:lastPrinted>2019-10-18T08:28:59Z</cp:lastPrinted>
  <dcterms:created xsi:type="dcterms:W3CDTF">2014-10-07T08:33:53Z</dcterms:created>
  <dcterms:modified xsi:type="dcterms:W3CDTF">2019-12-11T06:01:20Z</dcterms:modified>
</cp:coreProperties>
</file>